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4"/>
  </bookViews>
  <sheets>
    <sheet name="Додаток 2" sheetId="4" r:id="rId1"/>
    <sheet name="Додаток 3" sheetId="5" r:id="rId2"/>
    <sheet name="Додаток 4" sheetId="6" r:id="rId3"/>
    <sheet name="Додаток 5" sheetId="1" r:id="rId4"/>
    <sheet name="Порівняльна" sheetId="8" r:id="rId5"/>
  </sheets>
  <definedNames>
    <definedName name="_xlnm.Print_Area" localSheetId="0">'Додаток 2'!$A$1:$I$96</definedName>
    <definedName name="_xlnm.Print_Area" localSheetId="1">'Додаток 3'!$A$1:$I$94</definedName>
    <definedName name="_xlnm.Print_Area" localSheetId="3">'Додаток 5'!$A$1:$K$95</definedName>
  </definedNames>
  <calcPr calcId="125725"/>
</workbook>
</file>

<file path=xl/calcChain.xml><?xml version="1.0" encoding="utf-8"?>
<calcChain xmlns="http://schemas.openxmlformats.org/spreadsheetml/2006/main">
  <c r="H49" i="1"/>
  <c r="D13" i="8"/>
  <c r="F13"/>
  <c r="G26" i="4"/>
  <c r="G25"/>
  <c r="G63"/>
  <c r="F63"/>
  <c r="H62" i="1"/>
  <c r="G39" i="4"/>
  <c r="H89" i="1"/>
  <c r="I89"/>
  <c r="J89"/>
  <c r="G89"/>
  <c r="G88"/>
  <c r="G87"/>
  <c r="G74"/>
  <c r="G85" s="1"/>
  <c r="G72"/>
  <c r="G71"/>
  <c r="G70"/>
  <c r="G69"/>
  <c r="G68"/>
  <c r="G67"/>
  <c r="G66"/>
  <c r="G57"/>
  <c r="J55"/>
  <c r="I55"/>
  <c r="H55"/>
  <c r="G55"/>
  <c r="G51"/>
  <c r="J49"/>
  <c r="I49"/>
  <c r="G49"/>
  <c r="G43"/>
  <c r="H41"/>
  <c r="I41"/>
  <c r="J41"/>
  <c r="G41"/>
  <c r="G33"/>
  <c r="G10"/>
  <c r="H31"/>
  <c r="I31"/>
  <c r="J31"/>
  <c r="G90" i="4"/>
  <c r="H90"/>
  <c r="I90"/>
  <c r="F90"/>
  <c r="F89"/>
  <c r="F88"/>
  <c r="F68"/>
  <c r="F69"/>
  <c r="F70"/>
  <c r="F71"/>
  <c r="F72"/>
  <c r="F73"/>
  <c r="F74"/>
  <c r="F75"/>
  <c r="F86" s="1"/>
  <c r="F76"/>
  <c r="F77"/>
  <c r="F78"/>
  <c r="F79"/>
  <c r="F80"/>
  <c r="F81"/>
  <c r="F82"/>
  <c r="F83"/>
  <c r="F84"/>
  <c r="F85"/>
  <c r="F67"/>
  <c r="I65"/>
  <c r="H65"/>
  <c r="G65"/>
  <c r="I56"/>
  <c r="H56"/>
  <c r="G56"/>
  <c r="F56"/>
  <c r="F55"/>
  <c r="F54"/>
  <c r="F53"/>
  <c r="F52"/>
  <c r="I50"/>
  <c r="H50"/>
  <c r="G50"/>
  <c r="F45"/>
  <c r="F46"/>
  <c r="F47"/>
  <c r="F48"/>
  <c r="F49"/>
  <c r="F50" s="1"/>
  <c r="F44"/>
  <c r="F34"/>
  <c r="I42"/>
  <c r="H42"/>
  <c r="G42"/>
  <c r="F42"/>
  <c r="G32"/>
  <c r="G48" i="1"/>
  <c r="F52" i="5"/>
  <c r="H25" i="1"/>
  <c r="G28" i="5"/>
  <c r="G27"/>
  <c r="H24" i="1"/>
  <c r="G26" i="5"/>
  <c r="G25"/>
  <c r="H38" i="1"/>
  <c r="G30"/>
  <c r="F36" i="5"/>
  <c r="I32" i="4"/>
  <c r="H32"/>
  <c r="F31"/>
  <c r="G64"/>
  <c r="H63" i="1"/>
  <c r="I91" i="5" l="1"/>
  <c r="H91"/>
  <c r="G91"/>
  <c r="G91" i="1"/>
  <c r="F92" i="4"/>
  <c r="F91" i="5" l="1"/>
  <c r="G29" i="1"/>
  <c r="G31" s="1"/>
  <c r="F30" i="4"/>
  <c r="F32" s="1"/>
  <c r="F35" i="5" l="1"/>
  <c r="F88"/>
  <c r="F89"/>
  <c r="F86"/>
  <c r="H85" i="1"/>
  <c r="I85"/>
  <c r="J85"/>
  <c r="G73"/>
  <c r="G75"/>
  <c r="G76"/>
  <c r="G77"/>
  <c r="G78"/>
  <c r="G79"/>
  <c r="G80"/>
  <c r="G81"/>
  <c r="G82"/>
  <c r="G83"/>
  <c r="G84"/>
  <c r="H64"/>
  <c r="H92" s="1"/>
  <c r="I64"/>
  <c r="I92" s="1"/>
  <c r="J64"/>
  <c r="G58"/>
  <c r="G59"/>
  <c r="G60"/>
  <c r="G64" s="1"/>
  <c r="G92" s="1"/>
  <c r="G61"/>
  <c r="G62"/>
  <c r="G63"/>
  <c r="G52"/>
  <c r="G53"/>
  <c r="G54"/>
  <c r="G44"/>
  <c r="G45"/>
  <c r="G46"/>
  <c r="G47"/>
  <c r="G35"/>
  <c r="G36"/>
  <c r="G37"/>
  <c r="G39"/>
  <c r="G40"/>
  <c r="J38"/>
  <c r="I38"/>
  <c r="G38" s="1"/>
  <c r="I34"/>
  <c r="H3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86" i="4"/>
  <c r="H86"/>
  <c r="H93" s="1"/>
  <c r="I86"/>
  <c r="I93" s="1"/>
  <c r="F51" i="5"/>
  <c r="F50"/>
  <c r="F49"/>
  <c r="F48"/>
  <c r="F47"/>
  <c r="F64" i="4"/>
  <c r="J92" i="1" l="1"/>
  <c r="G34"/>
  <c r="F62" i="4"/>
  <c r="F36" l="1"/>
  <c r="F37"/>
  <c r="F38"/>
  <c r="F40"/>
  <c r="F41"/>
  <c r="F12" l="1"/>
  <c r="F13"/>
  <c r="F14"/>
  <c r="F15"/>
  <c r="F16"/>
  <c r="F17"/>
  <c r="F18"/>
  <c r="F19"/>
  <c r="F20"/>
  <c r="F21"/>
  <c r="F22"/>
  <c r="F23"/>
  <c r="F24"/>
  <c r="F25"/>
  <c r="F26"/>
  <c r="F27"/>
  <c r="F28"/>
  <c r="F29"/>
  <c r="F11"/>
  <c r="F81" i="5" l="1"/>
  <c r="F82"/>
  <c r="F83"/>
  <c r="F84"/>
  <c r="F85"/>
  <c r="F69" l="1"/>
  <c r="F70"/>
  <c r="F71"/>
  <c r="F72"/>
  <c r="F73"/>
  <c r="F74"/>
  <c r="F75"/>
  <c r="F77"/>
  <c r="F78"/>
  <c r="F79"/>
  <c r="F80"/>
  <c r="F68"/>
  <c r="F60"/>
  <c r="F61"/>
  <c r="F62"/>
  <c r="F55"/>
  <c r="F56"/>
  <c r="F57"/>
  <c r="F54"/>
  <c r="G58"/>
  <c r="H58"/>
  <c r="I58"/>
  <c r="F38"/>
  <c r="F39"/>
  <c r="F40"/>
  <c r="F41"/>
  <c r="F42"/>
  <c r="F22"/>
  <c r="F23"/>
  <c r="F24"/>
  <c r="F21"/>
  <c r="F11"/>
  <c r="F12"/>
  <c r="F13"/>
  <c r="F14"/>
  <c r="F15"/>
  <c r="F16"/>
  <c r="F59" i="4"/>
  <c r="F60"/>
  <c r="F61"/>
  <c r="F65" s="1"/>
  <c r="F58"/>
  <c r="G93" l="1"/>
  <c r="F58" i="5"/>
  <c r="I39" i="4"/>
  <c r="H39"/>
  <c r="H35"/>
  <c r="G35"/>
  <c r="F35" l="1"/>
  <c r="F39"/>
  <c r="F45" i="5"/>
  <c r="F93" i="4" l="1"/>
  <c r="F12" i="6"/>
  <c r="F11"/>
  <c r="F27" i="5"/>
  <c r="D10" i="6" l="1"/>
  <c r="E10"/>
  <c r="F33" i="5"/>
  <c r="F31"/>
  <c r="F29"/>
  <c r="F25"/>
  <c r="F66"/>
  <c r="F65"/>
  <c r="F64"/>
  <c r="F63"/>
  <c r="F44"/>
  <c r="F43"/>
  <c r="F34"/>
  <c r="F32"/>
  <c r="F30"/>
  <c r="F28"/>
  <c r="F26"/>
  <c r="F20"/>
  <c r="F19"/>
  <c r="F18"/>
  <c r="F17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<sst xmlns="http://schemas.openxmlformats.org/spreadsheetml/2006/main" count="604" uniqueCount="162">
  <si>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</si>
  <si>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</si>
  <si>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</si>
  <si>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</si>
  <si>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</si>
  <si>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</si>
  <si>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</si>
  <si>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Капітальний ремонт (модернізація) ліфтів  </t>
  </si>
  <si>
    <t xml:space="preserve">Капітальний ремонт ліфтів </t>
  </si>
  <si>
    <t>Капітальний ремонт</t>
  </si>
  <si>
    <t>Капітальний ремонт покрівель житлових будинків</t>
  </si>
  <si>
    <t>Капітальний ремонт швів житлових будинків</t>
  </si>
  <si>
    <t>Відновлення та ефективна експлуатація ліфтового господарства</t>
  </si>
  <si>
    <t>Житловий фонд</t>
  </si>
  <si>
    <t>Мережі теплового та водопровідного господарства</t>
  </si>
  <si>
    <t>Реконструкція</t>
  </si>
  <si>
    <t>Утримання та ремонт доріг</t>
  </si>
  <si>
    <t>Культура та спорт</t>
  </si>
  <si>
    <t>Будівництво літньої сцени з благоустроєм прилеглої території та прив`язка пам`ятника Т.Г.Шевченку на площі Шевченка в м.Вараш Рівненської області</t>
  </si>
  <si>
    <t>Будівництво</t>
  </si>
  <si>
    <t>Капітальний ремонт ліфтів житлових будинків об'єднаннь співвласників багатоквартирних будинків</t>
  </si>
  <si>
    <t>Капітальний ремонт (модернізація) ліфтів житлових будинків об'єднаннь співвласників багатоквартирних будинків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</si>
  <si>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</si>
  <si>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</si>
  <si>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</si>
  <si>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</si>
  <si>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</si>
  <si>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Дозволить покращити інфраструктуру міста</t>
  </si>
  <si>
    <t>Найменування  показників виконання завдання</t>
  </si>
  <si>
    <t>Одиниця виміру</t>
  </si>
  <si>
    <t>Кількість ліфтів</t>
  </si>
  <si>
    <t>Кількість</t>
  </si>
  <si>
    <t>м.п.</t>
  </si>
  <si>
    <t>ж.б</t>
  </si>
  <si>
    <t>Довжина мереж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</si>
  <si>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</si>
  <si>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</si>
  <si>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</si>
  <si>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</si>
  <si>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>м.2</t>
  </si>
  <si>
    <t xml:space="preserve">Управління містобудування архітектури та капітального будівництва </t>
  </si>
  <si>
    <t>Об'єм робіт</t>
  </si>
  <si>
    <t>м2</t>
  </si>
  <si>
    <t xml:space="preserve">Покращення транспортно-експлуатаційних характеристик автомобільних доріг та тротуарів </t>
  </si>
  <si>
    <t>Виконання робіт по капітальному ремонту сприятиме збереженню конструкцій будівелі</t>
  </si>
  <si>
    <t>Найменування заходу</t>
  </si>
  <si>
    <t>Строки впровадження</t>
  </si>
  <si>
    <t>в  тому  числі  за  роками</t>
  </si>
  <si>
    <t>Адміністративні будівлі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</si>
  <si>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</si>
  <si>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</si>
  <si>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</si>
  <si>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</si>
  <si>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</si>
  <si>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</si>
  <si>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</si>
  <si>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Капітальний ремонт електричної мережі гуртожитків (м-н.Будівельників 1, 2, 3, м-н. Вараш 40, 42, 44)</t>
  </si>
  <si>
    <t>Капітальний ремонт житлових будинків (утеплення фасадів)</t>
  </si>
  <si>
    <t xml:space="preserve">Капітальний ремонт ділянок каналізаційної мережі </t>
  </si>
  <si>
    <t>Реконструкція розподільчої теплової мережі системи теплопостачання</t>
  </si>
  <si>
    <t>Реконструкція водопровідної мережі</t>
  </si>
  <si>
    <t>Виконавець</t>
  </si>
  <si>
    <t>2020-2022</t>
  </si>
  <si>
    <t>Капітальний ремонт житлових будинків (утеплення фасадів).</t>
  </si>
  <si>
    <t>Реконструкція електрообладнання розподільчого устаткування в трансформаторних підстанціях каналізаційно-насосних станцій</t>
  </si>
  <si>
    <t>Будівництво спортивних та ігрових майданчиків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</si>
  <si>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</si>
  <si>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</si>
  <si>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</si>
  <si>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</si>
  <si>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Заклади освіти</t>
  </si>
  <si>
    <t>Капітальний ремонт  закладів позашкільної освіти</t>
  </si>
  <si>
    <t>Реконструкція систем опалення та водопостачання закладів освіти</t>
  </si>
  <si>
    <t>Капітальний ремонт закладів  середньої загальної освіти (заміна вікон і дверей)</t>
  </si>
  <si>
    <t>Реконструкція закладів середньої загальної освіти (реконструкція покрівлі, утеплення зовнішніх стін, опорядження фасадів)</t>
  </si>
  <si>
    <t>Реконструкція закладів дошкільної освіти (реконструкція покрівлі, утеплення зовнішніх стін, опорядження фасадів)</t>
  </si>
  <si>
    <t>Капітальний ремонт  закладів дошкільної освіти (заміна вікон і дверей)</t>
  </si>
  <si>
    <t>Капітальний ремонт будинку для обслуговування жителів с.Заболоття (адміністративний будинок)</t>
  </si>
  <si>
    <t>Поточний(середній) ремонт асфальтобетонного покриття вулиць і доріг</t>
  </si>
  <si>
    <t>Експертне обстеження ліфтів</t>
  </si>
  <si>
    <t>Виготовлення проектно-кошторисної документації ліфтів в (тому числі експертиза ПКД)</t>
  </si>
  <si>
    <t>Позачерговий технічний огляд ліфтів</t>
  </si>
  <si>
    <t>Експертне обстеження ліфтів житлових будинків об'єднаннь співвласників багатоквартирних будинків</t>
  </si>
  <si>
    <t>Виготовлення проектно-кошторисної документації ліфтів в (тому числі експертиза ПКД) житлових будинків об'єднаннь співвласників багатоквартирних будинків</t>
  </si>
  <si>
    <t>Позачерговий технічний огляд ліфтів житлових будинків об'єднаннь співвласників багатоквартирних будинків</t>
  </si>
  <si>
    <t>Виготовлення проектно-кошторисної документації на капітальний ремонт покрівлі житлових будинків</t>
  </si>
  <si>
    <t>Виготовлення проектно-кошторисної документації на капітальний ремонт міжпанельних швів житлових будинків</t>
  </si>
  <si>
    <t>Виготовлення проектно-кошторисної документації на капітальний ремонт  (утеплення фасадів)</t>
  </si>
  <si>
    <t>Капітальний ремонт гуртожитків  (утеплення фасадів)</t>
  </si>
  <si>
    <t>Виготовлення проектно-кошторисної документації на реконструкцію теплової мережі м.Вараш</t>
  </si>
  <si>
    <t>Виготовлення проектно-кошторисної документації на реконструкцію водопровідної мережі м.Вараш</t>
  </si>
  <si>
    <t>Виготовлення проектно-кошторисної документації на напітальний ремонт каналізаційної мережі м.Вараш</t>
  </si>
  <si>
    <t>Виготовлення проектно-кошторисної документації на реконструкцію електрообладнання розподільчого устаткування в трансформаторних підстанціях каналізаційно-насосних станцій</t>
  </si>
  <si>
    <t>Виготовлення проектно-кошторисної документації на капітальний ремонт електричної мережі гуртожитків (м-н.Будівельників 1, 2, 3, м-н. Вараш 40, 42, 44)</t>
  </si>
  <si>
    <t>Виготовлення проектно-кошторисної документації на поточний(середній) ремонт асфальтобетонного покриття вулиць і доріг</t>
  </si>
  <si>
    <t>Виготовлення проектно-кошторисної документації на капітальний ремонт вулиць і доріг</t>
  </si>
  <si>
    <t>Капітальний ремонт вулиць і доріг м.Вараш</t>
  </si>
  <si>
    <t>Капітальний ремонт вулиць і доріг с.Заболоття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</si>
  <si>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</si>
  <si>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</si>
  <si>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Виготовлення проектно-кошторисної документації на капітальний ремонт будинку для обслуговування жителів с.Заболоття (адміністративний будинок) (вікна, сантехнічні системи, утеплення фасадів)</t>
  </si>
  <si>
    <t>Виготовлення проектно-кошторисної документації на будівництво спортивних та ігрових майданчиків</t>
  </si>
  <si>
    <t>Виготовлення проектно-кошторисної документації на будівництво об`єктів інфраструктури парку м. Вараш</t>
  </si>
  <si>
    <t>Виготовлення проектно-кошторисної документації на капітальний ремонт Заболоттівського сільського будинку культури  (вікна, утеплення фасаду, сантехнічні системи, електричні мережі)</t>
  </si>
  <si>
    <t>Капітальний ремонт Заболоттівського сільського будинку культури (покрівля, вікна, утеплення фасаду, сантехнічні системи, електричні мережі)</t>
  </si>
  <si>
    <t>Виготовлення проектно-кошторисної документації на реконструкція закладів середньої загальної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</si>
  <si>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реконструкція закладів дошкільної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</si>
  <si>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реконструкцію систем опалення та водопостачання закладів освіти</t>
  </si>
  <si>
    <t>Виготовлення проектно-кошторисної документації на капітальний ремонт  закладів позашкільної освіти( покрівля, вікна, утеплення фасаду, сантехнічні системи, електричні мережі)</t>
  </si>
  <si>
    <t>Виготовлення проектно-кошторисної документації на капітальний ремонт закладів  середньої загальної освіти (заміна вікон і дверей)</t>
  </si>
  <si>
    <t>Виготовлення проектно-кошторисної документації на капітальний ремонт  закладів дошкільної освіти (заміна вікон і дверей)</t>
  </si>
  <si>
    <t>Капітальний ремонт закладів  середньої загальної освіти (заміна вікон і дверей) с.Заболоття</t>
  </si>
  <si>
    <t>Капітальний ремонт  закладів дошкільної освіти (заміна вікон і дверей) с.Заболоття</t>
  </si>
  <si>
    <t xml:space="preserve">Виготовлення проектно-кошторисної документації на прокладання пожежної сигналізації закладів дошкільної освіти </t>
  </si>
  <si>
    <t>Виготовлення проектно-кошторисної документації на прокладання пожежної сигналізації закладів середньої загальної освіти</t>
  </si>
  <si>
    <t>Прокладання пожежної сигналізації закладів середньої загальної освіти</t>
  </si>
  <si>
    <t xml:space="preserve">Прокладання пожежної сигналізації закладів дошкільної освіти </t>
  </si>
  <si>
    <t xml:space="preserve">Виготовлення проектно-кошторисної документації </t>
  </si>
  <si>
    <t xml:space="preserve">Поточний ремонт </t>
  </si>
  <si>
    <t>Сприятиме збереженню конструкцій будівлі</t>
  </si>
  <si>
    <t>Виготовлення проектно-кошторисної документації на капітальний ремонт каналізаційної мережі м.Вараш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</si>
  <si>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(утеплення фасадів, сантехніка, опалення ).</t>
  </si>
  <si>
    <t>Виконання робіт сприятиме збереженню конструкцій будівелі</t>
  </si>
  <si>
    <t>Сприятиме збереженню здоров’ю та життю людей</t>
  </si>
  <si>
    <t>Таблиця 2</t>
  </si>
  <si>
    <t>Таблиця 3</t>
  </si>
  <si>
    <t>Таблиця 4</t>
  </si>
  <si>
    <t>Таблиця 1</t>
  </si>
  <si>
    <t>Виготовлення проектно-кошторисної документації на поточний(середній) ремонт асфальтобетонного покриття вулиць і доріг м.Вараш</t>
  </si>
  <si>
    <t>Виготовлення проектно-кошторисної документації на капітальний ремонт вулиць і доріг м.Вараш</t>
  </si>
  <si>
    <t>Поточний(середній) ремонт асфальтобетонного покриття вулиць і доріг м.Вараш</t>
  </si>
  <si>
    <t>Реконструкція об’єктів інфраструктури парку (громадського туалету з благоустроєм території парку) в м.Вараш Рівненської області</t>
  </si>
  <si>
    <t>Впровадження новітніх систем управління відходами</t>
  </si>
  <si>
    <t>Виготовлення проектно-кошторисної документації "Реконструкція полігону твердих побутових відходів м. Вараш Рівненської області"</t>
  </si>
  <si>
    <t>Реконструкція полігону твердих побутових відходів м. Вараш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</si>
  <si>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</si>
  <si>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Орієнтовна вартість заходу, тис.грн.</t>
  </si>
  <si>
    <t>Додаток 2</t>
  </si>
  <si>
    <t>до рішення міської ради</t>
  </si>
  <si>
    <t>Додаток 3</t>
  </si>
  <si>
    <t>Додаток 4</t>
  </si>
  <si>
    <t>Додаток 5</t>
  </si>
  <si>
    <t>2020 р.</t>
  </si>
  <si>
    <t>2021 р.</t>
  </si>
  <si>
    <t>2022 р.</t>
  </si>
  <si>
    <t>Будівництво опорної школи №7 м.Вараш (в тому числі проектно-кошторисна документація)</t>
  </si>
  <si>
    <t>Капітальний ремонт вуличного освітлення м.Вараш Рівненської області (в тому числі виготовлення проектно-кошторисної документації)</t>
  </si>
  <si>
    <t>Благоустрій</t>
  </si>
  <si>
    <t>Покращення інфраструктури міста</t>
  </si>
  <si>
    <t>Секретар Вараської міської ради                                                                       Олександр МЕНЗУЛ</t>
  </si>
  <si>
    <t>Кількість освітлювальних приладів</t>
  </si>
  <si>
    <t>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</t>
  </si>
  <si>
    <t>Виконавці</t>
  </si>
  <si>
    <t>Затверджено</t>
  </si>
  <si>
    <t>Пропонується внести зміни</t>
  </si>
  <si>
    <t>Реконструкція внутрішньої мережі електрифікації гуртожитків (м-н. Будівельників №1, 2, 3, м-н. Вараш №40, 42, 44) Рівненської області</t>
  </si>
  <si>
    <t>Капітальний ремонт з облаштуванням світлофорних об’єктів на перехресті вулиць в тому числі ПКД</t>
  </si>
  <si>
    <t>2020-2021</t>
  </si>
  <si>
    <t>захід відсутній</t>
  </si>
  <si>
    <t>№ з/п</t>
  </si>
  <si>
    <t>Бюджет  Вараської міської об’єднаної територіальної громади</t>
  </si>
  <si>
    <t>19 березня 2020 року № 1827</t>
  </si>
</sst>
</file>

<file path=xl/styles.xml><?xml version="1.0" encoding="utf-8"?>
<styleSheet xmlns="http://schemas.openxmlformats.org/spreadsheetml/2006/main">
  <numFmts count="4">
    <numFmt numFmtId="164" formatCode="#,##0.000\ _₽"/>
    <numFmt numFmtId="165" formatCode="#,##0.000"/>
    <numFmt numFmtId="166" formatCode="0.000"/>
    <numFmt numFmtId="167" formatCode="#,##0.0\ _₽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75"/>
  <sheetViews>
    <sheetView view="pageBreakPreview" zoomScale="120" zoomScaleNormal="100" zoomScaleSheetLayoutView="120" workbookViewId="0">
      <selection activeCell="D6" sqref="D6:D8"/>
    </sheetView>
  </sheetViews>
  <sheetFormatPr defaultRowHeight="15"/>
  <cols>
    <col min="1" max="1" width="3" customWidth="1"/>
    <col min="2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</cols>
  <sheetData>
    <row r="1" spans="2:9" ht="16.5" customHeight="1">
      <c r="G1" s="80" t="s">
        <v>137</v>
      </c>
      <c r="H1" s="80"/>
      <c r="I1" s="80"/>
    </row>
    <row r="2" spans="2:9" ht="16.5" customHeight="1">
      <c r="G2" s="80" t="s">
        <v>138</v>
      </c>
      <c r="H2" s="80"/>
      <c r="I2" s="80"/>
    </row>
    <row r="3" spans="2:9" ht="16.5" customHeight="1">
      <c r="G3" s="80" t="s">
        <v>161</v>
      </c>
      <c r="H3" s="80"/>
      <c r="I3" s="80"/>
    </row>
    <row r="4" spans="2:9" ht="42.75" customHeight="1">
      <c r="B4" s="91" t="s">
        <v>66</v>
      </c>
      <c r="C4" s="91"/>
      <c r="D4" s="91"/>
      <c r="E4" s="91"/>
      <c r="F4" s="91"/>
      <c r="G4" s="91"/>
      <c r="H4" s="91"/>
      <c r="I4" s="91"/>
    </row>
    <row r="5" spans="2:9" ht="15.75">
      <c r="B5" s="1"/>
      <c r="C5" s="1"/>
      <c r="D5" s="1"/>
      <c r="E5" s="1"/>
      <c r="F5" s="1"/>
      <c r="G5" s="1"/>
      <c r="H5" s="1" t="s">
        <v>127</v>
      </c>
      <c r="I5" s="1"/>
    </row>
    <row r="6" spans="2:9" ht="22.5" customHeight="1">
      <c r="B6" s="86" t="s">
        <v>3</v>
      </c>
      <c r="C6" s="86" t="s">
        <v>45</v>
      </c>
      <c r="D6" s="84" t="s">
        <v>46</v>
      </c>
      <c r="E6" s="86" t="s">
        <v>61</v>
      </c>
      <c r="F6" s="81" t="s">
        <v>136</v>
      </c>
      <c r="G6" s="82"/>
      <c r="H6" s="82"/>
      <c r="I6" s="83"/>
    </row>
    <row r="7" spans="2:9" ht="27" customHeight="1">
      <c r="B7" s="86"/>
      <c r="C7" s="86"/>
      <c r="D7" s="93"/>
      <c r="E7" s="86"/>
      <c r="F7" s="84" t="s">
        <v>38</v>
      </c>
      <c r="G7" s="81" t="s">
        <v>47</v>
      </c>
      <c r="H7" s="82"/>
      <c r="I7" s="83"/>
    </row>
    <row r="8" spans="2:9" ht="27" customHeight="1">
      <c r="B8" s="86"/>
      <c r="C8" s="86"/>
      <c r="D8" s="85"/>
      <c r="E8" s="86"/>
      <c r="F8" s="85"/>
      <c r="G8" s="3">
        <v>2020</v>
      </c>
      <c r="H8" s="3">
        <v>2021</v>
      </c>
      <c r="I8" s="3">
        <v>2022</v>
      </c>
    </row>
    <row r="9" spans="2:9" ht="18.75" customHeight="1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</row>
    <row r="10" spans="2:9" ht="21" customHeight="1">
      <c r="B10" s="81" t="s">
        <v>13</v>
      </c>
      <c r="C10" s="82"/>
      <c r="D10" s="82"/>
      <c r="E10" s="82"/>
      <c r="F10" s="82"/>
      <c r="G10" s="82"/>
      <c r="H10" s="82"/>
      <c r="I10" s="83"/>
    </row>
    <row r="11" spans="2:9" ht="21.75" customHeight="1">
      <c r="B11" s="21">
        <v>1</v>
      </c>
      <c r="C11" s="23" t="s">
        <v>79</v>
      </c>
      <c r="D11" s="86" t="s">
        <v>62</v>
      </c>
      <c r="E11" s="86" t="s">
        <v>23</v>
      </c>
      <c r="F11" s="6">
        <f>G11+H11+I11</f>
        <v>220.5</v>
      </c>
      <c r="G11" s="26">
        <v>160</v>
      </c>
      <c r="H11" s="26">
        <v>16.5</v>
      </c>
      <c r="I11" s="26">
        <v>44</v>
      </c>
    </row>
    <row r="12" spans="2:9" ht="48.75" customHeight="1">
      <c r="B12" s="21">
        <v>2</v>
      </c>
      <c r="C12" s="23" t="s">
        <v>80</v>
      </c>
      <c r="D12" s="86"/>
      <c r="E12" s="86"/>
      <c r="F12" s="6">
        <f t="shared" ref="F12:F31" si="0">G12+H12+I12</f>
        <v>326.7</v>
      </c>
      <c r="G12" s="26">
        <v>254.6</v>
      </c>
      <c r="H12" s="26">
        <v>20.100000000000001</v>
      </c>
      <c r="I12" s="26">
        <v>52</v>
      </c>
    </row>
    <row r="13" spans="2:9" ht="21.75" customHeight="1">
      <c r="B13" s="21">
        <v>3</v>
      </c>
      <c r="C13" s="23" t="s">
        <v>81</v>
      </c>
      <c r="D13" s="86"/>
      <c r="E13" s="86"/>
      <c r="F13" s="6">
        <f t="shared" si="0"/>
        <v>79.599999999999994</v>
      </c>
      <c r="G13" s="26">
        <v>57.6</v>
      </c>
      <c r="H13" s="26">
        <v>6</v>
      </c>
      <c r="I13" s="26">
        <v>16</v>
      </c>
    </row>
    <row r="14" spans="2:9" ht="42" customHeight="1">
      <c r="B14" s="12">
        <v>4</v>
      </c>
      <c r="C14" s="23" t="s">
        <v>7</v>
      </c>
      <c r="D14" s="86"/>
      <c r="E14" s="86"/>
      <c r="F14" s="6">
        <f t="shared" si="0"/>
        <v>22700</v>
      </c>
      <c r="G14" s="26">
        <v>20000</v>
      </c>
      <c r="H14" s="26">
        <v>900</v>
      </c>
      <c r="I14" s="26">
        <v>1800</v>
      </c>
    </row>
    <row r="15" spans="2:9" ht="29.25" customHeight="1">
      <c r="B15" s="12">
        <v>5</v>
      </c>
      <c r="C15" s="15" t="s">
        <v>8</v>
      </c>
      <c r="D15" s="86"/>
      <c r="E15" s="86"/>
      <c r="F15" s="6">
        <f t="shared" si="0"/>
        <v>4930</v>
      </c>
      <c r="G15" s="26">
        <v>2170</v>
      </c>
      <c r="H15" s="26">
        <v>660</v>
      </c>
      <c r="I15" s="26">
        <v>2100</v>
      </c>
    </row>
    <row r="16" spans="2:9" ht="63.75" customHeight="1">
      <c r="B16" s="21">
        <v>6</v>
      </c>
      <c r="C16" s="23" t="s">
        <v>82</v>
      </c>
      <c r="D16" s="86"/>
      <c r="E16" s="86"/>
      <c r="F16" s="6">
        <f t="shared" si="0"/>
        <v>298.5</v>
      </c>
      <c r="G16" s="26">
        <v>260</v>
      </c>
      <c r="H16" s="26">
        <v>16.5</v>
      </c>
      <c r="I16" s="26">
        <v>22</v>
      </c>
    </row>
    <row r="17" spans="2:9" ht="48.75" customHeight="1">
      <c r="B17" s="21">
        <v>7</v>
      </c>
      <c r="C17" s="23" t="s">
        <v>83</v>
      </c>
      <c r="D17" s="86"/>
      <c r="E17" s="86"/>
      <c r="F17" s="6">
        <f t="shared" si="0"/>
        <v>450.90000000000003</v>
      </c>
      <c r="G17" s="26">
        <v>404.8</v>
      </c>
      <c r="H17" s="26">
        <v>20.100000000000001</v>
      </c>
      <c r="I17" s="26">
        <v>26</v>
      </c>
    </row>
    <row r="18" spans="2:9" ht="66.75" customHeight="1">
      <c r="B18" s="21">
        <v>8</v>
      </c>
      <c r="C18" s="23" t="s">
        <v>84</v>
      </c>
      <c r="D18" s="86" t="s">
        <v>62</v>
      </c>
      <c r="E18" s="86" t="s">
        <v>23</v>
      </c>
      <c r="F18" s="6">
        <f t="shared" si="0"/>
        <v>107.6</v>
      </c>
      <c r="G18" s="26">
        <v>93.6</v>
      </c>
      <c r="H18" s="26">
        <v>6</v>
      </c>
      <c r="I18" s="26">
        <v>8</v>
      </c>
    </row>
    <row r="19" spans="2:9" ht="72.75" customHeight="1">
      <c r="B19" s="12">
        <v>9</v>
      </c>
      <c r="C19" s="23" t="s">
        <v>21</v>
      </c>
      <c r="D19" s="86"/>
      <c r="E19" s="86"/>
      <c r="F19" s="6">
        <f t="shared" si="0"/>
        <v>32200</v>
      </c>
      <c r="G19" s="26">
        <v>30400</v>
      </c>
      <c r="H19" s="26">
        <v>900</v>
      </c>
      <c r="I19" s="26">
        <v>900</v>
      </c>
    </row>
    <row r="20" spans="2:9" ht="49.5" customHeight="1">
      <c r="B20" s="12">
        <v>10</v>
      </c>
      <c r="C20" s="15" t="s">
        <v>20</v>
      </c>
      <c r="D20" s="86"/>
      <c r="E20" s="86"/>
      <c r="F20" s="6">
        <f t="shared" si="0"/>
        <v>6050</v>
      </c>
      <c r="G20" s="26">
        <v>4340</v>
      </c>
      <c r="H20" s="26">
        <v>660</v>
      </c>
      <c r="I20" s="26">
        <v>1050</v>
      </c>
    </row>
    <row r="21" spans="2:9" ht="49.5" customHeight="1">
      <c r="B21" s="21">
        <v>11</v>
      </c>
      <c r="C21" s="23" t="s">
        <v>85</v>
      </c>
      <c r="D21" s="86"/>
      <c r="E21" s="86"/>
      <c r="F21" s="6">
        <f t="shared" si="0"/>
        <v>1335</v>
      </c>
      <c r="G21" s="6">
        <v>390</v>
      </c>
      <c r="H21" s="6">
        <v>455</v>
      </c>
      <c r="I21" s="6">
        <v>490</v>
      </c>
    </row>
    <row r="22" spans="2:9" ht="49.5" customHeight="1">
      <c r="B22" s="21">
        <v>12</v>
      </c>
      <c r="C22" s="23" t="s">
        <v>86</v>
      </c>
      <c r="D22" s="86"/>
      <c r="E22" s="86"/>
      <c r="F22" s="6">
        <f t="shared" si="0"/>
        <v>1690</v>
      </c>
      <c r="G22" s="6">
        <v>500</v>
      </c>
      <c r="H22" s="6">
        <v>580</v>
      </c>
      <c r="I22" s="6">
        <v>610</v>
      </c>
    </row>
    <row r="23" spans="2:9" ht="49.5" customHeight="1">
      <c r="B23" s="21">
        <v>13</v>
      </c>
      <c r="C23" s="23" t="s">
        <v>87</v>
      </c>
      <c r="D23" s="86"/>
      <c r="E23" s="86"/>
      <c r="F23" s="6">
        <f t="shared" si="0"/>
        <v>430</v>
      </c>
      <c r="G23" s="6">
        <v>120</v>
      </c>
      <c r="H23" s="6">
        <v>150</v>
      </c>
      <c r="I23" s="6">
        <v>160</v>
      </c>
    </row>
    <row r="24" spans="2:9" ht="81" customHeight="1">
      <c r="B24" s="21">
        <v>14</v>
      </c>
      <c r="C24" s="23" t="s">
        <v>93</v>
      </c>
      <c r="D24" s="86"/>
      <c r="E24" s="86"/>
      <c r="F24" s="6">
        <f t="shared" si="0"/>
        <v>281.10000000000002</v>
      </c>
      <c r="G24" s="6">
        <v>89</v>
      </c>
      <c r="H24" s="6">
        <v>93.6</v>
      </c>
      <c r="I24" s="6">
        <v>98.5</v>
      </c>
    </row>
    <row r="25" spans="2:9" ht="31.5">
      <c r="B25" s="12">
        <v>15</v>
      </c>
      <c r="C25" s="59" t="s">
        <v>10</v>
      </c>
      <c r="D25" s="86"/>
      <c r="E25" s="86"/>
      <c r="F25" s="6">
        <f t="shared" si="0"/>
        <v>40896.214</v>
      </c>
      <c r="G25" s="6">
        <f>9517.86+8845.228</f>
        <v>18363.088</v>
      </c>
      <c r="H25" s="6">
        <v>10758.066000000001</v>
      </c>
      <c r="I25" s="6">
        <v>11775.06</v>
      </c>
    </row>
    <row r="26" spans="2:9" ht="31.5">
      <c r="B26" s="12">
        <v>16</v>
      </c>
      <c r="C26" s="59" t="s">
        <v>11</v>
      </c>
      <c r="D26" s="86"/>
      <c r="E26" s="86"/>
      <c r="F26" s="6">
        <f t="shared" si="0"/>
        <v>39956.072</v>
      </c>
      <c r="G26" s="6">
        <f>10771.86+4584.494</f>
        <v>15356.353999999999</v>
      </c>
      <c r="H26" s="6">
        <v>11885.412</v>
      </c>
      <c r="I26" s="6">
        <v>12714.306</v>
      </c>
    </row>
    <row r="27" spans="2:9" ht="31.5">
      <c r="B27" s="12">
        <v>17</v>
      </c>
      <c r="C27" s="23" t="s">
        <v>88</v>
      </c>
      <c r="D27" s="86"/>
      <c r="E27" s="86"/>
      <c r="F27" s="6">
        <f t="shared" si="0"/>
        <v>24076.125</v>
      </c>
      <c r="G27" s="6">
        <v>7550.9129999999996</v>
      </c>
      <c r="H27" s="6">
        <v>8097.0780000000004</v>
      </c>
      <c r="I27" s="6">
        <v>8428.134</v>
      </c>
    </row>
    <row r="28" spans="2:9" ht="35.25" customHeight="1">
      <c r="B28" s="65">
        <v>18</v>
      </c>
      <c r="C28" s="67" t="s">
        <v>63</v>
      </c>
      <c r="D28" s="86" t="s">
        <v>62</v>
      </c>
      <c r="E28" s="86" t="s">
        <v>23</v>
      </c>
      <c r="F28" s="6">
        <f t="shared" si="0"/>
        <v>21659.395</v>
      </c>
      <c r="G28" s="6">
        <v>6972.5469999999996</v>
      </c>
      <c r="H28" s="6">
        <v>7259.4059999999999</v>
      </c>
      <c r="I28" s="6">
        <v>7427.442</v>
      </c>
    </row>
    <row r="29" spans="2:9" ht="56.25" customHeight="1">
      <c r="B29" s="65">
        <v>19</v>
      </c>
      <c r="C29" s="67" t="s">
        <v>56</v>
      </c>
      <c r="D29" s="86"/>
      <c r="E29" s="86"/>
      <c r="F29" s="6">
        <f t="shared" si="0"/>
        <v>5137.6379999999999</v>
      </c>
      <c r="G29" s="6">
        <v>1566.2460000000001</v>
      </c>
      <c r="H29" s="6">
        <v>1692.9</v>
      </c>
      <c r="I29" s="6">
        <v>1878.492</v>
      </c>
    </row>
    <row r="30" spans="2:9" ht="84.75" customHeight="1">
      <c r="B30" s="65">
        <v>20</v>
      </c>
      <c r="C30" s="67" t="s">
        <v>135</v>
      </c>
      <c r="D30" s="86">
        <v>2020</v>
      </c>
      <c r="E30" s="86"/>
      <c r="F30" s="6">
        <f t="shared" si="0"/>
        <v>28317.4</v>
      </c>
      <c r="G30" s="6">
        <v>28317.4</v>
      </c>
      <c r="H30" s="78">
        <v>0</v>
      </c>
      <c r="I30" s="78">
        <v>0</v>
      </c>
    </row>
    <row r="31" spans="2:9" ht="76.5" customHeight="1">
      <c r="B31" s="65">
        <v>21</v>
      </c>
      <c r="C31" s="67" t="s">
        <v>155</v>
      </c>
      <c r="D31" s="86"/>
      <c r="E31" s="86"/>
      <c r="F31" s="6">
        <f t="shared" si="0"/>
        <v>13263.03</v>
      </c>
      <c r="G31" s="6">
        <v>13263.03</v>
      </c>
      <c r="H31" s="78">
        <v>0</v>
      </c>
      <c r="I31" s="78">
        <v>0</v>
      </c>
    </row>
    <row r="32" spans="2:9" ht="19.5" customHeight="1">
      <c r="B32" s="87" t="s">
        <v>38</v>
      </c>
      <c r="C32" s="88"/>
      <c r="D32" s="88"/>
      <c r="E32" s="89"/>
      <c r="F32" s="6">
        <f>SUM(F11:F31)</f>
        <v>244405.77399999998</v>
      </c>
      <c r="G32" s="6">
        <f>SUM(G11:G31)</f>
        <v>150629.17799999999</v>
      </c>
      <c r="H32" s="6">
        <f>SUM(H11:H31)</f>
        <v>44176.662000000004</v>
      </c>
      <c r="I32" s="6">
        <f>SUM(I11:I31)</f>
        <v>49599.934000000001</v>
      </c>
    </row>
    <row r="33" spans="2:9" ht="21" customHeight="1">
      <c r="B33" s="81" t="s">
        <v>14</v>
      </c>
      <c r="C33" s="82"/>
      <c r="D33" s="82"/>
      <c r="E33" s="82"/>
      <c r="F33" s="82"/>
      <c r="G33" s="82"/>
      <c r="H33" s="82"/>
      <c r="I33" s="83"/>
    </row>
    <row r="34" spans="2:9" ht="57.75" customHeight="1">
      <c r="B34" s="65">
        <v>22</v>
      </c>
      <c r="C34" s="67" t="s">
        <v>120</v>
      </c>
      <c r="D34" s="86" t="s">
        <v>62</v>
      </c>
      <c r="E34" s="86" t="s">
        <v>23</v>
      </c>
      <c r="F34" s="6">
        <f>G34+H34+I34</f>
        <v>965.09799999999996</v>
      </c>
      <c r="G34" s="6">
        <v>290.09800000000001</v>
      </c>
      <c r="H34" s="6">
        <v>320</v>
      </c>
      <c r="I34" s="6">
        <v>355</v>
      </c>
    </row>
    <row r="35" spans="2:9" ht="51" customHeight="1">
      <c r="B35" s="65">
        <v>23</v>
      </c>
      <c r="C35" s="67" t="s">
        <v>90</v>
      </c>
      <c r="D35" s="86"/>
      <c r="E35" s="86"/>
      <c r="F35" s="6">
        <f t="shared" ref="F35:F41" si="1">G35+H35+I35</f>
        <v>895.16200000000003</v>
      </c>
      <c r="G35" s="6">
        <f>42.405+161.721</f>
        <v>204.126</v>
      </c>
      <c r="H35" s="6">
        <f>69.84+170.769</f>
        <v>240.60900000000001</v>
      </c>
      <c r="I35" s="6">
        <v>450.42700000000002</v>
      </c>
    </row>
    <row r="36" spans="2:9" ht="52.5" customHeight="1">
      <c r="B36" s="65">
        <v>24</v>
      </c>
      <c r="C36" s="67" t="s">
        <v>89</v>
      </c>
      <c r="D36" s="86"/>
      <c r="E36" s="86"/>
      <c r="F36" s="6">
        <f t="shared" si="1"/>
        <v>360.47699999999998</v>
      </c>
      <c r="G36" s="6">
        <v>71.043000000000006</v>
      </c>
      <c r="H36" s="6">
        <v>131.56100000000001</v>
      </c>
      <c r="I36" s="6">
        <v>157.87299999999999</v>
      </c>
    </row>
    <row r="37" spans="2:9" ht="97.5" customHeight="1">
      <c r="B37" s="65">
        <v>25</v>
      </c>
      <c r="C37" s="67" t="s">
        <v>92</v>
      </c>
      <c r="D37" s="86"/>
      <c r="E37" s="86"/>
      <c r="F37" s="6">
        <f t="shared" si="1"/>
        <v>960</v>
      </c>
      <c r="G37" s="6">
        <v>300</v>
      </c>
      <c r="H37" s="6">
        <v>320</v>
      </c>
      <c r="I37" s="6">
        <v>340</v>
      </c>
    </row>
    <row r="38" spans="2:9" ht="39" customHeight="1">
      <c r="B38" s="65">
        <v>26</v>
      </c>
      <c r="C38" s="67" t="s">
        <v>58</v>
      </c>
      <c r="D38" s="65" t="s">
        <v>62</v>
      </c>
      <c r="E38" s="86" t="s">
        <v>23</v>
      </c>
      <c r="F38" s="6">
        <f t="shared" si="1"/>
        <v>6779.1239999999998</v>
      </c>
      <c r="G38" s="6">
        <v>1554.96</v>
      </c>
      <c r="H38" s="6">
        <v>2208.2939999999999</v>
      </c>
      <c r="I38" s="6">
        <v>3015.87</v>
      </c>
    </row>
    <row r="39" spans="2:9" ht="39.75" customHeight="1">
      <c r="B39" s="65">
        <v>27</v>
      </c>
      <c r="C39" s="67" t="s">
        <v>59</v>
      </c>
      <c r="D39" s="86" t="s">
        <v>62</v>
      </c>
      <c r="E39" s="86"/>
      <c r="F39" s="6">
        <f t="shared" si="1"/>
        <v>53743.048999999999</v>
      </c>
      <c r="G39" s="6">
        <f>13632.409+9725.637</f>
        <v>23358.046000000002</v>
      </c>
      <c r="H39" s="6">
        <f>1317.258+12990</f>
        <v>14307.258</v>
      </c>
      <c r="I39" s="6">
        <f>4107.745+11970</f>
        <v>16077.744999999999</v>
      </c>
    </row>
    <row r="40" spans="2:9" ht="24" customHeight="1">
      <c r="B40" s="65">
        <v>28</v>
      </c>
      <c r="C40" s="67" t="s">
        <v>60</v>
      </c>
      <c r="D40" s="86"/>
      <c r="E40" s="86"/>
      <c r="F40" s="6">
        <f t="shared" si="1"/>
        <v>12132.45</v>
      </c>
      <c r="G40" s="6">
        <v>3448.5</v>
      </c>
      <c r="H40" s="6">
        <v>3893.67</v>
      </c>
      <c r="I40" s="6">
        <v>4790.28</v>
      </c>
    </row>
    <row r="41" spans="2:9" ht="66.75" customHeight="1">
      <c r="B41" s="65">
        <v>29</v>
      </c>
      <c r="C41" s="67" t="s">
        <v>64</v>
      </c>
      <c r="D41" s="86"/>
      <c r="E41" s="86"/>
      <c r="F41" s="6">
        <f t="shared" si="1"/>
        <v>3818.4300000000003</v>
      </c>
      <c r="G41" s="6">
        <v>1090.98</v>
      </c>
      <c r="H41" s="6">
        <v>1222.6500000000001</v>
      </c>
      <c r="I41" s="6">
        <v>1504.8</v>
      </c>
    </row>
    <row r="42" spans="2:9" ht="15.75">
      <c r="B42" s="87" t="s">
        <v>38</v>
      </c>
      <c r="C42" s="88"/>
      <c r="D42" s="88"/>
      <c r="E42" s="89"/>
      <c r="F42" s="6">
        <f>SUM(F34:F41)</f>
        <v>79653.790000000008</v>
      </c>
      <c r="G42" s="6">
        <f>SUM(G34:G41)</f>
        <v>30317.753000000001</v>
      </c>
      <c r="H42" s="6">
        <f>SUM(H34:H41)</f>
        <v>22644.042000000001</v>
      </c>
      <c r="I42" s="6">
        <f>SUM(I34:I41)</f>
        <v>26691.994999999999</v>
      </c>
    </row>
    <row r="43" spans="2:9" ht="18.75" customHeight="1">
      <c r="B43" s="86" t="s">
        <v>16</v>
      </c>
      <c r="C43" s="86"/>
      <c r="D43" s="86"/>
      <c r="E43" s="86"/>
      <c r="F43" s="86"/>
      <c r="G43" s="86"/>
      <c r="H43" s="86"/>
      <c r="I43" s="86"/>
    </row>
    <row r="44" spans="2:9" ht="68.25" customHeight="1">
      <c r="B44" s="21">
        <v>30</v>
      </c>
      <c r="C44" s="31" t="s">
        <v>128</v>
      </c>
      <c r="D44" s="94" t="s">
        <v>62</v>
      </c>
      <c r="E44" s="84" t="s">
        <v>23</v>
      </c>
      <c r="F44" s="9">
        <f>G44+H44+I44</f>
        <v>735</v>
      </c>
      <c r="G44" s="6">
        <v>200</v>
      </c>
      <c r="H44" s="6">
        <v>230</v>
      </c>
      <c r="I44" s="6">
        <v>305</v>
      </c>
    </row>
    <row r="45" spans="2:9" ht="48.75" customHeight="1">
      <c r="B45" s="21">
        <v>31</v>
      </c>
      <c r="C45" s="31" t="s">
        <v>129</v>
      </c>
      <c r="D45" s="95"/>
      <c r="E45" s="93"/>
      <c r="F45" s="9">
        <f t="shared" ref="F45:F49" si="2">G45+H45+I45</f>
        <v>2057.5</v>
      </c>
      <c r="G45" s="6">
        <v>520</v>
      </c>
      <c r="H45" s="6">
        <v>611</v>
      </c>
      <c r="I45" s="6">
        <v>926.5</v>
      </c>
    </row>
    <row r="46" spans="2:9" ht="47.25" customHeight="1">
      <c r="B46" s="14">
        <v>32</v>
      </c>
      <c r="C46" s="31" t="s">
        <v>130</v>
      </c>
      <c r="D46" s="95"/>
      <c r="E46" s="93"/>
      <c r="F46" s="9">
        <f t="shared" si="2"/>
        <v>103600</v>
      </c>
      <c r="G46" s="9">
        <v>28000</v>
      </c>
      <c r="H46" s="9">
        <v>32500</v>
      </c>
      <c r="I46" s="9">
        <v>43100</v>
      </c>
    </row>
    <row r="47" spans="2:9" ht="31.5">
      <c r="B47" s="14">
        <v>33</v>
      </c>
      <c r="C47" s="44" t="s">
        <v>96</v>
      </c>
      <c r="D47" s="95"/>
      <c r="E47" s="93"/>
      <c r="F47" s="9">
        <f t="shared" si="2"/>
        <v>211700</v>
      </c>
      <c r="G47" s="9">
        <v>55800</v>
      </c>
      <c r="H47" s="9">
        <v>67800</v>
      </c>
      <c r="I47" s="9">
        <v>88100</v>
      </c>
    </row>
    <row r="48" spans="2:9" ht="31.5">
      <c r="B48" s="56">
        <v>34</v>
      </c>
      <c r="C48" s="16" t="s">
        <v>97</v>
      </c>
      <c r="D48" s="95"/>
      <c r="E48" s="93"/>
      <c r="F48" s="9">
        <f t="shared" si="2"/>
        <v>45000</v>
      </c>
      <c r="G48" s="69">
        <v>10000</v>
      </c>
      <c r="H48" s="69">
        <v>15000</v>
      </c>
      <c r="I48" s="69">
        <v>20000</v>
      </c>
    </row>
    <row r="49" spans="2:13" ht="56.25" customHeight="1">
      <c r="B49" s="58">
        <v>35</v>
      </c>
      <c r="C49" s="59" t="s">
        <v>156</v>
      </c>
      <c r="D49" s="70" t="s">
        <v>157</v>
      </c>
      <c r="E49" s="85"/>
      <c r="F49" s="9">
        <f t="shared" si="2"/>
        <v>5500</v>
      </c>
      <c r="G49" s="9">
        <v>5500</v>
      </c>
      <c r="H49" s="79">
        <v>0</v>
      </c>
      <c r="I49" s="79">
        <v>0</v>
      </c>
    </row>
    <row r="50" spans="2:13" ht="15.75">
      <c r="B50" s="90" t="s">
        <v>38</v>
      </c>
      <c r="C50" s="90"/>
      <c r="D50" s="90"/>
      <c r="E50" s="90"/>
      <c r="F50" s="6">
        <f>SUM(F44:F49)</f>
        <v>368592.5</v>
      </c>
      <c r="G50" s="6">
        <f>SUM(G44:G49)</f>
        <v>100020</v>
      </c>
      <c r="H50" s="6">
        <f>SUM(H44:H49)</f>
        <v>116141</v>
      </c>
      <c r="I50" s="6">
        <f>SUM(I44:I49)</f>
        <v>152431.5</v>
      </c>
    </row>
    <row r="51" spans="2:13" ht="20.25" customHeight="1">
      <c r="B51" s="86" t="s">
        <v>48</v>
      </c>
      <c r="C51" s="86"/>
      <c r="D51" s="86"/>
      <c r="E51" s="86"/>
      <c r="F51" s="86"/>
      <c r="G51" s="86"/>
      <c r="H51" s="86"/>
      <c r="I51" s="86"/>
    </row>
    <row r="52" spans="2:13" ht="117.75" customHeight="1">
      <c r="B52" s="21">
        <v>36</v>
      </c>
      <c r="C52" s="25" t="s">
        <v>121</v>
      </c>
      <c r="D52" s="86" t="s">
        <v>62</v>
      </c>
      <c r="E52" s="86" t="s">
        <v>40</v>
      </c>
      <c r="F52" s="6">
        <f>G52+H52+I52</f>
        <v>203.5</v>
      </c>
      <c r="G52" s="6">
        <v>59</v>
      </c>
      <c r="H52" s="6">
        <v>69.5</v>
      </c>
      <c r="I52" s="6">
        <v>75</v>
      </c>
    </row>
    <row r="53" spans="2:13" ht="99.75" customHeight="1">
      <c r="B53" s="21">
        <v>37</v>
      </c>
      <c r="C53" s="25" t="s">
        <v>100</v>
      </c>
      <c r="D53" s="86"/>
      <c r="E53" s="86"/>
      <c r="F53" s="6">
        <f>G53+H53+I53</f>
        <v>155</v>
      </c>
      <c r="G53" s="6">
        <v>41</v>
      </c>
      <c r="H53" s="6">
        <v>55</v>
      </c>
      <c r="I53" s="6">
        <v>59</v>
      </c>
    </row>
    <row r="54" spans="2:13" ht="100.5" customHeight="1">
      <c r="B54" s="10">
        <v>38</v>
      </c>
      <c r="C54" s="45" t="s">
        <v>99</v>
      </c>
      <c r="D54" s="84" t="s">
        <v>62</v>
      </c>
      <c r="E54" s="86" t="s">
        <v>40</v>
      </c>
      <c r="F54" s="6">
        <f>G54+H54+I54</f>
        <v>6612.3419999999996</v>
      </c>
      <c r="G54" s="6">
        <v>1094.742</v>
      </c>
      <c r="H54" s="6">
        <v>1680.36</v>
      </c>
      <c r="I54" s="6">
        <v>3837.24</v>
      </c>
    </row>
    <row r="55" spans="2:13" ht="48" customHeight="1">
      <c r="B55" s="19">
        <v>39</v>
      </c>
      <c r="C55" s="25" t="s">
        <v>77</v>
      </c>
      <c r="D55" s="85"/>
      <c r="E55" s="86"/>
      <c r="F55" s="6">
        <f>G55+H55+I55</f>
        <v>4928.22</v>
      </c>
      <c r="G55" s="6">
        <v>564.29999999999995</v>
      </c>
      <c r="H55" s="6">
        <v>927.96</v>
      </c>
      <c r="I55" s="6">
        <v>3435.96</v>
      </c>
    </row>
    <row r="56" spans="2:13" ht="21.75" customHeight="1">
      <c r="B56" s="87" t="s">
        <v>38</v>
      </c>
      <c r="C56" s="88"/>
      <c r="D56" s="88"/>
      <c r="E56" s="89"/>
      <c r="F56" s="6">
        <f>SUM(F52:F55)</f>
        <v>11899.062</v>
      </c>
      <c r="G56" s="6">
        <f>SUM(G52:G55)</f>
        <v>1759.0419999999999</v>
      </c>
      <c r="H56" s="6">
        <f>SUM(H52:H55)</f>
        <v>2732.8199999999997</v>
      </c>
      <c r="I56" s="6">
        <f>SUM(I52:I55)</f>
        <v>7407.2</v>
      </c>
    </row>
    <row r="57" spans="2:13" ht="21" customHeight="1">
      <c r="B57" s="86" t="s">
        <v>17</v>
      </c>
      <c r="C57" s="86"/>
      <c r="D57" s="86"/>
      <c r="E57" s="86"/>
      <c r="F57" s="86"/>
      <c r="G57" s="86"/>
      <c r="H57" s="86"/>
      <c r="I57" s="86"/>
    </row>
    <row r="58" spans="2:13" ht="57.75" customHeight="1">
      <c r="B58" s="21">
        <v>40</v>
      </c>
      <c r="C58" s="25" t="s">
        <v>101</v>
      </c>
      <c r="D58" s="86" t="s">
        <v>62</v>
      </c>
      <c r="E58" s="86" t="s">
        <v>23</v>
      </c>
      <c r="F58" s="6">
        <f>G58+H58+I58</f>
        <v>161</v>
      </c>
      <c r="G58" s="6">
        <v>45</v>
      </c>
      <c r="H58" s="6">
        <v>51</v>
      </c>
      <c r="I58" s="6">
        <v>65</v>
      </c>
    </row>
    <row r="59" spans="2:13" ht="53.25" customHeight="1">
      <c r="B59" s="21">
        <v>41</v>
      </c>
      <c r="C59" s="25" t="s">
        <v>102</v>
      </c>
      <c r="D59" s="86"/>
      <c r="E59" s="86"/>
      <c r="F59" s="6">
        <f t="shared" ref="F59:F61" si="3">G59+H59+I59</f>
        <v>270</v>
      </c>
      <c r="G59" s="6">
        <v>70</v>
      </c>
      <c r="H59" s="6">
        <v>95</v>
      </c>
      <c r="I59" s="6">
        <v>105</v>
      </c>
    </row>
    <row r="60" spans="2:13" ht="100.5" customHeight="1">
      <c r="B60" s="21">
        <v>42</v>
      </c>
      <c r="C60" s="25" t="s">
        <v>103</v>
      </c>
      <c r="D60" s="37" t="s">
        <v>62</v>
      </c>
      <c r="E60" s="86" t="s">
        <v>23</v>
      </c>
      <c r="F60" s="6">
        <f t="shared" si="3"/>
        <v>309.5</v>
      </c>
      <c r="G60" s="6">
        <v>85</v>
      </c>
      <c r="H60" s="6">
        <v>96.5</v>
      </c>
      <c r="I60" s="6">
        <v>128</v>
      </c>
    </row>
    <row r="61" spans="2:13" ht="78.75">
      <c r="B61" s="10">
        <v>43</v>
      </c>
      <c r="C61" s="23" t="s">
        <v>18</v>
      </c>
      <c r="D61" s="37">
        <v>2020</v>
      </c>
      <c r="E61" s="86"/>
      <c r="F61" s="6">
        <f t="shared" si="3"/>
        <v>4491.8620000000001</v>
      </c>
      <c r="G61" s="6">
        <v>4491.8620000000001</v>
      </c>
      <c r="H61" s="78">
        <v>0</v>
      </c>
      <c r="I61" s="78">
        <v>0</v>
      </c>
    </row>
    <row r="62" spans="2:13" ht="31.5">
      <c r="B62" s="10">
        <v>44</v>
      </c>
      <c r="C62" s="25" t="s">
        <v>65</v>
      </c>
      <c r="D62" s="86" t="s">
        <v>62</v>
      </c>
      <c r="E62" s="86"/>
      <c r="F62" s="6">
        <f>G62+H62+I62</f>
        <v>5672.2280000000001</v>
      </c>
      <c r="G62" s="6">
        <v>1722.116</v>
      </c>
      <c r="H62" s="6">
        <v>1852.797</v>
      </c>
      <c r="I62" s="6">
        <v>2097.3150000000001</v>
      </c>
    </row>
    <row r="63" spans="2:13" ht="63">
      <c r="B63" s="10">
        <v>45</v>
      </c>
      <c r="C63" s="59" t="s">
        <v>131</v>
      </c>
      <c r="D63" s="86"/>
      <c r="E63" s="86"/>
      <c r="F63" s="6">
        <f>G63+H63+I63</f>
        <v>13352.145999999999</v>
      </c>
      <c r="G63" s="6">
        <f>1442.1+7716.168</f>
        <v>9158.268</v>
      </c>
      <c r="H63" s="6">
        <v>1997.6220000000001</v>
      </c>
      <c r="I63" s="6">
        <v>2196.2559999999999</v>
      </c>
      <c r="L63" s="17"/>
      <c r="M63" s="64"/>
    </row>
    <row r="64" spans="2:13" ht="61.5" customHeight="1">
      <c r="B64" s="10">
        <v>46</v>
      </c>
      <c r="C64" s="59" t="s">
        <v>104</v>
      </c>
      <c r="D64" s="37" t="s">
        <v>62</v>
      </c>
      <c r="E64" s="86"/>
      <c r="F64" s="6">
        <f>G64+H64+I64</f>
        <v>7298.8089999999993</v>
      </c>
      <c r="G64" s="6">
        <f>1511.07+933.505</f>
        <v>2444.5749999999998</v>
      </c>
      <c r="H64" s="6">
        <v>1730.52</v>
      </c>
      <c r="I64" s="6">
        <v>3123.7139999999999</v>
      </c>
      <c r="L64" s="17"/>
      <c r="M64" s="55"/>
    </row>
    <row r="65" spans="2:9" ht="15.75">
      <c r="B65" s="87" t="s">
        <v>38</v>
      </c>
      <c r="C65" s="88"/>
      <c r="D65" s="88"/>
      <c r="E65" s="89"/>
      <c r="F65" s="6">
        <f>SUM(F58:F64)</f>
        <v>31555.544999999998</v>
      </c>
      <c r="G65" s="6">
        <f>SUM(G58:G64)</f>
        <v>18016.821</v>
      </c>
      <c r="H65" s="6">
        <f>SUM(H58:H64)</f>
        <v>5823.4390000000003</v>
      </c>
      <c r="I65" s="6">
        <f>SUM(I58:I64)</f>
        <v>7715.2849999999999</v>
      </c>
    </row>
    <row r="66" spans="2:9" ht="17.25" customHeight="1">
      <c r="B66" s="81" t="s">
        <v>70</v>
      </c>
      <c r="C66" s="82"/>
      <c r="D66" s="82"/>
      <c r="E66" s="82"/>
      <c r="F66" s="82"/>
      <c r="G66" s="82"/>
      <c r="H66" s="82"/>
      <c r="I66" s="83"/>
    </row>
    <row r="67" spans="2:9" ht="78.75">
      <c r="B67" s="21">
        <v>47</v>
      </c>
      <c r="C67" s="23" t="s">
        <v>105</v>
      </c>
      <c r="D67" s="86" t="s">
        <v>62</v>
      </c>
      <c r="E67" s="86" t="s">
        <v>23</v>
      </c>
      <c r="F67" s="6">
        <f>G67+H67+I67</f>
        <v>1045</v>
      </c>
      <c r="G67" s="6">
        <v>300</v>
      </c>
      <c r="H67" s="6">
        <v>350</v>
      </c>
      <c r="I67" s="6">
        <v>395</v>
      </c>
    </row>
    <row r="68" spans="2:9" ht="78.75">
      <c r="B68" s="21">
        <v>48</v>
      </c>
      <c r="C68" s="23" t="s">
        <v>106</v>
      </c>
      <c r="D68" s="86"/>
      <c r="E68" s="86"/>
      <c r="F68" s="6">
        <f t="shared" ref="F68:F85" si="4">G68+H68+I68</f>
        <v>983</v>
      </c>
      <c r="G68" s="6">
        <v>280</v>
      </c>
      <c r="H68" s="6">
        <v>325</v>
      </c>
      <c r="I68" s="6">
        <v>378</v>
      </c>
    </row>
    <row r="69" spans="2:9" ht="63">
      <c r="B69" s="21">
        <v>49</v>
      </c>
      <c r="C69" s="23" t="s">
        <v>107</v>
      </c>
      <c r="D69" s="86" t="s">
        <v>62</v>
      </c>
      <c r="E69" s="86" t="s">
        <v>23</v>
      </c>
      <c r="F69" s="6">
        <f t="shared" si="4"/>
        <v>1153</v>
      </c>
      <c r="G69" s="6">
        <v>348</v>
      </c>
      <c r="H69" s="6">
        <v>375</v>
      </c>
      <c r="I69" s="6">
        <v>430</v>
      </c>
    </row>
    <row r="70" spans="2:9" ht="90" customHeight="1">
      <c r="B70" s="21">
        <v>50</v>
      </c>
      <c r="C70" s="23" t="s">
        <v>108</v>
      </c>
      <c r="D70" s="86"/>
      <c r="E70" s="86"/>
      <c r="F70" s="6">
        <f t="shared" si="4"/>
        <v>360</v>
      </c>
      <c r="G70" s="6">
        <v>95</v>
      </c>
      <c r="H70" s="6">
        <v>120</v>
      </c>
      <c r="I70" s="6">
        <v>145</v>
      </c>
    </row>
    <row r="71" spans="2:9" ht="63">
      <c r="B71" s="21">
        <v>51</v>
      </c>
      <c r="C71" s="33" t="s">
        <v>109</v>
      </c>
      <c r="D71" s="86"/>
      <c r="E71" s="86"/>
      <c r="F71" s="6">
        <f t="shared" si="4"/>
        <v>585</v>
      </c>
      <c r="G71" s="6">
        <v>150</v>
      </c>
      <c r="H71" s="6">
        <v>195</v>
      </c>
      <c r="I71" s="6">
        <v>240</v>
      </c>
    </row>
    <row r="72" spans="2:9" ht="63">
      <c r="B72" s="21">
        <v>52</v>
      </c>
      <c r="C72" s="23" t="s">
        <v>110</v>
      </c>
      <c r="D72" s="86"/>
      <c r="E72" s="86"/>
      <c r="F72" s="6">
        <f t="shared" si="4"/>
        <v>515</v>
      </c>
      <c r="G72" s="6">
        <v>135</v>
      </c>
      <c r="H72" s="6">
        <v>170</v>
      </c>
      <c r="I72" s="6">
        <v>210</v>
      </c>
    </row>
    <row r="73" spans="2:9" ht="63" customHeight="1">
      <c r="B73" s="21">
        <v>53</v>
      </c>
      <c r="C73" s="23" t="s">
        <v>114</v>
      </c>
      <c r="D73" s="86"/>
      <c r="E73" s="86"/>
      <c r="F73" s="6">
        <f t="shared" si="4"/>
        <v>588</v>
      </c>
      <c r="G73" s="6">
        <v>168</v>
      </c>
      <c r="H73" s="6">
        <v>195</v>
      </c>
      <c r="I73" s="6">
        <v>225</v>
      </c>
    </row>
    <row r="74" spans="2:9" ht="57" customHeight="1">
      <c r="B74" s="21">
        <v>54</v>
      </c>
      <c r="C74" s="38" t="s">
        <v>113</v>
      </c>
      <c r="D74" s="86"/>
      <c r="E74" s="86"/>
      <c r="F74" s="6">
        <f t="shared" si="4"/>
        <v>528</v>
      </c>
      <c r="G74" s="6">
        <v>140</v>
      </c>
      <c r="H74" s="6">
        <v>188</v>
      </c>
      <c r="I74" s="6">
        <v>200</v>
      </c>
    </row>
    <row r="75" spans="2:9" ht="53.25" customHeight="1">
      <c r="B75" s="37">
        <v>55</v>
      </c>
      <c r="C75" s="48" t="s">
        <v>145</v>
      </c>
      <c r="D75" s="37">
        <v>2020</v>
      </c>
      <c r="E75" s="86"/>
      <c r="F75" s="6">
        <f t="shared" si="4"/>
        <v>4100</v>
      </c>
      <c r="G75" s="6">
        <v>4100</v>
      </c>
      <c r="H75" s="78">
        <v>0</v>
      </c>
      <c r="I75" s="78">
        <v>0</v>
      </c>
    </row>
    <row r="76" spans="2:9" ht="63" customHeight="1">
      <c r="B76" s="21">
        <v>56</v>
      </c>
      <c r="C76" s="23" t="s">
        <v>74</v>
      </c>
      <c r="D76" s="37" t="s">
        <v>62</v>
      </c>
      <c r="E76" s="86"/>
      <c r="F76" s="6">
        <f t="shared" si="4"/>
        <v>64257.5</v>
      </c>
      <c r="G76" s="6">
        <v>19870.5</v>
      </c>
      <c r="H76" s="6">
        <v>20987</v>
      </c>
      <c r="I76" s="6">
        <v>23400</v>
      </c>
    </row>
    <row r="77" spans="2:9" ht="63">
      <c r="B77" s="21">
        <v>57</v>
      </c>
      <c r="C77" s="23" t="s">
        <v>75</v>
      </c>
      <c r="D77" s="86" t="s">
        <v>62</v>
      </c>
      <c r="E77" s="86" t="s">
        <v>23</v>
      </c>
      <c r="F77" s="6">
        <f t="shared" si="4"/>
        <v>50520</v>
      </c>
      <c r="G77" s="6">
        <v>15700</v>
      </c>
      <c r="H77" s="6">
        <v>16930</v>
      </c>
      <c r="I77" s="6">
        <v>17890</v>
      </c>
    </row>
    <row r="78" spans="2:9" ht="31.5">
      <c r="B78" s="21">
        <v>58</v>
      </c>
      <c r="C78" s="23" t="s">
        <v>72</v>
      </c>
      <c r="D78" s="86"/>
      <c r="E78" s="86"/>
      <c r="F78" s="6">
        <f t="shared" si="4"/>
        <v>12100</v>
      </c>
      <c r="G78" s="6">
        <v>3400</v>
      </c>
      <c r="H78" s="6">
        <v>4200</v>
      </c>
      <c r="I78" s="6">
        <v>4500</v>
      </c>
    </row>
    <row r="79" spans="2:9" ht="31.5">
      <c r="B79" s="21">
        <v>59</v>
      </c>
      <c r="C79" s="23" t="s">
        <v>71</v>
      </c>
      <c r="D79" s="86"/>
      <c r="E79" s="86"/>
      <c r="F79" s="6">
        <f t="shared" si="4"/>
        <v>4500</v>
      </c>
      <c r="G79" s="6">
        <v>1000</v>
      </c>
      <c r="H79" s="6">
        <v>1500</v>
      </c>
      <c r="I79" s="6">
        <v>2000</v>
      </c>
    </row>
    <row r="80" spans="2:9" ht="33.75" customHeight="1">
      <c r="B80" s="21">
        <v>60</v>
      </c>
      <c r="C80" s="23" t="s">
        <v>73</v>
      </c>
      <c r="D80" s="86"/>
      <c r="E80" s="86"/>
      <c r="F80" s="6">
        <f t="shared" si="4"/>
        <v>25820</v>
      </c>
      <c r="G80" s="6">
        <v>7690</v>
      </c>
      <c r="H80" s="6">
        <v>8610</v>
      </c>
      <c r="I80" s="6">
        <v>9520</v>
      </c>
    </row>
    <row r="81" spans="2:9" ht="31.5" customHeight="1">
      <c r="B81" s="21">
        <v>61</v>
      </c>
      <c r="C81" s="45" t="s">
        <v>76</v>
      </c>
      <c r="D81" s="86"/>
      <c r="E81" s="86"/>
      <c r="F81" s="6">
        <f t="shared" si="4"/>
        <v>19600</v>
      </c>
      <c r="G81" s="6">
        <v>5300</v>
      </c>
      <c r="H81" s="6">
        <v>6700</v>
      </c>
      <c r="I81" s="6">
        <v>7600</v>
      </c>
    </row>
    <row r="82" spans="2:9" ht="47.25">
      <c r="B82" s="21">
        <v>62</v>
      </c>
      <c r="C82" s="23" t="s">
        <v>111</v>
      </c>
      <c r="D82" s="86"/>
      <c r="E82" s="86"/>
      <c r="F82" s="6">
        <f t="shared" si="4"/>
        <v>2450</v>
      </c>
      <c r="G82" s="6">
        <v>700</v>
      </c>
      <c r="H82" s="6">
        <v>850</v>
      </c>
      <c r="I82" s="6">
        <v>900</v>
      </c>
    </row>
    <row r="83" spans="2:9" ht="33.75" customHeight="1">
      <c r="B83" s="21">
        <v>63</v>
      </c>
      <c r="C83" s="23" t="s">
        <v>112</v>
      </c>
      <c r="D83" s="86"/>
      <c r="E83" s="86"/>
      <c r="F83" s="6">
        <f t="shared" si="4"/>
        <v>1320</v>
      </c>
      <c r="G83" s="6">
        <v>400</v>
      </c>
      <c r="H83" s="6">
        <v>430</v>
      </c>
      <c r="I83" s="6">
        <v>490</v>
      </c>
    </row>
    <row r="84" spans="2:9" ht="31.5">
      <c r="B84" s="21">
        <v>64</v>
      </c>
      <c r="C84" s="23" t="s">
        <v>115</v>
      </c>
      <c r="D84" s="86"/>
      <c r="E84" s="86"/>
      <c r="F84" s="6">
        <f t="shared" si="4"/>
        <v>5900</v>
      </c>
      <c r="G84" s="6">
        <v>1500</v>
      </c>
      <c r="H84" s="6">
        <v>1900</v>
      </c>
      <c r="I84" s="6">
        <v>2500</v>
      </c>
    </row>
    <row r="85" spans="2:9" ht="31.5">
      <c r="B85" s="21">
        <v>65</v>
      </c>
      <c r="C85" s="23" t="s">
        <v>116</v>
      </c>
      <c r="D85" s="86"/>
      <c r="E85" s="86"/>
      <c r="F85" s="6">
        <f t="shared" si="4"/>
        <v>5350</v>
      </c>
      <c r="G85" s="6">
        <v>1300</v>
      </c>
      <c r="H85" s="6">
        <v>1700</v>
      </c>
      <c r="I85" s="6">
        <v>2350</v>
      </c>
    </row>
    <row r="86" spans="2:9" ht="15.75">
      <c r="B86" s="87" t="s">
        <v>38</v>
      </c>
      <c r="C86" s="88"/>
      <c r="D86" s="88"/>
      <c r="E86" s="89"/>
      <c r="F86" s="6">
        <f>SUM(F67:F85)</f>
        <v>201674.5</v>
      </c>
      <c r="G86" s="6">
        <f t="shared" ref="G86:I86" si="5">SUM(G67:G85)</f>
        <v>62576.5</v>
      </c>
      <c r="H86" s="6">
        <f t="shared" si="5"/>
        <v>65725</v>
      </c>
      <c r="I86" s="6">
        <f t="shared" si="5"/>
        <v>73373</v>
      </c>
    </row>
    <row r="87" spans="2:9" ht="15.75">
      <c r="B87" s="81" t="s">
        <v>132</v>
      </c>
      <c r="C87" s="82"/>
      <c r="D87" s="82"/>
      <c r="E87" s="82"/>
      <c r="F87" s="82"/>
      <c r="G87" s="82"/>
      <c r="H87" s="82"/>
      <c r="I87" s="83"/>
    </row>
    <row r="88" spans="2:9" ht="72" customHeight="1">
      <c r="B88" s="32">
        <v>66</v>
      </c>
      <c r="C88" s="36" t="s">
        <v>133</v>
      </c>
      <c r="D88" s="32">
        <v>2020</v>
      </c>
      <c r="E88" s="84" t="s">
        <v>23</v>
      </c>
      <c r="F88" s="6">
        <f>I88+H88+G88</f>
        <v>1477.1990000000001</v>
      </c>
      <c r="G88" s="6">
        <v>1477.1990000000001</v>
      </c>
      <c r="H88" s="78">
        <v>0</v>
      </c>
      <c r="I88" s="78">
        <v>0</v>
      </c>
    </row>
    <row r="89" spans="2:9" ht="47.25">
      <c r="B89" s="32">
        <v>67</v>
      </c>
      <c r="C89" s="36" t="s">
        <v>134</v>
      </c>
      <c r="D89" s="46" t="s">
        <v>62</v>
      </c>
      <c r="E89" s="85"/>
      <c r="F89" s="6">
        <f>I89+H89+G89</f>
        <v>50000</v>
      </c>
      <c r="G89" s="6">
        <v>10000</v>
      </c>
      <c r="H89" s="6">
        <v>20000</v>
      </c>
      <c r="I89" s="6">
        <v>20000</v>
      </c>
    </row>
    <row r="90" spans="2:9" ht="15.75">
      <c r="B90" s="87" t="s">
        <v>38</v>
      </c>
      <c r="C90" s="88"/>
      <c r="D90" s="88"/>
      <c r="E90" s="89"/>
      <c r="F90" s="6">
        <f>SUM(F88:F89)</f>
        <v>51477.199000000001</v>
      </c>
      <c r="G90" s="6">
        <f t="shared" ref="G90:I90" si="6">SUM(G88:G89)</f>
        <v>11477.199000000001</v>
      </c>
      <c r="H90" s="6">
        <f t="shared" si="6"/>
        <v>20000</v>
      </c>
      <c r="I90" s="6">
        <f t="shared" si="6"/>
        <v>20000</v>
      </c>
    </row>
    <row r="91" spans="2:9" ht="15.75">
      <c r="B91" s="81" t="s">
        <v>147</v>
      </c>
      <c r="C91" s="82"/>
      <c r="D91" s="82"/>
      <c r="E91" s="82"/>
      <c r="F91" s="82"/>
      <c r="G91" s="82"/>
      <c r="H91" s="82"/>
      <c r="I91" s="83"/>
    </row>
    <row r="92" spans="2:9" ht="81.75" customHeight="1">
      <c r="B92" s="47">
        <v>68</v>
      </c>
      <c r="C92" s="48" t="s">
        <v>146</v>
      </c>
      <c r="D92" s="46" t="s">
        <v>62</v>
      </c>
      <c r="E92" s="46" t="s">
        <v>23</v>
      </c>
      <c r="F92" s="6">
        <f>I92+H92+G92</f>
        <v>14000</v>
      </c>
      <c r="G92" s="6">
        <v>5000</v>
      </c>
      <c r="H92" s="6">
        <v>5000</v>
      </c>
      <c r="I92" s="6">
        <v>4000</v>
      </c>
    </row>
    <row r="93" spans="2:9" ht="15.75">
      <c r="B93" s="87" t="s">
        <v>38</v>
      </c>
      <c r="C93" s="88"/>
      <c r="D93" s="88"/>
      <c r="E93" s="89"/>
      <c r="F93" s="8">
        <f>F32+F42+F50+F56+F65+F86+F90+F92</f>
        <v>1003258.3700000001</v>
      </c>
      <c r="G93" s="8">
        <f>G32+G42+G50+G56+G65+G86+G90+G92</f>
        <v>379796.49300000002</v>
      </c>
      <c r="H93" s="8">
        <f>H32+H42+H50+H56+H65+H86+H90+H92</f>
        <v>282242.96299999999</v>
      </c>
      <c r="I93" s="8">
        <f>I32+I42+I50+I56+I65+I86+I90+I92</f>
        <v>341218.91399999999</v>
      </c>
    </row>
    <row r="94" spans="2:9" ht="12" customHeight="1">
      <c r="B94" s="1"/>
      <c r="C94" s="1"/>
      <c r="D94" s="1"/>
      <c r="E94" s="1"/>
      <c r="F94" s="1"/>
      <c r="G94" s="1"/>
      <c r="H94" s="1"/>
      <c r="I94" s="1"/>
    </row>
    <row r="95" spans="2:9" ht="15.75">
      <c r="B95" s="92" t="s">
        <v>149</v>
      </c>
      <c r="C95" s="92"/>
      <c r="D95" s="92"/>
      <c r="E95" s="92"/>
      <c r="F95" s="92"/>
      <c r="G95" s="92"/>
      <c r="H95" s="92"/>
      <c r="I95" s="92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  <row r="359" spans="2:9" ht="15.75">
      <c r="B359" s="1"/>
      <c r="C359" s="1"/>
      <c r="D359" s="1"/>
      <c r="E359" s="1"/>
      <c r="F359" s="1"/>
      <c r="G359" s="1"/>
      <c r="H359" s="1"/>
      <c r="I359" s="1"/>
    </row>
    <row r="360" spans="2:9" ht="15.75">
      <c r="B360" s="1"/>
      <c r="C360" s="1"/>
      <c r="D360" s="1"/>
      <c r="E360" s="1"/>
      <c r="F360" s="1"/>
      <c r="G360" s="1"/>
      <c r="H360" s="1"/>
      <c r="I360" s="1"/>
    </row>
    <row r="361" spans="2:9" ht="15.75">
      <c r="B361" s="1"/>
      <c r="C361" s="1"/>
      <c r="D361" s="1"/>
      <c r="E361" s="1"/>
      <c r="F361" s="1"/>
      <c r="G361" s="1"/>
      <c r="H361" s="1"/>
      <c r="I361" s="1"/>
    </row>
    <row r="362" spans="2:9" ht="15.75">
      <c r="B362" s="1"/>
      <c r="C362" s="1"/>
      <c r="D362" s="1"/>
      <c r="E362" s="1"/>
      <c r="F362" s="1"/>
      <c r="G362" s="1"/>
      <c r="H362" s="1"/>
      <c r="I362" s="1"/>
    </row>
    <row r="363" spans="2:9" ht="15.75">
      <c r="B363" s="1"/>
      <c r="C363" s="1"/>
      <c r="D363" s="1"/>
      <c r="E363" s="1"/>
      <c r="F363" s="1"/>
      <c r="G363" s="1"/>
      <c r="H363" s="1"/>
      <c r="I363" s="1"/>
    </row>
    <row r="364" spans="2:9" ht="15.75">
      <c r="B364" s="1"/>
      <c r="C364" s="1"/>
      <c r="D364" s="1"/>
      <c r="E364" s="1"/>
      <c r="F364" s="1"/>
      <c r="G364" s="1"/>
      <c r="H364" s="1"/>
      <c r="I364" s="1"/>
    </row>
    <row r="365" spans="2:9" ht="15.75">
      <c r="B365" s="1"/>
      <c r="C365" s="1"/>
      <c r="D365" s="1"/>
      <c r="E365" s="1"/>
      <c r="F365" s="1"/>
      <c r="G365" s="1"/>
      <c r="H365" s="1"/>
      <c r="I365" s="1"/>
    </row>
    <row r="366" spans="2:9" ht="15.75">
      <c r="B366" s="1"/>
      <c r="C366" s="1"/>
      <c r="D366" s="1"/>
      <c r="E366" s="1"/>
      <c r="F366" s="1"/>
      <c r="G366" s="1"/>
      <c r="H366" s="1"/>
      <c r="I366" s="1"/>
    </row>
    <row r="367" spans="2:9" ht="15.75">
      <c r="B367" s="1"/>
      <c r="C367" s="1"/>
      <c r="D367" s="1"/>
      <c r="E367" s="1"/>
      <c r="F367" s="1"/>
      <c r="G367" s="1"/>
      <c r="H367" s="1"/>
      <c r="I367" s="1"/>
    </row>
    <row r="368" spans="2:9" ht="15.75">
      <c r="B368" s="1"/>
      <c r="C368" s="1"/>
      <c r="D368" s="1"/>
      <c r="E368" s="1"/>
      <c r="F368" s="1"/>
      <c r="G368" s="1"/>
      <c r="H368" s="1"/>
      <c r="I368" s="1"/>
    </row>
    <row r="369" spans="2:9" ht="15.75">
      <c r="B369" s="1"/>
      <c r="C369" s="1"/>
      <c r="D369" s="1"/>
      <c r="E369" s="1"/>
      <c r="F369" s="1"/>
      <c r="G369" s="1"/>
      <c r="H369" s="1"/>
      <c r="I369" s="1"/>
    </row>
    <row r="370" spans="2:9" ht="15.75">
      <c r="B370" s="1"/>
      <c r="C370" s="1"/>
      <c r="D370" s="1"/>
      <c r="E370" s="1"/>
      <c r="F370" s="1"/>
      <c r="G370" s="1"/>
      <c r="H370" s="1"/>
      <c r="I370" s="1"/>
    </row>
    <row r="371" spans="2:9" ht="15.75">
      <c r="B371" s="1"/>
      <c r="C371" s="1"/>
      <c r="D371" s="1"/>
      <c r="E371" s="1"/>
      <c r="F371" s="1"/>
      <c r="G371" s="1"/>
      <c r="H371" s="1"/>
      <c r="I371" s="1"/>
    </row>
    <row r="372" spans="2:9" ht="15.75">
      <c r="B372" s="1"/>
      <c r="C372" s="1"/>
      <c r="D372" s="1"/>
      <c r="E372" s="1"/>
      <c r="F372" s="1"/>
      <c r="G372" s="1"/>
      <c r="H372" s="1"/>
      <c r="I372" s="1"/>
    </row>
    <row r="373" spans="2:9" ht="15.75">
      <c r="B373" s="1"/>
      <c r="C373" s="1"/>
      <c r="D373" s="1"/>
      <c r="E373" s="1"/>
      <c r="F373" s="1"/>
      <c r="G373" s="1"/>
      <c r="H373" s="1"/>
      <c r="I373" s="1"/>
    </row>
    <row r="374" spans="2:9" ht="15.75">
      <c r="B374" s="1"/>
      <c r="C374" s="1"/>
      <c r="D374" s="1"/>
      <c r="E374" s="1"/>
      <c r="F374" s="1"/>
      <c r="G374" s="1"/>
      <c r="H374" s="1"/>
      <c r="I374" s="1"/>
    </row>
    <row r="375" spans="2:9" ht="15.75">
      <c r="B375" s="1"/>
      <c r="C375" s="1"/>
      <c r="D375" s="1"/>
      <c r="E375" s="1"/>
      <c r="F375" s="1"/>
      <c r="G375" s="1"/>
      <c r="H375" s="1"/>
      <c r="I375" s="1"/>
    </row>
  </sheetData>
  <mergeCells count="56">
    <mergeCell ref="B91:I91"/>
    <mergeCell ref="D18:D27"/>
    <mergeCell ref="E18:E27"/>
    <mergeCell ref="D28:D29"/>
    <mergeCell ref="B90:E90"/>
    <mergeCell ref="D34:D37"/>
    <mergeCell ref="E34:E37"/>
    <mergeCell ref="E38:E41"/>
    <mergeCell ref="B10:I10"/>
    <mergeCell ref="B57:I57"/>
    <mergeCell ref="B56:E56"/>
    <mergeCell ref="D44:D48"/>
    <mergeCell ref="B33:I33"/>
    <mergeCell ref="B32:E32"/>
    <mergeCell ref="D30:D31"/>
    <mergeCell ref="E28:E31"/>
    <mergeCell ref="E44:E49"/>
    <mergeCell ref="B6:B8"/>
    <mergeCell ref="C6:C8"/>
    <mergeCell ref="D6:D8"/>
    <mergeCell ref="E6:E8"/>
    <mergeCell ref="F6:I6"/>
    <mergeCell ref="F7:F8"/>
    <mergeCell ref="G7:I7"/>
    <mergeCell ref="B95:I95"/>
    <mergeCell ref="D11:D17"/>
    <mergeCell ref="E11:E17"/>
    <mergeCell ref="D52:D53"/>
    <mergeCell ref="D54:D55"/>
    <mergeCell ref="E52:E53"/>
    <mergeCell ref="E54:E55"/>
    <mergeCell ref="D62:D63"/>
    <mergeCell ref="B86:E86"/>
    <mergeCell ref="B65:E65"/>
    <mergeCell ref="B66:I66"/>
    <mergeCell ref="B43:I43"/>
    <mergeCell ref="B51:I51"/>
    <mergeCell ref="D67:D68"/>
    <mergeCell ref="E67:E68"/>
    <mergeCell ref="B93:E93"/>
    <mergeCell ref="G1:I1"/>
    <mergeCell ref="G2:I2"/>
    <mergeCell ref="G3:I3"/>
    <mergeCell ref="B87:I87"/>
    <mergeCell ref="E88:E89"/>
    <mergeCell ref="D69:D74"/>
    <mergeCell ref="E69:E76"/>
    <mergeCell ref="D77:D85"/>
    <mergeCell ref="E77:E85"/>
    <mergeCell ref="D39:D41"/>
    <mergeCell ref="E58:E59"/>
    <mergeCell ref="D58:D59"/>
    <mergeCell ref="E60:E64"/>
    <mergeCell ref="B42:E42"/>
    <mergeCell ref="B50:E50"/>
    <mergeCell ref="B4:I4"/>
  </mergeCells>
  <pageMargins left="0.15748031496062992" right="0.15748031496062992" top="0.78740157480314965" bottom="0.15748031496062992" header="0.31496062992125984" footer="0.31496062992125984"/>
  <pageSetup paperSize="9" scale="98" firstPageNumber="2" orientation="landscape" horizontalDpi="180" verticalDpi="180" r:id="rId1"/>
  <headerFooter>
    <oddHeader>&amp;C&amp;P</oddHeader>
  </headerFooter>
  <rowBreaks count="6" manualBreakCount="6">
    <brk id="17" max="16383" man="1"/>
    <brk id="27" max="8" man="1"/>
    <brk id="37" max="8" man="1"/>
    <brk id="68" max="8" man="1"/>
    <brk id="76" max="8" man="1"/>
    <brk id="9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59"/>
  <sheetViews>
    <sheetView zoomScaleNormal="100" zoomScaleSheetLayoutView="110" workbookViewId="0">
      <selection activeCell="D12" sqref="D12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80" t="s">
        <v>139</v>
      </c>
      <c r="H1" s="80"/>
      <c r="I1" s="80"/>
    </row>
    <row r="2" spans="2:9">
      <c r="G2" s="80" t="s">
        <v>138</v>
      </c>
      <c r="H2" s="80"/>
      <c r="I2" s="80"/>
    </row>
    <row r="3" spans="2:9">
      <c r="G3" s="80" t="s">
        <v>161</v>
      </c>
      <c r="H3" s="80"/>
      <c r="I3" s="80"/>
    </row>
    <row r="4" spans="2:9" ht="36" customHeight="1">
      <c r="B4" s="91" t="s">
        <v>67</v>
      </c>
      <c r="C4" s="91"/>
      <c r="D4" s="91"/>
      <c r="E4" s="91"/>
      <c r="F4" s="91"/>
      <c r="G4" s="91"/>
      <c r="H4" s="91"/>
      <c r="I4" s="91"/>
    </row>
    <row r="5" spans="2:9" ht="15.75">
      <c r="B5" s="1"/>
      <c r="C5" s="1"/>
      <c r="D5" s="1"/>
      <c r="E5" s="1"/>
      <c r="F5" s="1"/>
      <c r="G5" s="1"/>
      <c r="H5" s="1" t="s">
        <v>124</v>
      </c>
      <c r="I5" s="1"/>
    </row>
    <row r="6" spans="2:9" ht="21.75" customHeight="1">
      <c r="B6" s="86" t="s">
        <v>3</v>
      </c>
      <c r="C6" s="86" t="s">
        <v>49</v>
      </c>
      <c r="D6" s="84" t="s">
        <v>28</v>
      </c>
      <c r="E6" s="86" t="s">
        <v>29</v>
      </c>
      <c r="F6" s="81" t="s">
        <v>1</v>
      </c>
      <c r="G6" s="82"/>
      <c r="H6" s="82"/>
      <c r="I6" s="83"/>
    </row>
    <row r="7" spans="2:9" ht="27.75" customHeight="1">
      <c r="B7" s="86"/>
      <c r="C7" s="86"/>
      <c r="D7" s="93"/>
      <c r="E7" s="86"/>
      <c r="F7" s="84" t="s">
        <v>0</v>
      </c>
      <c r="G7" s="81" t="s">
        <v>2</v>
      </c>
      <c r="H7" s="82"/>
      <c r="I7" s="83"/>
    </row>
    <row r="8" spans="2:9" ht="28.5" customHeight="1">
      <c r="B8" s="86"/>
      <c r="C8" s="86"/>
      <c r="D8" s="85"/>
      <c r="E8" s="86"/>
      <c r="F8" s="85"/>
      <c r="G8" s="3">
        <v>2020</v>
      </c>
      <c r="H8" s="3">
        <v>2021</v>
      </c>
      <c r="I8" s="3">
        <v>2022</v>
      </c>
    </row>
    <row r="9" spans="2:9" ht="21.75" customHeight="1">
      <c r="B9" s="10">
        <v>1</v>
      </c>
      <c r="C9" s="10">
        <v>2</v>
      </c>
      <c r="D9" s="11">
        <v>3</v>
      </c>
      <c r="E9" s="10">
        <v>4</v>
      </c>
      <c r="F9" s="11">
        <v>5</v>
      </c>
      <c r="G9" s="10">
        <v>6</v>
      </c>
      <c r="H9" s="10">
        <v>7</v>
      </c>
      <c r="I9" s="10">
        <v>8</v>
      </c>
    </row>
    <row r="10" spans="2:9" ht="21.75" customHeight="1">
      <c r="B10" s="86" t="s">
        <v>13</v>
      </c>
      <c r="C10" s="86"/>
      <c r="D10" s="86"/>
      <c r="E10" s="86"/>
      <c r="F10" s="86"/>
      <c r="G10" s="86"/>
      <c r="H10" s="86"/>
      <c r="I10" s="86"/>
    </row>
    <row r="11" spans="2:9" ht="29.25" customHeight="1">
      <c r="B11" s="21">
        <v>1</v>
      </c>
      <c r="C11" s="23" t="s">
        <v>79</v>
      </c>
      <c r="D11" s="21" t="s">
        <v>30</v>
      </c>
      <c r="E11" s="21" t="s">
        <v>35</v>
      </c>
      <c r="F11" s="21">
        <f t="shared" ref="F11:F16" si="0">G11+H11+I11</f>
        <v>43</v>
      </c>
      <c r="G11" s="21">
        <v>32</v>
      </c>
      <c r="H11" s="21">
        <v>3</v>
      </c>
      <c r="I11" s="21">
        <v>8</v>
      </c>
    </row>
    <row r="12" spans="2:9" ht="55.5" customHeight="1">
      <c r="B12" s="21">
        <v>2</v>
      </c>
      <c r="C12" s="23" t="s">
        <v>80</v>
      </c>
      <c r="D12" s="21" t="s">
        <v>30</v>
      </c>
      <c r="E12" s="21" t="s">
        <v>35</v>
      </c>
      <c r="F12" s="21">
        <f t="shared" si="0"/>
        <v>43</v>
      </c>
      <c r="G12" s="21">
        <v>32</v>
      </c>
      <c r="H12" s="21">
        <v>3</v>
      </c>
      <c r="I12" s="21">
        <v>8</v>
      </c>
    </row>
    <row r="13" spans="2:9" ht="21.75" customHeight="1">
      <c r="B13" s="21">
        <v>3</v>
      </c>
      <c r="C13" s="23" t="s">
        <v>81</v>
      </c>
      <c r="D13" s="21" t="s">
        <v>30</v>
      </c>
      <c r="E13" s="21" t="s">
        <v>35</v>
      </c>
      <c r="F13" s="21">
        <f t="shared" si="0"/>
        <v>43</v>
      </c>
      <c r="G13" s="21">
        <v>32</v>
      </c>
      <c r="H13" s="21">
        <v>3</v>
      </c>
      <c r="I13" s="21">
        <v>8</v>
      </c>
    </row>
    <row r="14" spans="2:9" ht="41.25" customHeight="1">
      <c r="B14" s="21">
        <v>4</v>
      </c>
      <c r="C14" s="23" t="s">
        <v>7</v>
      </c>
      <c r="D14" s="21" t="s">
        <v>30</v>
      </c>
      <c r="E14" s="21" t="s">
        <v>35</v>
      </c>
      <c r="F14" s="21">
        <f t="shared" si="0"/>
        <v>28</v>
      </c>
      <c r="G14" s="21">
        <v>25</v>
      </c>
      <c r="H14" s="21">
        <v>1</v>
      </c>
      <c r="I14" s="21">
        <v>2</v>
      </c>
    </row>
    <row r="15" spans="2:9" ht="21.75" customHeight="1">
      <c r="B15" s="21">
        <v>5</v>
      </c>
      <c r="C15" s="23" t="s">
        <v>8</v>
      </c>
      <c r="D15" s="21" t="s">
        <v>30</v>
      </c>
      <c r="E15" s="21" t="s">
        <v>35</v>
      </c>
      <c r="F15" s="21">
        <f t="shared" si="0"/>
        <v>15</v>
      </c>
      <c r="G15" s="21">
        <v>7</v>
      </c>
      <c r="H15" s="21">
        <v>2</v>
      </c>
      <c r="I15" s="21">
        <v>6</v>
      </c>
    </row>
    <row r="16" spans="2:9" ht="69.75" customHeight="1">
      <c r="B16" s="21">
        <v>6</v>
      </c>
      <c r="C16" s="23" t="s">
        <v>82</v>
      </c>
      <c r="D16" s="21" t="s">
        <v>30</v>
      </c>
      <c r="E16" s="21" t="s">
        <v>35</v>
      </c>
      <c r="F16" s="21">
        <f t="shared" si="0"/>
        <v>59</v>
      </c>
      <c r="G16" s="21">
        <v>52</v>
      </c>
      <c r="H16" s="21">
        <v>3</v>
      </c>
      <c r="I16" s="21">
        <v>4</v>
      </c>
    </row>
    <row r="17" spans="2:9" ht="94.5" customHeight="1">
      <c r="B17" s="12">
        <v>7</v>
      </c>
      <c r="C17" s="23" t="s">
        <v>83</v>
      </c>
      <c r="D17" s="3" t="s">
        <v>30</v>
      </c>
      <c r="E17" s="3" t="s">
        <v>35</v>
      </c>
      <c r="F17" s="3">
        <f>G17+H17+I17</f>
        <v>59</v>
      </c>
      <c r="G17" s="3">
        <v>52</v>
      </c>
      <c r="H17" s="3">
        <v>3</v>
      </c>
      <c r="I17" s="3">
        <v>4</v>
      </c>
    </row>
    <row r="18" spans="2:9" ht="69" customHeight="1">
      <c r="B18" s="12">
        <v>8</v>
      </c>
      <c r="C18" s="23" t="s">
        <v>84</v>
      </c>
      <c r="D18" s="3" t="s">
        <v>30</v>
      </c>
      <c r="E18" s="3" t="s">
        <v>35</v>
      </c>
      <c r="F18" s="3">
        <f t="shared" ref="F18:F34" si="1">G18+H18+I18</f>
        <v>59</v>
      </c>
      <c r="G18" s="3">
        <v>52</v>
      </c>
      <c r="H18" s="3">
        <v>3</v>
      </c>
      <c r="I18" s="3">
        <v>4</v>
      </c>
    </row>
    <row r="19" spans="2:9" ht="72.75" customHeight="1">
      <c r="B19" s="12">
        <v>9</v>
      </c>
      <c r="C19" s="23" t="s">
        <v>21</v>
      </c>
      <c r="D19" s="3" t="s">
        <v>30</v>
      </c>
      <c r="E19" s="3" t="s">
        <v>35</v>
      </c>
      <c r="F19" s="3">
        <f t="shared" si="1"/>
        <v>40</v>
      </c>
      <c r="G19" s="3">
        <v>38</v>
      </c>
      <c r="H19" s="3">
        <v>1</v>
      </c>
      <c r="I19" s="3">
        <v>1</v>
      </c>
    </row>
    <row r="20" spans="2:9" ht="49.5" customHeight="1">
      <c r="B20" s="12">
        <v>10</v>
      </c>
      <c r="C20" s="23" t="s">
        <v>20</v>
      </c>
      <c r="D20" s="3" t="s">
        <v>30</v>
      </c>
      <c r="E20" s="3" t="s">
        <v>35</v>
      </c>
      <c r="F20" s="3">
        <f t="shared" si="1"/>
        <v>19</v>
      </c>
      <c r="G20" s="3">
        <v>14</v>
      </c>
      <c r="H20" s="3">
        <v>2</v>
      </c>
      <c r="I20" s="3">
        <v>3</v>
      </c>
    </row>
    <row r="21" spans="2:9" ht="58.5" customHeight="1">
      <c r="B21" s="20">
        <v>11</v>
      </c>
      <c r="C21" s="27" t="s">
        <v>85</v>
      </c>
      <c r="D21" s="20" t="s">
        <v>31</v>
      </c>
      <c r="E21" s="21" t="s">
        <v>35</v>
      </c>
      <c r="F21" s="21">
        <f t="shared" si="1"/>
        <v>26</v>
      </c>
      <c r="G21" s="21">
        <v>8</v>
      </c>
      <c r="H21" s="21">
        <v>9</v>
      </c>
      <c r="I21" s="21">
        <v>9</v>
      </c>
    </row>
    <row r="22" spans="2:9" ht="62.25" customHeight="1">
      <c r="B22" s="20">
        <v>12</v>
      </c>
      <c r="C22" s="27" t="s">
        <v>86</v>
      </c>
      <c r="D22" s="20" t="s">
        <v>31</v>
      </c>
      <c r="E22" s="21" t="s">
        <v>35</v>
      </c>
      <c r="F22" s="21">
        <f t="shared" ref="F22:F24" si="2">G22+H22+I22</f>
        <v>22</v>
      </c>
      <c r="G22" s="21">
        <v>7</v>
      </c>
      <c r="H22" s="21">
        <v>7</v>
      </c>
      <c r="I22" s="21">
        <v>8</v>
      </c>
    </row>
    <row r="23" spans="2:9" ht="63" customHeight="1">
      <c r="B23" s="20">
        <v>13</v>
      </c>
      <c r="C23" s="27" t="s">
        <v>87</v>
      </c>
      <c r="D23" s="20" t="s">
        <v>31</v>
      </c>
      <c r="E23" s="21" t="s">
        <v>35</v>
      </c>
      <c r="F23" s="21">
        <f t="shared" si="2"/>
        <v>3</v>
      </c>
      <c r="G23" s="21">
        <v>1</v>
      </c>
      <c r="H23" s="21">
        <v>1</v>
      </c>
      <c r="I23" s="21">
        <v>1</v>
      </c>
    </row>
    <row r="24" spans="2:9" ht="82.5" customHeight="1">
      <c r="B24" s="20">
        <v>14</v>
      </c>
      <c r="C24" s="27" t="s">
        <v>93</v>
      </c>
      <c r="D24" s="20" t="s">
        <v>31</v>
      </c>
      <c r="E24" s="21" t="s">
        <v>35</v>
      </c>
      <c r="F24" s="21">
        <f t="shared" si="2"/>
        <v>6</v>
      </c>
      <c r="G24" s="21">
        <v>2</v>
      </c>
      <c r="H24" s="21">
        <v>2</v>
      </c>
      <c r="I24" s="21">
        <v>2</v>
      </c>
    </row>
    <row r="25" spans="2:9" ht="24" customHeight="1">
      <c r="B25" s="84">
        <v>15</v>
      </c>
      <c r="C25" s="96" t="s">
        <v>10</v>
      </c>
      <c r="D25" s="84" t="s">
        <v>31</v>
      </c>
      <c r="E25" s="3" t="s">
        <v>35</v>
      </c>
      <c r="F25" s="3">
        <f>G25+H25+I25</f>
        <v>42</v>
      </c>
      <c r="G25" s="3">
        <f>12+4</f>
        <v>16</v>
      </c>
      <c r="H25" s="3">
        <v>13</v>
      </c>
      <c r="I25" s="3">
        <v>13</v>
      </c>
    </row>
    <row r="26" spans="2:9" ht="24" customHeight="1">
      <c r="B26" s="85"/>
      <c r="C26" s="97"/>
      <c r="D26" s="85"/>
      <c r="E26" s="4" t="s">
        <v>39</v>
      </c>
      <c r="F26" s="3">
        <f t="shared" si="1"/>
        <v>39758</v>
      </c>
      <c r="G26" s="3">
        <f>11540+3000</f>
        <v>14540</v>
      </c>
      <c r="H26" s="3">
        <v>12250</v>
      </c>
      <c r="I26" s="3">
        <v>12968</v>
      </c>
    </row>
    <row r="27" spans="2:9" ht="24" customHeight="1">
      <c r="B27" s="84">
        <v>16</v>
      </c>
      <c r="C27" s="96" t="s">
        <v>11</v>
      </c>
      <c r="D27" s="84" t="s">
        <v>31</v>
      </c>
      <c r="E27" s="3" t="s">
        <v>35</v>
      </c>
      <c r="F27" s="3">
        <f>G27+H27+I27</f>
        <v>44</v>
      </c>
      <c r="G27" s="3">
        <f>10+13</f>
        <v>23</v>
      </c>
      <c r="H27" s="3">
        <v>10</v>
      </c>
      <c r="I27" s="3">
        <v>11</v>
      </c>
    </row>
    <row r="28" spans="2:9" ht="24" customHeight="1">
      <c r="B28" s="85"/>
      <c r="C28" s="97"/>
      <c r="D28" s="85"/>
      <c r="E28" s="3" t="s">
        <v>32</v>
      </c>
      <c r="F28" s="3">
        <f t="shared" si="1"/>
        <v>54413</v>
      </c>
      <c r="G28" s="3">
        <f>12870+16000</f>
        <v>28870</v>
      </c>
      <c r="H28" s="3">
        <v>12123</v>
      </c>
      <c r="I28" s="3">
        <v>13420</v>
      </c>
    </row>
    <row r="29" spans="2:9" ht="24" customHeight="1">
      <c r="B29" s="84">
        <v>17</v>
      </c>
      <c r="C29" s="96" t="s">
        <v>88</v>
      </c>
      <c r="D29" s="84" t="s">
        <v>31</v>
      </c>
      <c r="E29" s="3" t="s">
        <v>33</v>
      </c>
      <c r="F29" s="3">
        <f>G29+H29+I29</f>
        <v>3</v>
      </c>
      <c r="G29" s="3">
        <v>1</v>
      </c>
      <c r="H29" s="3">
        <v>1</v>
      </c>
      <c r="I29" s="3">
        <v>1</v>
      </c>
    </row>
    <row r="30" spans="2:9" ht="24" customHeight="1">
      <c r="B30" s="85"/>
      <c r="C30" s="97"/>
      <c r="D30" s="85"/>
      <c r="E30" s="4" t="s">
        <v>39</v>
      </c>
      <c r="F30" s="3">
        <f t="shared" si="1"/>
        <v>19584</v>
      </c>
      <c r="G30" s="3">
        <v>6528</v>
      </c>
      <c r="H30" s="3">
        <v>6528</v>
      </c>
      <c r="I30" s="3">
        <v>6528</v>
      </c>
    </row>
    <row r="31" spans="2:9" ht="24" customHeight="1">
      <c r="B31" s="84">
        <v>18</v>
      </c>
      <c r="C31" s="96" t="s">
        <v>57</v>
      </c>
      <c r="D31" s="84" t="s">
        <v>31</v>
      </c>
      <c r="E31" s="3" t="s">
        <v>33</v>
      </c>
      <c r="F31" s="3">
        <f>G31+H31+I31</f>
        <v>3</v>
      </c>
      <c r="G31" s="3">
        <v>1</v>
      </c>
      <c r="H31" s="3">
        <v>1</v>
      </c>
      <c r="I31" s="3">
        <v>1</v>
      </c>
    </row>
    <row r="32" spans="2:9" ht="24" customHeight="1">
      <c r="B32" s="85"/>
      <c r="C32" s="97"/>
      <c r="D32" s="85"/>
      <c r="E32" s="4" t="s">
        <v>39</v>
      </c>
      <c r="F32" s="3">
        <f t="shared" si="1"/>
        <v>14823</v>
      </c>
      <c r="G32" s="3">
        <v>4953</v>
      </c>
      <c r="H32" s="3">
        <v>5120</v>
      </c>
      <c r="I32" s="3">
        <v>4750</v>
      </c>
    </row>
    <row r="33" spans="2:9" ht="24" customHeight="1">
      <c r="B33" s="84">
        <v>19</v>
      </c>
      <c r="C33" s="96" t="s">
        <v>56</v>
      </c>
      <c r="D33" s="84" t="s">
        <v>31</v>
      </c>
      <c r="E33" s="3" t="s">
        <v>33</v>
      </c>
      <c r="F33" s="3">
        <f>G33+H33+I33</f>
        <v>6</v>
      </c>
      <c r="G33" s="3">
        <v>2</v>
      </c>
      <c r="H33" s="3">
        <v>2</v>
      </c>
      <c r="I33" s="3">
        <v>2</v>
      </c>
    </row>
    <row r="34" spans="2:9" ht="24" customHeight="1">
      <c r="B34" s="85"/>
      <c r="C34" s="97"/>
      <c r="D34" s="85"/>
      <c r="E34" s="3" t="s">
        <v>32</v>
      </c>
      <c r="F34" s="3">
        <f t="shared" si="1"/>
        <v>10645</v>
      </c>
      <c r="G34" s="4">
        <v>3650</v>
      </c>
      <c r="H34" s="3">
        <v>3420</v>
      </c>
      <c r="I34" s="3">
        <v>3575</v>
      </c>
    </row>
    <row r="35" spans="2:9" ht="96.75" customHeight="1">
      <c r="B35" s="39">
        <v>20</v>
      </c>
      <c r="C35" s="40" t="s">
        <v>135</v>
      </c>
      <c r="D35" s="39" t="s">
        <v>31</v>
      </c>
      <c r="E35" s="37" t="s">
        <v>35</v>
      </c>
      <c r="F35" s="37">
        <f>G35</f>
        <v>100</v>
      </c>
      <c r="G35" s="37">
        <v>100</v>
      </c>
      <c r="H35" s="37">
        <v>0</v>
      </c>
      <c r="I35" s="37">
        <v>0</v>
      </c>
    </row>
    <row r="36" spans="2:9" ht="84" customHeight="1">
      <c r="B36" s="57">
        <v>21</v>
      </c>
      <c r="C36" s="60" t="s">
        <v>155</v>
      </c>
      <c r="D36" s="57" t="s">
        <v>31</v>
      </c>
      <c r="E36" s="58" t="s">
        <v>35</v>
      </c>
      <c r="F36" s="58">
        <f>G36+H36+I36</f>
        <v>3</v>
      </c>
      <c r="G36" s="58">
        <v>3</v>
      </c>
      <c r="H36" s="58">
        <v>0</v>
      </c>
      <c r="I36" s="58">
        <v>0</v>
      </c>
    </row>
    <row r="37" spans="2:9" ht="20.25" customHeight="1">
      <c r="B37" s="86" t="s">
        <v>14</v>
      </c>
      <c r="C37" s="86"/>
      <c r="D37" s="86"/>
      <c r="E37" s="86"/>
      <c r="F37" s="86"/>
      <c r="G37" s="86"/>
      <c r="H37" s="86"/>
      <c r="I37" s="86"/>
    </row>
    <row r="38" spans="2:9" ht="54.75" customHeight="1">
      <c r="B38" s="21">
        <v>22</v>
      </c>
      <c r="C38" s="23" t="s">
        <v>91</v>
      </c>
      <c r="D38" s="21" t="s">
        <v>31</v>
      </c>
      <c r="E38" s="21" t="s">
        <v>35</v>
      </c>
      <c r="F38" s="22">
        <f t="shared" ref="F38:F41" si="3">G38+H38+I38</f>
        <v>3</v>
      </c>
      <c r="G38" s="22">
        <v>1</v>
      </c>
      <c r="H38" s="22">
        <v>1</v>
      </c>
      <c r="I38" s="22">
        <v>1</v>
      </c>
    </row>
    <row r="39" spans="2:9" ht="54.75" customHeight="1">
      <c r="B39" s="21">
        <v>23</v>
      </c>
      <c r="C39" s="23" t="s">
        <v>90</v>
      </c>
      <c r="D39" s="21" t="s">
        <v>31</v>
      </c>
      <c r="E39" s="21" t="s">
        <v>35</v>
      </c>
      <c r="F39" s="22">
        <f t="shared" si="3"/>
        <v>5</v>
      </c>
      <c r="G39" s="22">
        <v>2</v>
      </c>
      <c r="H39" s="22">
        <v>2</v>
      </c>
      <c r="I39" s="22">
        <v>1</v>
      </c>
    </row>
    <row r="40" spans="2:9" ht="60.75" customHeight="1">
      <c r="B40" s="65">
        <v>24</v>
      </c>
      <c r="C40" s="67" t="s">
        <v>89</v>
      </c>
      <c r="D40" s="65" t="s">
        <v>31</v>
      </c>
      <c r="E40" s="65" t="s">
        <v>35</v>
      </c>
      <c r="F40" s="65">
        <f t="shared" si="3"/>
        <v>3</v>
      </c>
      <c r="G40" s="65">
        <v>1</v>
      </c>
      <c r="H40" s="65">
        <v>1</v>
      </c>
      <c r="I40" s="65">
        <v>1</v>
      </c>
    </row>
    <row r="41" spans="2:9" ht="94.5" customHeight="1">
      <c r="B41" s="65">
        <v>25</v>
      </c>
      <c r="C41" s="67" t="s">
        <v>92</v>
      </c>
      <c r="D41" s="65" t="s">
        <v>31</v>
      </c>
      <c r="E41" s="65" t="s">
        <v>35</v>
      </c>
      <c r="F41" s="65">
        <f t="shared" si="3"/>
        <v>3</v>
      </c>
      <c r="G41" s="65">
        <v>1</v>
      </c>
      <c r="H41" s="65">
        <v>1</v>
      </c>
      <c r="I41" s="65">
        <v>1</v>
      </c>
    </row>
    <row r="42" spans="2:9" ht="47.25" customHeight="1">
      <c r="B42" s="37">
        <v>26</v>
      </c>
      <c r="C42" s="38" t="s">
        <v>58</v>
      </c>
      <c r="D42" s="37" t="s">
        <v>34</v>
      </c>
      <c r="E42" s="37" t="s">
        <v>32</v>
      </c>
      <c r="F42" s="37">
        <f>G42+H42+I42</f>
        <v>935</v>
      </c>
      <c r="G42" s="37">
        <v>350</v>
      </c>
      <c r="H42" s="37">
        <v>210</v>
      </c>
      <c r="I42" s="37">
        <v>375</v>
      </c>
    </row>
    <row r="43" spans="2:9" ht="39" customHeight="1">
      <c r="B43" s="37">
        <v>27</v>
      </c>
      <c r="C43" s="38" t="s">
        <v>59</v>
      </c>
      <c r="D43" s="37" t="s">
        <v>34</v>
      </c>
      <c r="E43" s="37" t="s">
        <v>32</v>
      </c>
      <c r="F43" s="37">
        <f t="shared" ref="F43:F45" si="4">G43+H43+I43</f>
        <v>2682</v>
      </c>
      <c r="G43" s="37">
        <v>1252</v>
      </c>
      <c r="H43" s="37">
        <v>740</v>
      </c>
      <c r="I43" s="37">
        <v>690</v>
      </c>
    </row>
    <row r="44" spans="2:9" ht="20.25" customHeight="1">
      <c r="B44" s="37">
        <v>28</v>
      </c>
      <c r="C44" s="38" t="s">
        <v>60</v>
      </c>
      <c r="D44" s="37" t="s">
        <v>34</v>
      </c>
      <c r="E44" s="37" t="s">
        <v>32</v>
      </c>
      <c r="F44" s="37">
        <f t="shared" si="4"/>
        <v>2449</v>
      </c>
      <c r="G44" s="37">
        <v>734</v>
      </c>
      <c r="H44" s="37">
        <v>905</v>
      </c>
      <c r="I44" s="37">
        <v>810</v>
      </c>
    </row>
    <row r="45" spans="2:9" ht="63">
      <c r="B45" s="37">
        <v>29</v>
      </c>
      <c r="C45" s="38" t="s">
        <v>64</v>
      </c>
      <c r="D45" s="37" t="s">
        <v>31</v>
      </c>
      <c r="E45" s="37" t="s">
        <v>35</v>
      </c>
      <c r="F45" s="37">
        <f t="shared" si="4"/>
        <v>3</v>
      </c>
      <c r="G45" s="37">
        <v>1</v>
      </c>
      <c r="H45" s="37">
        <v>1</v>
      </c>
      <c r="I45" s="37">
        <v>1</v>
      </c>
    </row>
    <row r="46" spans="2:9" ht="21" customHeight="1">
      <c r="B46" s="86" t="s">
        <v>16</v>
      </c>
      <c r="C46" s="86"/>
      <c r="D46" s="86"/>
      <c r="E46" s="86"/>
      <c r="F46" s="86"/>
      <c r="G46" s="86"/>
      <c r="H46" s="86"/>
      <c r="I46" s="86"/>
    </row>
    <row r="47" spans="2:9" ht="66" customHeight="1">
      <c r="B47" s="37">
        <v>30</v>
      </c>
      <c r="C47" s="38" t="s">
        <v>128</v>
      </c>
      <c r="D47" s="37" t="s">
        <v>31</v>
      </c>
      <c r="E47" s="37" t="s">
        <v>35</v>
      </c>
      <c r="F47" s="37">
        <f t="shared" ref="F47:F52" si="5">G47+H47+I47</f>
        <v>3</v>
      </c>
      <c r="G47" s="37">
        <v>1</v>
      </c>
      <c r="H47" s="37">
        <v>1</v>
      </c>
      <c r="I47" s="37">
        <v>1</v>
      </c>
    </row>
    <row r="48" spans="2:9" ht="48" customHeight="1">
      <c r="B48" s="37">
        <v>31</v>
      </c>
      <c r="C48" s="38" t="s">
        <v>129</v>
      </c>
      <c r="D48" s="37" t="s">
        <v>31</v>
      </c>
      <c r="E48" s="37" t="s">
        <v>35</v>
      </c>
      <c r="F48" s="37">
        <f t="shared" si="5"/>
        <v>18</v>
      </c>
      <c r="G48" s="37">
        <v>4</v>
      </c>
      <c r="H48" s="37">
        <v>2</v>
      </c>
      <c r="I48" s="37">
        <v>12</v>
      </c>
    </row>
    <row r="49" spans="2:9" ht="46.5" customHeight="1">
      <c r="B49" s="37">
        <v>32</v>
      </c>
      <c r="C49" s="38" t="s">
        <v>130</v>
      </c>
      <c r="D49" s="37" t="s">
        <v>41</v>
      </c>
      <c r="E49" s="37" t="s">
        <v>42</v>
      </c>
      <c r="F49" s="37">
        <f t="shared" si="5"/>
        <v>53119</v>
      </c>
      <c r="G49" s="37">
        <v>11804</v>
      </c>
      <c r="H49" s="37">
        <v>17706</v>
      </c>
      <c r="I49" s="37">
        <v>23609</v>
      </c>
    </row>
    <row r="50" spans="2:9" ht="34.5" customHeight="1">
      <c r="B50" s="37">
        <v>33</v>
      </c>
      <c r="C50" s="38" t="s">
        <v>96</v>
      </c>
      <c r="D50" s="37" t="s">
        <v>41</v>
      </c>
      <c r="E50" s="37" t="s">
        <v>42</v>
      </c>
      <c r="F50" s="37">
        <f t="shared" si="5"/>
        <v>118488</v>
      </c>
      <c r="G50" s="37">
        <v>28569</v>
      </c>
      <c r="H50" s="37">
        <v>34761</v>
      </c>
      <c r="I50" s="37">
        <v>55158</v>
      </c>
    </row>
    <row r="51" spans="2:9" ht="35.25" customHeight="1">
      <c r="B51" s="37">
        <v>34</v>
      </c>
      <c r="C51" s="38" t="s">
        <v>97</v>
      </c>
      <c r="D51" s="37" t="s">
        <v>41</v>
      </c>
      <c r="E51" s="37" t="s">
        <v>42</v>
      </c>
      <c r="F51" s="37">
        <f t="shared" si="5"/>
        <v>29999</v>
      </c>
      <c r="G51" s="37">
        <v>9230</v>
      </c>
      <c r="H51" s="37">
        <v>10000</v>
      </c>
      <c r="I51" s="37">
        <v>10769</v>
      </c>
    </row>
    <row r="52" spans="2:9" ht="54" customHeight="1">
      <c r="B52" s="58">
        <v>35</v>
      </c>
      <c r="C52" s="59" t="s">
        <v>156</v>
      </c>
      <c r="D52" s="58" t="s">
        <v>31</v>
      </c>
      <c r="E52" s="58" t="s">
        <v>35</v>
      </c>
      <c r="F52" s="58">
        <f t="shared" si="5"/>
        <v>2</v>
      </c>
      <c r="G52" s="58">
        <v>2</v>
      </c>
      <c r="H52" s="58">
        <v>0</v>
      </c>
      <c r="I52" s="58">
        <v>0</v>
      </c>
    </row>
    <row r="53" spans="2:9" ht="21" customHeight="1">
      <c r="B53" s="86" t="s">
        <v>48</v>
      </c>
      <c r="C53" s="86"/>
      <c r="D53" s="86"/>
      <c r="E53" s="86"/>
      <c r="F53" s="86"/>
      <c r="G53" s="86"/>
      <c r="H53" s="86"/>
      <c r="I53" s="86"/>
    </row>
    <row r="54" spans="2:9" ht="112.5" customHeight="1">
      <c r="B54" s="21">
        <v>36</v>
      </c>
      <c r="C54" s="23" t="s">
        <v>98</v>
      </c>
      <c r="D54" s="21" t="s">
        <v>31</v>
      </c>
      <c r="E54" s="21" t="s">
        <v>35</v>
      </c>
      <c r="F54" s="21">
        <f>G54+H54+I54</f>
        <v>3</v>
      </c>
      <c r="G54" s="21">
        <v>1</v>
      </c>
      <c r="H54" s="21">
        <v>1</v>
      </c>
      <c r="I54" s="21">
        <v>1</v>
      </c>
    </row>
    <row r="55" spans="2:9" ht="94.5" customHeight="1">
      <c r="B55" s="21">
        <v>37</v>
      </c>
      <c r="C55" s="23" t="s">
        <v>100</v>
      </c>
      <c r="D55" s="21" t="s">
        <v>31</v>
      </c>
      <c r="E55" s="21" t="s">
        <v>35</v>
      </c>
      <c r="F55" s="21">
        <f t="shared" ref="F55:F57" si="6">G55+H55+I55</f>
        <v>3</v>
      </c>
      <c r="G55" s="21">
        <v>1</v>
      </c>
      <c r="H55" s="21">
        <v>1</v>
      </c>
      <c r="I55" s="21">
        <v>1</v>
      </c>
    </row>
    <row r="56" spans="2:9" ht="99" customHeight="1">
      <c r="B56" s="21">
        <v>38</v>
      </c>
      <c r="C56" s="23" t="s">
        <v>99</v>
      </c>
      <c r="D56" s="21" t="s">
        <v>31</v>
      </c>
      <c r="E56" s="21" t="s">
        <v>35</v>
      </c>
      <c r="F56" s="21">
        <f t="shared" si="6"/>
        <v>3</v>
      </c>
      <c r="G56" s="21">
        <v>1</v>
      </c>
      <c r="H56" s="21">
        <v>1</v>
      </c>
      <c r="I56" s="21">
        <v>1</v>
      </c>
    </row>
    <row r="57" spans="2:9" ht="48" customHeight="1">
      <c r="B57" s="21">
        <v>39</v>
      </c>
      <c r="C57" s="23" t="s">
        <v>77</v>
      </c>
      <c r="D57" s="21" t="s">
        <v>31</v>
      </c>
      <c r="E57" s="21" t="s">
        <v>35</v>
      </c>
      <c r="F57" s="21">
        <f t="shared" si="6"/>
        <v>3</v>
      </c>
      <c r="G57" s="21">
        <v>1</v>
      </c>
      <c r="H57" s="21">
        <v>1</v>
      </c>
      <c r="I57" s="21">
        <v>1</v>
      </c>
    </row>
    <row r="58" spans="2:9" ht="18.75" customHeight="1">
      <c r="B58" s="87" t="s">
        <v>38</v>
      </c>
      <c r="C58" s="88"/>
      <c r="D58" s="88"/>
      <c r="E58" s="89"/>
      <c r="F58" s="10">
        <f>SUM(F54:F57)</f>
        <v>12</v>
      </c>
      <c r="G58" s="21">
        <f t="shared" ref="G58:I58" si="7">SUM(G54:G57)</f>
        <v>4</v>
      </c>
      <c r="H58" s="21">
        <f t="shared" si="7"/>
        <v>4</v>
      </c>
      <c r="I58" s="21">
        <f t="shared" si="7"/>
        <v>4</v>
      </c>
    </row>
    <row r="59" spans="2:9" ht="15.75">
      <c r="B59" s="86" t="s">
        <v>17</v>
      </c>
      <c r="C59" s="86"/>
      <c r="D59" s="86"/>
      <c r="E59" s="86"/>
      <c r="F59" s="86"/>
      <c r="G59" s="86"/>
      <c r="H59" s="86"/>
      <c r="I59" s="86"/>
    </row>
    <row r="60" spans="2:9" ht="55.5" customHeight="1">
      <c r="B60" s="21">
        <v>40</v>
      </c>
      <c r="C60" s="28" t="s">
        <v>101</v>
      </c>
      <c r="D60" s="21" t="s">
        <v>31</v>
      </c>
      <c r="E60" s="21" t="s">
        <v>35</v>
      </c>
      <c r="F60" s="21">
        <f t="shared" ref="F60:F62" si="8">G60+H60+I60</f>
        <v>3</v>
      </c>
      <c r="G60" s="21">
        <v>1</v>
      </c>
      <c r="H60" s="21">
        <v>1</v>
      </c>
      <c r="I60" s="21">
        <v>1</v>
      </c>
    </row>
    <row r="61" spans="2:9" ht="47.25">
      <c r="B61" s="21">
        <v>41</v>
      </c>
      <c r="C61" s="28" t="s">
        <v>102</v>
      </c>
      <c r="D61" s="21" t="s">
        <v>31</v>
      </c>
      <c r="E61" s="21" t="s">
        <v>35</v>
      </c>
      <c r="F61" s="21">
        <f t="shared" si="8"/>
        <v>3</v>
      </c>
      <c r="G61" s="21">
        <v>1</v>
      </c>
      <c r="H61" s="21">
        <v>1</v>
      </c>
      <c r="I61" s="21">
        <v>1</v>
      </c>
    </row>
    <row r="62" spans="2:9" ht="94.5">
      <c r="B62" s="21">
        <v>42</v>
      </c>
      <c r="C62" s="23" t="s">
        <v>103</v>
      </c>
      <c r="D62" s="21" t="s">
        <v>31</v>
      </c>
      <c r="E62" s="21" t="s">
        <v>35</v>
      </c>
      <c r="F62" s="21">
        <f t="shared" si="8"/>
        <v>3</v>
      </c>
      <c r="G62" s="21">
        <v>1</v>
      </c>
      <c r="H62" s="21">
        <v>1</v>
      </c>
      <c r="I62" s="21">
        <v>1</v>
      </c>
    </row>
    <row r="63" spans="2:9" ht="78.75">
      <c r="B63" s="12">
        <v>43</v>
      </c>
      <c r="C63" s="23" t="s">
        <v>18</v>
      </c>
      <c r="D63" s="3" t="s">
        <v>31</v>
      </c>
      <c r="E63" s="3" t="s">
        <v>35</v>
      </c>
      <c r="F63" s="3">
        <f>G63+H63+I63</f>
        <v>3</v>
      </c>
      <c r="G63" s="3">
        <v>1</v>
      </c>
      <c r="H63" s="3">
        <v>1</v>
      </c>
      <c r="I63" s="3">
        <v>1</v>
      </c>
    </row>
    <row r="64" spans="2:9" ht="31.5">
      <c r="B64" s="12">
        <v>44</v>
      </c>
      <c r="C64" s="23" t="s">
        <v>65</v>
      </c>
      <c r="D64" s="3" t="s">
        <v>31</v>
      </c>
      <c r="E64" s="3" t="s">
        <v>35</v>
      </c>
      <c r="F64" s="3">
        <f t="shared" ref="F64:F66" si="9">G64+H64+I64</f>
        <v>3</v>
      </c>
      <c r="G64" s="3">
        <v>1</v>
      </c>
      <c r="H64" s="3">
        <v>1</v>
      </c>
      <c r="I64" s="3">
        <v>1</v>
      </c>
    </row>
    <row r="65" spans="2:9" ht="63">
      <c r="B65" s="12">
        <v>45</v>
      </c>
      <c r="C65" s="33" t="s">
        <v>131</v>
      </c>
      <c r="D65" s="3" t="s">
        <v>31</v>
      </c>
      <c r="E65" s="3" t="s">
        <v>35</v>
      </c>
      <c r="F65" s="3">
        <f t="shared" si="9"/>
        <v>3</v>
      </c>
      <c r="G65" s="3">
        <v>1</v>
      </c>
      <c r="H65" s="3">
        <v>1</v>
      </c>
      <c r="I65" s="3">
        <v>1</v>
      </c>
    </row>
    <row r="66" spans="2:9" ht="69.75" customHeight="1">
      <c r="B66" s="12">
        <v>46</v>
      </c>
      <c r="C66" s="23" t="s">
        <v>104</v>
      </c>
      <c r="D66" s="3" t="s">
        <v>31</v>
      </c>
      <c r="E66" s="3" t="s">
        <v>35</v>
      </c>
      <c r="F66" s="3">
        <f t="shared" si="9"/>
        <v>3</v>
      </c>
      <c r="G66" s="3">
        <v>1</v>
      </c>
      <c r="H66" s="3">
        <v>1</v>
      </c>
      <c r="I66" s="3">
        <v>1</v>
      </c>
    </row>
    <row r="67" spans="2:9" ht="15.75">
      <c r="B67" s="98" t="s">
        <v>70</v>
      </c>
      <c r="C67" s="98"/>
      <c r="D67" s="98"/>
      <c r="E67" s="98"/>
      <c r="F67" s="98"/>
      <c r="G67" s="98"/>
      <c r="H67" s="98"/>
      <c r="I67" s="98"/>
    </row>
    <row r="68" spans="2:9" ht="82.5" customHeight="1">
      <c r="B68" s="21">
        <v>47</v>
      </c>
      <c r="C68" s="23" t="s">
        <v>105</v>
      </c>
      <c r="D68" s="21" t="s">
        <v>31</v>
      </c>
      <c r="E68" s="21" t="s">
        <v>35</v>
      </c>
      <c r="F68" s="21">
        <f>SUM(G68:I68)</f>
        <v>3</v>
      </c>
      <c r="G68" s="21">
        <v>1</v>
      </c>
      <c r="H68" s="21">
        <v>1</v>
      </c>
      <c r="I68" s="21">
        <v>1</v>
      </c>
    </row>
    <row r="69" spans="2:9" ht="78.75">
      <c r="B69" s="21">
        <v>48</v>
      </c>
      <c r="C69" s="23" t="s">
        <v>106</v>
      </c>
      <c r="D69" s="21" t="s">
        <v>31</v>
      </c>
      <c r="E69" s="21" t="s">
        <v>35</v>
      </c>
      <c r="F69" s="21">
        <f t="shared" ref="F69:F80" si="10">SUM(G69:I69)</f>
        <v>3</v>
      </c>
      <c r="G69" s="21">
        <v>1</v>
      </c>
      <c r="H69" s="21">
        <v>1</v>
      </c>
      <c r="I69" s="21">
        <v>1</v>
      </c>
    </row>
    <row r="70" spans="2:9" ht="63">
      <c r="B70" s="21">
        <v>49</v>
      </c>
      <c r="C70" s="23" t="s">
        <v>107</v>
      </c>
      <c r="D70" s="21" t="s">
        <v>31</v>
      </c>
      <c r="E70" s="21" t="s">
        <v>35</v>
      </c>
      <c r="F70" s="21">
        <f t="shared" si="10"/>
        <v>6</v>
      </c>
      <c r="G70" s="21">
        <v>2</v>
      </c>
      <c r="H70" s="21">
        <v>2</v>
      </c>
      <c r="I70" s="21">
        <v>2</v>
      </c>
    </row>
    <row r="71" spans="2:9" ht="87.75" customHeight="1">
      <c r="B71" s="21">
        <v>50</v>
      </c>
      <c r="C71" s="23" t="s">
        <v>108</v>
      </c>
      <c r="D71" s="21" t="s">
        <v>31</v>
      </c>
      <c r="E71" s="21" t="s">
        <v>35</v>
      </c>
      <c r="F71" s="21">
        <f t="shared" si="10"/>
        <v>3</v>
      </c>
      <c r="G71" s="21">
        <v>1</v>
      </c>
      <c r="H71" s="21">
        <v>1</v>
      </c>
      <c r="I71" s="21">
        <v>1</v>
      </c>
    </row>
    <row r="72" spans="2:9" ht="63">
      <c r="B72" s="21">
        <v>51</v>
      </c>
      <c r="C72" s="23" t="s">
        <v>109</v>
      </c>
      <c r="D72" s="21" t="s">
        <v>31</v>
      </c>
      <c r="E72" s="21" t="s">
        <v>35</v>
      </c>
      <c r="F72" s="21">
        <f t="shared" si="10"/>
        <v>6</v>
      </c>
      <c r="G72" s="21">
        <v>2</v>
      </c>
      <c r="H72" s="21">
        <v>2</v>
      </c>
      <c r="I72" s="21">
        <v>2</v>
      </c>
    </row>
    <row r="73" spans="2:9" ht="63">
      <c r="B73" s="21">
        <v>52</v>
      </c>
      <c r="C73" s="23" t="s">
        <v>110</v>
      </c>
      <c r="D73" s="21" t="s">
        <v>31</v>
      </c>
      <c r="E73" s="21" t="s">
        <v>35</v>
      </c>
      <c r="F73" s="21">
        <f t="shared" si="10"/>
        <v>6</v>
      </c>
      <c r="G73" s="21">
        <v>2</v>
      </c>
      <c r="H73" s="21">
        <v>2</v>
      </c>
      <c r="I73" s="21">
        <v>2</v>
      </c>
    </row>
    <row r="74" spans="2:9" ht="63">
      <c r="B74" s="21">
        <v>53</v>
      </c>
      <c r="C74" s="23" t="s">
        <v>114</v>
      </c>
      <c r="D74" s="21" t="s">
        <v>31</v>
      </c>
      <c r="E74" s="21" t="s">
        <v>35</v>
      </c>
      <c r="F74" s="21">
        <f t="shared" si="10"/>
        <v>6</v>
      </c>
      <c r="G74" s="21">
        <v>2</v>
      </c>
      <c r="H74" s="21">
        <v>2</v>
      </c>
      <c r="I74" s="21">
        <v>2</v>
      </c>
    </row>
    <row r="75" spans="2:9" ht="63">
      <c r="B75" s="21">
        <v>54</v>
      </c>
      <c r="C75" s="23" t="s">
        <v>113</v>
      </c>
      <c r="D75" s="37" t="s">
        <v>31</v>
      </c>
      <c r="E75" s="21" t="s">
        <v>35</v>
      </c>
      <c r="F75" s="21">
        <f t="shared" si="10"/>
        <v>6</v>
      </c>
      <c r="G75" s="21">
        <v>2</v>
      </c>
      <c r="H75" s="21">
        <v>2</v>
      </c>
      <c r="I75" s="21">
        <v>2</v>
      </c>
    </row>
    <row r="76" spans="2:9" ht="56.25" customHeight="1">
      <c r="B76" s="37">
        <v>55</v>
      </c>
      <c r="C76" s="48" t="s">
        <v>145</v>
      </c>
      <c r="D76" s="37" t="s">
        <v>31</v>
      </c>
      <c r="E76" s="37" t="s">
        <v>35</v>
      </c>
      <c r="F76" s="37">
        <v>1</v>
      </c>
      <c r="G76" s="37">
        <v>1</v>
      </c>
      <c r="H76" s="37">
        <v>0</v>
      </c>
      <c r="I76" s="37">
        <v>0</v>
      </c>
    </row>
    <row r="77" spans="2:9" ht="63">
      <c r="B77" s="21">
        <v>56</v>
      </c>
      <c r="C77" s="23" t="s">
        <v>74</v>
      </c>
      <c r="D77" s="21" t="s">
        <v>31</v>
      </c>
      <c r="E77" s="21" t="s">
        <v>35</v>
      </c>
      <c r="F77" s="21">
        <f t="shared" si="10"/>
        <v>3</v>
      </c>
      <c r="G77" s="21">
        <v>1</v>
      </c>
      <c r="H77" s="21">
        <v>1</v>
      </c>
      <c r="I77" s="21">
        <v>1</v>
      </c>
    </row>
    <row r="78" spans="2:9" ht="63">
      <c r="B78" s="21">
        <v>57</v>
      </c>
      <c r="C78" s="23" t="s">
        <v>75</v>
      </c>
      <c r="D78" s="21" t="s">
        <v>31</v>
      </c>
      <c r="E78" s="21" t="s">
        <v>35</v>
      </c>
      <c r="F78" s="21">
        <f t="shared" si="10"/>
        <v>3</v>
      </c>
      <c r="G78" s="21">
        <v>1</v>
      </c>
      <c r="H78" s="21">
        <v>1</v>
      </c>
      <c r="I78" s="21">
        <v>1</v>
      </c>
    </row>
    <row r="79" spans="2:9" ht="31.5">
      <c r="B79" s="21">
        <v>58</v>
      </c>
      <c r="C79" s="23" t="s">
        <v>72</v>
      </c>
      <c r="D79" s="21" t="s">
        <v>31</v>
      </c>
      <c r="E79" s="21" t="s">
        <v>35</v>
      </c>
      <c r="F79" s="21">
        <f t="shared" si="10"/>
        <v>3</v>
      </c>
      <c r="G79" s="21">
        <v>1</v>
      </c>
      <c r="H79" s="21">
        <v>1</v>
      </c>
      <c r="I79" s="21">
        <v>1</v>
      </c>
    </row>
    <row r="80" spans="2:9" ht="31.5">
      <c r="B80" s="21">
        <v>59</v>
      </c>
      <c r="C80" s="23" t="s">
        <v>71</v>
      </c>
      <c r="D80" s="21" t="s">
        <v>31</v>
      </c>
      <c r="E80" s="21" t="s">
        <v>35</v>
      </c>
      <c r="F80" s="21">
        <f t="shared" si="10"/>
        <v>3</v>
      </c>
      <c r="G80" s="21">
        <v>1</v>
      </c>
      <c r="H80" s="21">
        <v>1</v>
      </c>
      <c r="I80" s="21">
        <v>1</v>
      </c>
    </row>
    <row r="81" spans="2:9" ht="47.25">
      <c r="B81" s="21">
        <v>60</v>
      </c>
      <c r="C81" s="23" t="s">
        <v>73</v>
      </c>
      <c r="D81" s="21" t="s">
        <v>31</v>
      </c>
      <c r="E81" s="21" t="s">
        <v>35</v>
      </c>
      <c r="F81" s="21">
        <f t="shared" ref="F81:F85" si="11">SUM(G81:I81)</f>
        <v>3</v>
      </c>
      <c r="G81" s="21">
        <v>1</v>
      </c>
      <c r="H81" s="21">
        <v>1</v>
      </c>
      <c r="I81" s="21">
        <v>1</v>
      </c>
    </row>
    <row r="82" spans="2:9" ht="47.25">
      <c r="B82" s="21">
        <v>61</v>
      </c>
      <c r="C82" s="23" t="s">
        <v>76</v>
      </c>
      <c r="D82" s="21" t="s">
        <v>31</v>
      </c>
      <c r="E82" s="21" t="s">
        <v>35</v>
      </c>
      <c r="F82" s="21">
        <f t="shared" si="11"/>
        <v>3</v>
      </c>
      <c r="G82" s="21">
        <v>1</v>
      </c>
      <c r="H82" s="21">
        <v>1</v>
      </c>
      <c r="I82" s="21">
        <v>1</v>
      </c>
    </row>
    <row r="83" spans="2:9" ht="47.25">
      <c r="B83" s="21">
        <v>62</v>
      </c>
      <c r="C83" s="23" t="s">
        <v>111</v>
      </c>
      <c r="D83" s="21" t="s">
        <v>31</v>
      </c>
      <c r="E83" s="21" t="s">
        <v>35</v>
      </c>
      <c r="F83" s="21">
        <f t="shared" si="11"/>
        <v>3</v>
      </c>
      <c r="G83" s="21">
        <v>1</v>
      </c>
      <c r="H83" s="21">
        <v>1</v>
      </c>
      <c r="I83" s="21">
        <v>1</v>
      </c>
    </row>
    <row r="84" spans="2:9" ht="47.25">
      <c r="B84" s="21">
        <v>63</v>
      </c>
      <c r="C84" s="23" t="s">
        <v>112</v>
      </c>
      <c r="D84" s="21" t="s">
        <v>31</v>
      </c>
      <c r="E84" s="21" t="s">
        <v>35</v>
      </c>
      <c r="F84" s="21">
        <f t="shared" si="11"/>
        <v>3</v>
      </c>
      <c r="G84" s="21">
        <v>1</v>
      </c>
      <c r="H84" s="21">
        <v>1</v>
      </c>
      <c r="I84" s="21">
        <v>1</v>
      </c>
    </row>
    <row r="85" spans="2:9" ht="31.5">
      <c r="B85" s="21">
        <v>64</v>
      </c>
      <c r="C85" s="23" t="s">
        <v>115</v>
      </c>
      <c r="D85" s="21" t="s">
        <v>31</v>
      </c>
      <c r="E85" s="21" t="s">
        <v>35</v>
      </c>
      <c r="F85" s="21">
        <f t="shared" si="11"/>
        <v>6</v>
      </c>
      <c r="G85" s="21">
        <v>2</v>
      </c>
      <c r="H85" s="21">
        <v>2</v>
      </c>
      <c r="I85" s="21">
        <v>2</v>
      </c>
    </row>
    <row r="86" spans="2:9" ht="31.5">
      <c r="B86" s="21">
        <v>65</v>
      </c>
      <c r="C86" s="23" t="s">
        <v>116</v>
      </c>
      <c r="D86" s="21" t="s">
        <v>31</v>
      </c>
      <c r="E86" s="21" t="s">
        <v>35</v>
      </c>
      <c r="F86" s="21">
        <f>SUM(G86:I86)</f>
        <v>6</v>
      </c>
      <c r="G86" s="21">
        <v>2</v>
      </c>
      <c r="H86" s="21">
        <v>2</v>
      </c>
      <c r="I86" s="21">
        <v>2</v>
      </c>
    </row>
    <row r="87" spans="2:9" ht="15.75">
      <c r="B87" s="81" t="s">
        <v>132</v>
      </c>
      <c r="C87" s="82"/>
      <c r="D87" s="82"/>
      <c r="E87" s="82"/>
      <c r="F87" s="82"/>
      <c r="G87" s="82"/>
      <c r="H87" s="82"/>
      <c r="I87" s="83"/>
    </row>
    <row r="88" spans="2:9" ht="63">
      <c r="B88" s="32">
        <v>66</v>
      </c>
      <c r="C88" s="33" t="s">
        <v>133</v>
      </c>
      <c r="D88" s="32" t="s">
        <v>31</v>
      </c>
      <c r="E88" s="32" t="s">
        <v>35</v>
      </c>
      <c r="F88" s="32">
        <f t="shared" ref="F88:F89" si="12">SUM(G88:I88)</f>
        <v>1</v>
      </c>
      <c r="G88" s="32">
        <v>1</v>
      </c>
      <c r="H88" s="32">
        <v>0</v>
      </c>
      <c r="I88" s="32">
        <v>0</v>
      </c>
    </row>
    <row r="89" spans="2:9" ht="47.25">
      <c r="B89" s="32">
        <v>67</v>
      </c>
      <c r="C89" s="33" t="s">
        <v>134</v>
      </c>
      <c r="D89" s="32" t="s">
        <v>31</v>
      </c>
      <c r="E89" s="32" t="s">
        <v>35</v>
      </c>
      <c r="F89" s="32">
        <f t="shared" si="12"/>
        <v>3</v>
      </c>
      <c r="G89" s="32">
        <v>1</v>
      </c>
      <c r="H89" s="32">
        <v>1</v>
      </c>
      <c r="I89" s="32">
        <v>1</v>
      </c>
    </row>
    <row r="90" spans="2:9" ht="15.75">
      <c r="B90" s="81" t="s">
        <v>147</v>
      </c>
      <c r="C90" s="82"/>
      <c r="D90" s="82"/>
      <c r="E90" s="82"/>
      <c r="F90" s="82"/>
      <c r="G90" s="82"/>
      <c r="H90" s="82"/>
      <c r="I90" s="83"/>
    </row>
    <row r="91" spans="2:9" ht="63">
      <c r="B91" s="46">
        <v>68</v>
      </c>
      <c r="C91" s="48" t="s">
        <v>146</v>
      </c>
      <c r="D91" s="49" t="s">
        <v>150</v>
      </c>
      <c r="E91" s="46" t="s">
        <v>35</v>
      </c>
      <c r="F91" s="46">
        <f>I91+H91+G91</f>
        <v>1405</v>
      </c>
      <c r="G91" s="46">
        <f>482+19</f>
        <v>501</v>
      </c>
      <c r="H91" s="46">
        <f>482+19</f>
        <v>501</v>
      </c>
      <c r="I91" s="46">
        <f>386+17</f>
        <v>403</v>
      </c>
    </row>
    <row r="92" spans="2:9" ht="15.75">
      <c r="B92" s="42"/>
      <c r="C92" s="42"/>
      <c r="D92" s="42"/>
      <c r="E92" s="42"/>
      <c r="F92" s="42"/>
      <c r="G92" s="42"/>
      <c r="H92" s="42"/>
      <c r="I92" s="42"/>
    </row>
    <row r="93" spans="2:9" ht="15.75">
      <c r="B93" s="92" t="s">
        <v>149</v>
      </c>
      <c r="C93" s="92"/>
      <c r="D93" s="92"/>
      <c r="E93" s="92"/>
      <c r="F93" s="92"/>
      <c r="G93" s="92"/>
      <c r="H93" s="92"/>
      <c r="I93" s="92"/>
    </row>
    <row r="94" spans="2:9" ht="15.75">
      <c r="B94" s="41"/>
      <c r="C94" s="41"/>
      <c r="D94" s="41"/>
      <c r="E94" s="41"/>
      <c r="F94" s="41"/>
      <c r="G94" s="41"/>
      <c r="H94" s="41"/>
      <c r="I94" s="4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  <row r="359" spans="2:9" ht="15.75">
      <c r="B359" s="1"/>
      <c r="C359" s="1"/>
      <c r="D359" s="1"/>
      <c r="E359" s="1"/>
      <c r="F359" s="1"/>
      <c r="G359" s="1"/>
      <c r="H359" s="1"/>
      <c r="I359" s="1"/>
    </row>
  </sheetData>
  <mergeCells count="36">
    <mergeCell ref="G7:I7"/>
    <mergeCell ref="B10:I10"/>
    <mergeCell ref="C25:C26"/>
    <mergeCell ref="D25:D26"/>
    <mergeCell ref="C27:C28"/>
    <mergeCell ref="B31:B32"/>
    <mergeCell ref="B33:B34"/>
    <mergeCell ref="B46:I46"/>
    <mergeCell ref="B93:I93"/>
    <mergeCell ref="D31:D32"/>
    <mergeCell ref="B87:I87"/>
    <mergeCell ref="C31:C32"/>
    <mergeCell ref="B53:I53"/>
    <mergeCell ref="B67:I67"/>
    <mergeCell ref="B59:I59"/>
    <mergeCell ref="B37:I37"/>
    <mergeCell ref="C33:C34"/>
    <mergeCell ref="D33:D34"/>
    <mergeCell ref="B58:E58"/>
    <mergeCell ref="B90:I90"/>
    <mergeCell ref="B29:B30"/>
    <mergeCell ref="C29:C30"/>
    <mergeCell ref="D29:D30"/>
    <mergeCell ref="G1:I1"/>
    <mergeCell ref="G2:I2"/>
    <mergeCell ref="G3:I3"/>
    <mergeCell ref="D27:D28"/>
    <mergeCell ref="B25:B26"/>
    <mergeCell ref="B27:B28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2" manualBreakCount="2">
    <brk id="17" max="8" man="1"/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G294"/>
  <sheetViews>
    <sheetView zoomScaleNormal="100" workbookViewId="0">
      <selection activeCell="F15" sqref="F15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7">
      <c r="E1" s="80" t="s">
        <v>140</v>
      </c>
      <c r="F1" s="80"/>
      <c r="G1" s="80"/>
    </row>
    <row r="2" spans="2:7">
      <c r="E2" s="80" t="s">
        <v>138</v>
      </c>
      <c r="F2" s="80"/>
      <c r="G2" s="80"/>
    </row>
    <row r="3" spans="2:7">
      <c r="E3" s="80" t="s">
        <v>161</v>
      </c>
      <c r="F3" s="80"/>
      <c r="G3" s="80"/>
    </row>
    <row r="4" spans="2:7" ht="52.5" customHeight="1">
      <c r="B4" s="91" t="s">
        <v>68</v>
      </c>
      <c r="C4" s="91"/>
      <c r="D4" s="91"/>
      <c r="E4" s="91"/>
      <c r="F4" s="91"/>
    </row>
    <row r="5" spans="2:7" ht="15.75">
      <c r="B5" s="1"/>
      <c r="C5" s="1"/>
      <c r="D5" s="1"/>
      <c r="E5" s="1" t="s">
        <v>125</v>
      </c>
      <c r="F5" s="1"/>
    </row>
    <row r="6" spans="2:7" ht="33" customHeight="1">
      <c r="B6" s="86" t="s">
        <v>37</v>
      </c>
      <c r="C6" s="86" t="s">
        <v>36</v>
      </c>
      <c r="D6" s="86"/>
      <c r="E6" s="86"/>
      <c r="F6" s="84" t="s">
        <v>50</v>
      </c>
    </row>
    <row r="7" spans="2:7" ht="33" customHeight="1">
      <c r="B7" s="86"/>
      <c r="C7" s="84" t="s">
        <v>142</v>
      </c>
      <c r="D7" s="84" t="s">
        <v>143</v>
      </c>
      <c r="E7" s="84" t="s">
        <v>144</v>
      </c>
      <c r="F7" s="93"/>
    </row>
    <row r="8" spans="2:7" ht="30" customHeight="1">
      <c r="B8" s="86"/>
      <c r="C8" s="85"/>
      <c r="D8" s="85"/>
      <c r="E8" s="85"/>
      <c r="F8" s="85"/>
    </row>
    <row r="9" spans="2:7" ht="41.25" customHeight="1">
      <c r="B9" s="10" t="s">
        <v>51</v>
      </c>
      <c r="C9" s="6">
        <f>C10+C11+C12</f>
        <v>379796.49300000002</v>
      </c>
      <c r="D9" s="6">
        <f t="shared" ref="D9:E9" si="0">D10+D11+D12</f>
        <v>282242.96299999999</v>
      </c>
      <c r="E9" s="6">
        <f t="shared" si="0"/>
        <v>341218.91399999999</v>
      </c>
      <c r="F9" s="6">
        <f>C9+D9+E9</f>
        <v>1003258.37</v>
      </c>
    </row>
    <row r="10" spans="2:7" ht="49.5" customHeight="1">
      <c r="B10" s="77" t="s">
        <v>160</v>
      </c>
      <c r="C10" s="6">
        <f>'Додаток 2'!G93</f>
        <v>379796.49300000002</v>
      </c>
      <c r="D10" s="6">
        <f>'Додаток 2'!H93</f>
        <v>282242.96299999999</v>
      </c>
      <c r="E10" s="6">
        <f>'Додаток 2'!I93</f>
        <v>341218.91399999999</v>
      </c>
      <c r="F10" s="6">
        <f>C10+D10+E10</f>
        <v>1003258.37</v>
      </c>
    </row>
    <row r="11" spans="2:7" ht="41.25" customHeight="1">
      <c r="B11" s="10" t="s">
        <v>52</v>
      </c>
      <c r="C11" s="6">
        <v>0</v>
      </c>
      <c r="D11" s="6">
        <v>0</v>
      </c>
      <c r="E11" s="6">
        <v>0</v>
      </c>
      <c r="F11" s="6">
        <f>C11+D11+E11</f>
        <v>0</v>
      </c>
    </row>
    <row r="12" spans="2:7" ht="41.25" customHeight="1">
      <c r="B12" s="10" t="s">
        <v>53</v>
      </c>
      <c r="C12" s="6">
        <v>0</v>
      </c>
      <c r="D12" s="6">
        <v>0</v>
      </c>
      <c r="E12" s="6">
        <v>0</v>
      </c>
      <c r="F12" s="6">
        <f>C12+D12+E12</f>
        <v>0</v>
      </c>
    </row>
    <row r="13" spans="2:7" ht="15.75">
      <c r="B13" s="1"/>
      <c r="C13" s="1"/>
      <c r="D13" s="1"/>
      <c r="E13" s="1"/>
      <c r="F13" s="1"/>
    </row>
    <row r="14" spans="2:7" ht="15.75">
      <c r="B14" s="92" t="s">
        <v>149</v>
      </c>
      <c r="C14" s="92"/>
      <c r="D14" s="92"/>
      <c r="E14" s="92"/>
      <c r="F14" s="92"/>
    </row>
    <row r="15" spans="2:7" ht="15.75">
      <c r="B15" s="1"/>
      <c r="C15" s="1"/>
      <c r="D15" s="1"/>
      <c r="E15" s="1"/>
      <c r="F15" s="1"/>
    </row>
    <row r="16" spans="2:7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73"/>
  <sheetViews>
    <sheetView view="pageBreakPreview" zoomScale="120" zoomScaleNormal="100" zoomScaleSheetLayoutView="120" workbookViewId="0">
      <selection activeCell="G10" sqref="G10"/>
    </sheetView>
  </sheetViews>
  <sheetFormatPr defaultRowHeight="15"/>
  <cols>
    <col min="1" max="1" width="2.7109375" customWidth="1"/>
    <col min="2" max="2" width="6.28515625" customWidth="1"/>
    <col min="3" max="3" width="12.42578125" customWidth="1"/>
    <col min="4" max="4" width="21.5703125" customWidth="1"/>
    <col min="5" max="5" width="13.42578125" customWidth="1"/>
    <col min="6" max="6" width="13.28515625" customWidth="1"/>
    <col min="7" max="7" width="16" customWidth="1"/>
    <col min="8" max="10" width="13.42578125" customWidth="1"/>
    <col min="11" max="11" width="15.7109375" customWidth="1"/>
  </cols>
  <sheetData>
    <row r="1" spans="2:11">
      <c r="I1" s="80" t="s">
        <v>141</v>
      </c>
      <c r="J1" s="80"/>
      <c r="K1" s="80"/>
    </row>
    <row r="2" spans="2:11">
      <c r="I2" s="80" t="s">
        <v>138</v>
      </c>
      <c r="J2" s="80"/>
      <c r="K2" s="80"/>
    </row>
    <row r="3" spans="2:11">
      <c r="I3" s="80" t="s">
        <v>161</v>
      </c>
      <c r="J3" s="80"/>
      <c r="K3" s="80"/>
    </row>
    <row r="4" spans="2:11" ht="37.5" customHeight="1">
      <c r="B4" s="91" t="s">
        <v>69</v>
      </c>
      <c r="C4" s="91"/>
      <c r="D4" s="91"/>
      <c r="E4" s="91"/>
      <c r="F4" s="91"/>
      <c r="G4" s="91"/>
      <c r="H4" s="91"/>
      <c r="I4" s="91"/>
      <c r="J4" s="91"/>
      <c r="K4" s="91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126</v>
      </c>
    </row>
    <row r="6" spans="2:11" ht="33" customHeight="1">
      <c r="B6" s="86" t="s">
        <v>3</v>
      </c>
      <c r="C6" s="84" t="s">
        <v>4</v>
      </c>
      <c r="D6" s="86" t="s">
        <v>6</v>
      </c>
      <c r="E6" s="86" t="s">
        <v>22</v>
      </c>
      <c r="F6" s="86" t="s">
        <v>24</v>
      </c>
      <c r="G6" s="81" t="s">
        <v>54</v>
      </c>
      <c r="H6" s="82"/>
      <c r="I6" s="82"/>
      <c r="J6" s="83"/>
      <c r="K6" s="86" t="s">
        <v>5</v>
      </c>
    </row>
    <row r="7" spans="2:11" ht="33" customHeight="1">
      <c r="B7" s="86"/>
      <c r="C7" s="93"/>
      <c r="D7" s="86"/>
      <c r="E7" s="86"/>
      <c r="F7" s="86"/>
      <c r="G7" s="84" t="s">
        <v>38</v>
      </c>
      <c r="H7" s="81" t="s">
        <v>55</v>
      </c>
      <c r="I7" s="82"/>
      <c r="J7" s="83"/>
      <c r="K7" s="86"/>
    </row>
    <row r="8" spans="2:11" ht="42.75" customHeight="1">
      <c r="B8" s="86"/>
      <c r="C8" s="85"/>
      <c r="D8" s="86"/>
      <c r="E8" s="86"/>
      <c r="F8" s="86"/>
      <c r="G8" s="85"/>
      <c r="H8" s="2">
        <v>2020</v>
      </c>
      <c r="I8" s="2">
        <v>2021</v>
      </c>
      <c r="J8" s="2">
        <v>2022</v>
      </c>
      <c r="K8" s="86"/>
    </row>
    <row r="9" spans="2:11" ht="21" customHeight="1">
      <c r="B9" s="81" t="s">
        <v>13</v>
      </c>
      <c r="C9" s="82"/>
      <c r="D9" s="82"/>
      <c r="E9" s="82"/>
      <c r="F9" s="82"/>
      <c r="G9" s="82"/>
      <c r="H9" s="82"/>
      <c r="I9" s="82"/>
      <c r="J9" s="82"/>
      <c r="K9" s="83"/>
    </row>
    <row r="10" spans="2:11" ht="36" customHeight="1">
      <c r="B10" s="65">
        <v>1</v>
      </c>
      <c r="C10" s="86" t="s">
        <v>12</v>
      </c>
      <c r="D10" s="67" t="s">
        <v>79</v>
      </c>
      <c r="E10" s="86" t="s">
        <v>23</v>
      </c>
      <c r="F10" s="86" t="s">
        <v>25</v>
      </c>
      <c r="G10" s="6">
        <f>H10+I10+J10</f>
        <v>220.5</v>
      </c>
      <c r="H10" s="26">
        <v>160</v>
      </c>
      <c r="I10" s="26">
        <v>16.5</v>
      </c>
      <c r="J10" s="26">
        <v>44</v>
      </c>
      <c r="K10" s="86" t="s">
        <v>26</v>
      </c>
    </row>
    <row r="11" spans="2:11" ht="101.25" customHeight="1">
      <c r="B11" s="65">
        <v>2</v>
      </c>
      <c r="C11" s="86"/>
      <c r="D11" s="67" t="s">
        <v>80</v>
      </c>
      <c r="E11" s="86"/>
      <c r="F11" s="86"/>
      <c r="G11" s="6">
        <f t="shared" ref="G11:G29" si="0">H11+I11+J11</f>
        <v>326.7</v>
      </c>
      <c r="H11" s="26">
        <v>254.6</v>
      </c>
      <c r="I11" s="26">
        <v>20.100000000000001</v>
      </c>
      <c r="J11" s="26">
        <v>52</v>
      </c>
      <c r="K11" s="86"/>
    </row>
    <row r="12" spans="2:11" ht="51.75" customHeight="1">
      <c r="B12" s="65">
        <v>3</v>
      </c>
      <c r="C12" s="86"/>
      <c r="D12" s="67" t="s">
        <v>81</v>
      </c>
      <c r="E12" s="86"/>
      <c r="F12" s="86"/>
      <c r="G12" s="6">
        <f t="shared" si="0"/>
        <v>79.599999999999994</v>
      </c>
      <c r="H12" s="26">
        <v>57.6</v>
      </c>
      <c r="I12" s="26">
        <v>6</v>
      </c>
      <c r="J12" s="26">
        <v>16</v>
      </c>
      <c r="K12" s="86"/>
    </row>
    <row r="13" spans="2:11" ht="38.25" customHeight="1">
      <c r="B13" s="65">
        <v>4</v>
      </c>
      <c r="C13" s="86"/>
      <c r="D13" s="67" t="s">
        <v>7</v>
      </c>
      <c r="E13" s="86"/>
      <c r="F13" s="86"/>
      <c r="G13" s="6">
        <f t="shared" si="0"/>
        <v>22700</v>
      </c>
      <c r="H13" s="26">
        <v>20000</v>
      </c>
      <c r="I13" s="26">
        <v>900</v>
      </c>
      <c r="J13" s="26">
        <v>1800</v>
      </c>
      <c r="K13" s="86"/>
    </row>
    <row r="14" spans="2:11" ht="36.75" customHeight="1">
      <c r="B14" s="65">
        <v>5</v>
      </c>
      <c r="C14" s="86"/>
      <c r="D14" s="67" t="s">
        <v>8</v>
      </c>
      <c r="E14" s="86"/>
      <c r="F14" s="86"/>
      <c r="G14" s="6">
        <f t="shared" si="0"/>
        <v>4930</v>
      </c>
      <c r="H14" s="26">
        <v>2170</v>
      </c>
      <c r="I14" s="26">
        <v>660</v>
      </c>
      <c r="J14" s="26">
        <v>2100</v>
      </c>
      <c r="K14" s="86"/>
    </row>
    <row r="15" spans="2:11" ht="112.5" customHeight="1">
      <c r="B15" s="65">
        <v>6</v>
      </c>
      <c r="C15" s="86" t="s">
        <v>12</v>
      </c>
      <c r="D15" s="67" t="s">
        <v>82</v>
      </c>
      <c r="E15" s="86" t="s">
        <v>23</v>
      </c>
      <c r="F15" s="86" t="s">
        <v>25</v>
      </c>
      <c r="G15" s="6">
        <f t="shared" si="0"/>
        <v>298.5</v>
      </c>
      <c r="H15" s="26">
        <v>260</v>
      </c>
      <c r="I15" s="26">
        <v>16.5</v>
      </c>
      <c r="J15" s="26">
        <v>22</v>
      </c>
      <c r="K15" s="86" t="s">
        <v>26</v>
      </c>
    </row>
    <row r="16" spans="2:11" ht="182.25" customHeight="1">
      <c r="B16" s="65">
        <v>7</v>
      </c>
      <c r="C16" s="86"/>
      <c r="D16" s="67" t="s">
        <v>83</v>
      </c>
      <c r="E16" s="86"/>
      <c r="F16" s="86"/>
      <c r="G16" s="6">
        <f t="shared" si="0"/>
        <v>450.90000000000003</v>
      </c>
      <c r="H16" s="26">
        <v>404.8</v>
      </c>
      <c r="I16" s="26">
        <v>20.100000000000001</v>
      </c>
      <c r="J16" s="26">
        <v>26</v>
      </c>
      <c r="K16" s="86"/>
    </row>
    <row r="17" spans="2:11" ht="118.5" customHeight="1">
      <c r="B17" s="65">
        <v>8</v>
      </c>
      <c r="C17" s="86"/>
      <c r="D17" s="67" t="s">
        <v>84</v>
      </c>
      <c r="E17" s="86"/>
      <c r="F17" s="86"/>
      <c r="G17" s="6">
        <f t="shared" si="0"/>
        <v>107.6</v>
      </c>
      <c r="H17" s="26">
        <v>93.6</v>
      </c>
      <c r="I17" s="26">
        <v>6</v>
      </c>
      <c r="J17" s="26">
        <v>8</v>
      </c>
      <c r="K17" s="86"/>
    </row>
    <row r="18" spans="2:11" ht="113.25" customHeight="1">
      <c r="B18" s="65">
        <v>9</v>
      </c>
      <c r="C18" s="86"/>
      <c r="D18" s="67" t="s">
        <v>21</v>
      </c>
      <c r="E18" s="86"/>
      <c r="F18" s="86"/>
      <c r="G18" s="6">
        <f t="shared" si="0"/>
        <v>32200</v>
      </c>
      <c r="H18" s="26">
        <v>30400</v>
      </c>
      <c r="I18" s="26">
        <v>900</v>
      </c>
      <c r="J18" s="26">
        <v>900</v>
      </c>
      <c r="K18" s="86"/>
    </row>
    <row r="19" spans="2:11" ht="95.25" customHeight="1">
      <c r="B19" s="65">
        <v>10</v>
      </c>
      <c r="C19" s="28"/>
      <c r="D19" s="67" t="s">
        <v>20</v>
      </c>
      <c r="E19" s="86" t="s">
        <v>23</v>
      </c>
      <c r="F19" s="86" t="s">
        <v>25</v>
      </c>
      <c r="G19" s="6">
        <f t="shared" si="0"/>
        <v>6050</v>
      </c>
      <c r="H19" s="26">
        <v>4340</v>
      </c>
      <c r="I19" s="26">
        <v>660</v>
      </c>
      <c r="J19" s="26">
        <v>1050</v>
      </c>
      <c r="K19" s="86" t="s">
        <v>26</v>
      </c>
    </row>
    <row r="20" spans="2:11" ht="95.25" customHeight="1">
      <c r="B20" s="65">
        <v>11</v>
      </c>
      <c r="C20" s="86" t="s">
        <v>117</v>
      </c>
      <c r="D20" s="67" t="s">
        <v>85</v>
      </c>
      <c r="E20" s="86"/>
      <c r="F20" s="86"/>
      <c r="G20" s="6">
        <f t="shared" si="0"/>
        <v>1335</v>
      </c>
      <c r="H20" s="6">
        <v>390</v>
      </c>
      <c r="I20" s="6">
        <v>455</v>
      </c>
      <c r="J20" s="6">
        <v>490</v>
      </c>
      <c r="K20" s="86"/>
    </row>
    <row r="21" spans="2:11" ht="114" customHeight="1">
      <c r="B21" s="65">
        <v>12</v>
      </c>
      <c r="C21" s="86"/>
      <c r="D21" s="67" t="s">
        <v>86</v>
      </c>
      <c r="E21" s="86"/>
      <c r="F21" s="86"/>
      <c r="G21" s="6">
        <f t="shared" si="0"/>
        <v>1690</v>
      </c>
      <c r="H21" s="6">
        <v>500</v>
      </c>
      <c r="I21" s="6">
        <v>580</v>
      </c>
      <c r="J21" s="6">
        <v>610</v>
      </c>
      <c r="K21" s="86"/>
    </row>
    <row r="22" spans="2:11" ht="95.25" customHeight="1">
      <c r="B22" s="65">
        <v>13</v>
      </c>
      <c r="C22" s="86"/>
      <c r="D22" s="67" t="s">
        <v>87</v>
      </c>
      <c r="E22" s="86"/>
      <c r="F22" s="86"/>
      <c r="G22" s="6">
        <f t="shared" si="0"/>
        <v>430</v>
      </c>
      <c r="H22" s="6">
        <v>120</v>
      </c>
      <c r="I22" s="6">
        <v>150</v>
      </c>
      <c r="J22" s="6">
        <v>160</v>
      </c>
      <c r="K22" s="86"/>
    </row>
    <row r="23" spans="2:11" ht="156.75" customHeight="1">
      <c r="B23" s="66">
        <v>14</v>
      </c>
      <c r="C23" s="75"/>
      <c r="D23" s="68" t="s">
        <v>93</v>
      </c>
      <c r="E23" s="66" t="s">
        <v>23</v>
      </c>
      <c r="F23" s="66" t="s">
        <v>25</v>
      </c>
      <c r="G23" s="7">
        <f t="shared" si="0"/>
        <v>281.10000000000002</v>
      </c>
      <c r="H23" s="7">
        <v>89</v>
      </c>
      <c r="I23" s="7">
        <v>93.6</v>
      </c>
      <c r="J23" s="7">
        <v>98.5</v>
      </c>
      <c r="K23" s="65" t="s">
        <v>26</v>
      </c>
    </row>
    <row r="24" spans="2:11" ht="50.25" customHeight="1">
      <c r="B24" s="65">
        <v>15</v>
      </c>
      <c r="C24" s="86" t="s">
        <v>9</v>
      </c>
      <c r="D24" s="67" t="s">
        <v>10</v>
      </c>
      <c r="E24" s="86" t="s">
        <v>23</v>
      </c>
      <c r="F24" s="86" t="s">
        <v>25</v>
      </c>
      <c r="G24" s="6">
        <f t="shared" si="0"/>
        <v>40896.214</v>
      </c>
      <c r="H24" s="6">
        <f>9517.86+8845.228</f>
        <v>18363.088</v>
      </c>
      <c r="I24" s="6">
        <v>10758.066000000001</v>
      </c>
      <c r="J24" s="6">
        <v>11775.06</v>
      </c>
      <c r="K24" s="86" t="s">
        <v>26</v>
      </c>
    </row>
    <row r="25" spans="2:11" ht="48.75" customHeight="1">
      <c r="B25" s="65">
        <v>16</v>
      </c>
      <c r="C25" s="86"/>
      <c r="D25" s="67" t="s">
        <v>11</v>
      </c>
      <c r="E25" s="86"/>
      <c r="F25" s="86"/>
      <c r="G25" s="6">
        <f t="shared" si="0"/>
        <v>39956.072</v>
      </c>
      <c r="H25" s="6">
        <f>10771.86+4584.494</f>
        <v>15356.353999999999</v>
      </c>
      <c r="I25" s="6">
        <v>11885.412</v>
      </c>
      <c r="J25" s="6">
        <v>12714.306</v>
      </c>
      <c r="K25" s="86"/>
    </row>
    <row r="26" spans="2:11" ht="51.75" customHeight="1">
      <c r="B26" s="65">
        <v>17</v>
      </c>
      <c r="C26" s="86"/>
      <c r="D26" s="67" t="s">
        <v>88</v>
      </c>
      <c r="E26" s="86"/>
      <c r="F26" s="86"/>
      <c r="G26" s="6">
        <f t="shared" si="0"/>
        <v>24076.125</v>
      </c>
      <c r="H26" s="6">
        <v>7550.9129999999996</v>
      </c>
      <c r="I26" s="6">
        <v>8097.0780000000004</v>
      </c>
      <c r="J26" s="6">
        <v>8428.134</v>
      </c>
      <c r="K26" s="86"/>
    </row>
    <row r="27" spans="2:11" ht="57.75" customHeight="1">
      <c r="B27" s="65">
        <v>18</v>
      </c>
      <c r="C27" s="86"/>
      <c r="D27" s="67" t="s">
        <v>63</v>
      </c>
      <c r="E27" s="86"/>
      <c r="F27" s="86"/>
      <c r="G27" s="6">
        <f t="shared" si="0"/>
        <v>21659.395</v>
      </c>
      <c r="H27" s="6">
        <v>6972.5469999999996</v>
      </c>
      <c r="I27" s="6">
        <v>7259.4059999999999</v>
      </c>
      <c r="J27" s="6">
        <v>7427.442</v>
      </c>
      <c r="K27" s="86"/>
    </row>
    <row r="28" spans="2:11" ht="105" customHeight="1">
      <c r="B28" s="65">
        <v>19</v>
      </c>
      <c r="C28" s="86"/>
      <c r="D28" s="67" t="s">
        <v>56</v>
      </c>
      <c r="E28" s="86"/>
      <c r="F28" s="86"/>
      <c r="G28" s="6">
        <f t="shared" si="0"/>
        <v>5137.6379999999999</v>
      </c>
      <c r="H28" s="6">
        <v>1566.2460000000001</v>
      </c>
      <c r="I28" s="6">
        <v>1692.9</v>
      </c>
      <c r="J28" s="6">
        <v>1878.492</v>
      </c>
      <c r="K28" s="86"/>
    </row>
    <row r="29" spans="2:11" ht="168" customHeight="1">
      <c r="B29" s="65">
        <v>20</v>
      </c>
      <c r="C29" s="65" t="s">
        <v>9</v>
      </c>
      <c r="D29" s="67" t="s">
        <v>135</v>
      </c>
      <c r="E29" s="86"/>
      <c r="F29" s="86"/>
      <c r="G29" s="6">
        <f t="shared" si="0"/>
        <v>28317.4</v>
      </c>
      <c r="H29" s="6">
        <v>28317.4</v>
      </c>
      <c r="I29" s="78">
        <v>0</v>
      </c>
      <c r="J29" s="78">
        <v>0</v>
      </c>
      <c r="K29" s="65" t="s">
        <v>26</v>
      </c>
    </row>
    <row r="30" spans="2:11" ht="130.5" customHeight="1">
      <c r="B30" s="65">
        <v>21</v>
      </c>
      <c r="C30" s="65" t="s">
        <v>15</v>
      </c>
      <c r="D30" s="67" t="s">
        <v>155</v>
      </c>
      <c r="E30" s="65" t="s">
        <v>23</v>
      </c>
      <c r="F30" s="65" t="s">
        <v>25</v>
      </c>
      <c r="G30" s="6">
        <f>H30+I30+J30</f>
        <v>13263.03</v>
      </c>
      <c r="H30" s="6">
        <v>13263.03</v>
      </c>
      <c r="I30" s="78">
        <v>0</v>
      </c>
      <c r="J30" s="78">
        <v>0</v>
      </c>
      <c r="K30" s="65" t="s">
        <v>26</v>
      </c>
    </row>
    <row r="31" spans="2:11" ht="15.75">
      <c r="B31" s="99" t="s">
        <v>38</v>
      </c>
      <c r="C31" s="100"/>
      <c r="D31" s="100"/>
      <c r="E31" s="100"/>
      <c r="F31" s="101"/>
      <c r="G31" s="7">
        <f>SUM(G10:G30)</f>
        <v>244405.77399999998</v>
      </c>
      <c r="H31" s="7">
        <f t="shared" ref="H31:J31" si="1">SUM(H10:H30)</f>
        <v>150629.17799999999</v>
      </c>
      <c r="I31" s="7">
        <f t="shared" si="1"/>
        <v>44176.662000000004</v>
      </c>
      <c r="J31" s="7">
        <f t="shared" si="1"/>
        <v>49599.934000000001</v>
      </c>
      <c r="K31" s="75"/>
    </row>
    <row r="32" spans="2:11" ht="21.75" customHeight="1">
      <c r="B32" s="81" t="s">
        <v>14</v>
      </c>
      <c r="C32" s="82"/>
      <c r="D32" s="82"/>
      <c r="E32" s="82"/>
      <c r="F32" s="82"/>
      <c r="G32" s="82"/>
      <c r="H32" s="82"/>
      <c r="I32" s="82"/>
      <c r="J32" s="82"/>
      <c r="K32" s="83"/>
    </row>
    <row r="33" spans="2:11" ht="116.25" customHeight="1">
      <c r="B33" s="65">
        <v>22</v>
      </c>
      <c r="C33" s="86" t="s">
        <v>117</v>
      </c>
      <c r="D33" s="67" t="s">
        <v>91</v>
      </c>
      <c r="E33" s="86" t="s">
        <v>23</v>
      </c>
      <c r="F33" s="86" t="s">
        <v>25</v>
      </c>
      <c r="G33" s="6">
        <f>H33+I33+J33</f>
        <v>965.09799999999996</v>
      </c>
      <c r="H33" s="6">
        <v>290.09800000000001</v>
      </c>
      <c r="I33" s="6">
        <v>320</v>
      </c>
      <c r="J33" s="6">
        <v>355</v>
      </c>
      <c r="K33" s="86" t="s">
        <v>26</v>
      </c>
    </row>
    <row r="34" spans="2:11" ht="116.25" customHeight="1">
      <c r="B34" s="65">
        <v>23</v>
      </c>
      <c r="C34" s="86"/>
      <c r="D34" s="67" t="s">
        <v>90</v>
      </c>
      <c r="E34" s="86"/>
      <c r="F34" s="86"/>
      <c r="G34" s="6">
        <f t="shared" ref="G34:G40" si="2">H34+I34+J34</f>
        <v>895.16200000000003</v>
      </c>
      <c r="H34" s="6">
        <f>42.405+161.721</f>
        <v>204.126</v>
      </c>
      <c r="I34" s="6">
        <f>69.84+170.769</f>
        <v>240.60900000000001</v>
      </c>
      <c r="J34" s="6">
        <v>450.42700000000002</v>
      </c>
      <c r="K34" s="86"/>
    </row>
    <row r="35" spans="2:11" ht="116.25" customHeight="1">
      <c r="B35" s="65">
        <v>24</v>
      </c>
      <c r="C35" s="65" t="s">
        <v>117</v>
      </c>
      <c r="D35" s="67" t="s">
        <v>89</v>
      </c>
      <c r="E35" s="86"/>
      <c r="F35" s="86"/>
      <c r="G35" s="6">
        <f t="shared" si="2"/>
        <v>360.47699999999998</v>
      </c>
      <c r="H35" s="6">
        <v>71.043000000000006</v>
      </c>
      <c r="I35" s="6">
        <v>131.56100000000001</v>
      </c>
      <c r="J35" s="6">
        <v>157.87299999999999</v>
      </c>
      <c r="K35" s="86"/>
    </row>
    <row r="36" spans="2:11" ht="193.5" customHeight="1">
      <c r="B36" s="65">
        <v>25</v>
      </c>
      <c r="C36" s="28" t="s">
        <v>117</v>
      </c>
      <c r="D36" s="67" t="s">
        <v>92</v>
      </c>
      <c r="E36" s="86" t="s">
        <v>23</v>
      </c>
      <c r="F36" s="86" t="s">
        <v>25</v>
      </c>
      <c r="G36" s="6">
        <f t="shared" si="2"/>
        <v>960</v>
      </c>
      <c r="H36" s="6">
        <v>300</v>
      </c>
      <c r="I36" s="6">
        <v>320</v>
      </c>
      <c r="J36" s="6">
        <v>340</v>
      </c>
      <c r="K36" s="86" t="s">
        <v>26</v>
      </c>
    </row>
    <row r="37" spans="2:11" ht="54" customHeight="1">
      <c r="B37" s="65">
        <v>26</v>
      </c>
      <c r="C37" s="65" t="s">
        <v>9</v>
      </c>
      <c r="D37" s="67" t="s">
        <v>58</v>
      </c>
      <c r="E37" s="86"/>
      <c r="F37" s="86"/>
      <c r="G37" s="6">
        <f t="shared" si="2"/>
        <v>6779.1239999999998</v>
      </c>
      <c r="H37" s="6">
        <v>1554.96</v>
      </c>
      <c r="I37" s="6">
        <v>2208.2939999999999</v>
      </c>
      <c r="J37" s="6">
        <v>3015.87</v>
      </c>
      <c r="K37" s="86"/>
    </row>
    <row r="38" spans="2:11" ht="63.75" customHeight="1">
      <c r="B38" s="65">
        <v>27</v>
      </c>
      <c r="C38" s="86" t="s">
        <v>15</v>
      </c>
      <c r="D38" s="67" t="s">
        <v>59</v>
      </c>
      <c r="E38" s="86"/>
      <c r="F38" s="86"/>
      <c r="G38" s="6">
        <f t="shared" si="2"/>
        <v>53743.048999999999</v>
      </c>
      <c r="H38" s="6">
        <f>13632.409+9725.637</f>
        <v>23358.046000000002</v>
      </c>
      <c r="I38" s="6">
        <f>1317.258+12990</f>
        <v>14307.258</v>
      </c>
      <c r="J38" s="6">
        <f>4107.745+11970</f>
        <v>16077.744999999999</v>
      </c>
      <c r="K38" s="86"/>
    </row>
    <row r="39" spans="2:11" ht="48" customHeight="1">
      <c r="B39" s="65">
        <v>28</v>
      </c>
      <c r="C39" s="86"/>
      <c r="D39" s="67" t="s">
        <v>60</v>
      </c>
      <c r="E39" s="86"/>
      <c r="F39" s="86"/>
      <c r="G39" s="6">
        <f t="shared" si="2"/>
        <v>12132.45</v>
      </c>
      <c r="H39" s="6">
        <v>3448.5</v>
      </c>
      <c r="I39" s="6">
        <v>3893.67</v>
      </c>
      <c r="J39" s="6">
        <v>4790.28</v>
      </c>
      <c r="K39" s="86"/>
    </row>
    <row r="40" spans="2:11" ht="134.25" customHeight="1">
      <c r="B40" s="65">
        <v>29</v>
      </c>
      <c r="C40" s="65" t="s">
        <v>15</v>
      </c>
      <c r="D40" s="67" t="s">
        <v>64</v>
      </c>
      <c r="E40" s="86"/>
      <c r="F40" s="86"/>
      <c r="G40" s="6">
        <f t="shared" si="2"/>
        <v>3818.4300000000003</v>
      </c>
      <c r="H40" s="6">
        <v>1090.98</v>
      </c>
      <c r="I40" s="6">
        <v>1222.6500000000001</v>
      </c>
      <c r="J40" s="6">
        <v>1504.8</v>
      </c>
      <c r="K40" s="86"/>
    </row>
    <row r="41" spans="2:11" ht="15.75">
      <c r="B41" s="87" t="s">
        <v>38</v>
      </c>
      <c r="C41" s="88"/>
      <c r="D41" s="88"/>
      <c r="E41" s="88"/>
      <c r="F41" s="88"/>
      <c r="G41" s="6">
        <f>SUM(G33:G40)</f>
        <v>79653.790000000008</v>
      </c>
      <c r="H41" s="6">
        <f t="shared" ref="H41:J41" si="3">SUM(H33:H40)</f>
        <v>30317.753000000001</v>
      </c>
      <c r="I41" s="6">
        <f t="shared" si="3"/>
        <v>22644.042000000001</v>
      </c>
      <c r="J41" s="6">
        <f t="shared" si="3"/>
        <v>26691.994999999999</v>
      </c>
      <c r="K41" s="5"/>
    </row>
    <row r="42" spans="2:11" ht="20.25" customHeight="1">
      <c r="B42" s="81" t="s">
        <v>16</v>
      </c>
      <c r="C42" s="82"/>
      <c r="D42" s="82"/>
      <c r="E42" s="82"/>
      <c r="F42" s="82"/>
      <c r="G42" s="82"/>
      <c r="H42" s="82"/>
      <c r="I42" s="82"/>
      <c r="J42" s="82"/>
      <c r="K42" s="83"/>
    </row>
    <row r="43" spans="2:11" ht="153.75" customHeight="1">
      <c r="B43" s="13">
        <v>30</v>
      </c>
      <c r="C43" s="84" t="s">
        <v>117</v>
      </c>
      <c r="D43" s="31" t="s">
        <v>128</v>
      </c>
      <c r="E43" s="84" t="s">
        <v>40</v>
      </c>
      <c r="F43" s="84" t="s">
        <v>25</v>
      </c>
      <c r="G43" s="6">
        <f>H43+I43+J43</f>
        <v>735</v>
      </c>
      <c r="H43" s="6">
        <v>200</v>
      </c>
      <c r="I43" s="6">
        <v>230</v>
      </c>
      <c r="J43" s="6">
        <v>305</v>
      </c>
      <c r="K43" s="84" t="s">
        <v>43</v>
      </c>
    </row>
    <row r="44" spans="2:11" ht="94.5" customHeight="1">
      <c r="B44" s="13">
        <v>31</v>
      </c>
      <c r="C44" s="93"/>
      <c r="D44" s="31" t="s">
        <v>129</v>
      </c>
      <c r="E44" s="93"/>
      <c r="F44" s="93"/>
      <c r="G44" s="6">
        <f t="shared" ref="G44:G47" si="4">H44+I44+J44</f>
        <v>2057.5</v>
      </c>
      <c r="H44" s="6">
        <v>520</v>
      </c>
      <c r="I44" s="6">
        <v>611</v>
      </c>
      <c r="J44" s="6">
        <v>926.5</v>
      </c>
      <c r="K44" s="93"/>
    </row>
    <row r="45" spans="2:11" ht="81" customHeight="1">
      <c r="B45" s="13">
        <v>32</v>
      </c>
      <c r="C45" s="29" t="s">
        <v>118</v>
      </c>
      <c r="D45" s="31" t="s">
        <v>130</v>
      </c>
      <c r="E45" s="93"/>
      <c r="F45" s="93"/>
      <c r="G45" s="6">
        <f t="shared" si="4"/>
        <v>103600</v>
      </c>
      <c r="H45" s="9">
        <v>28000</v>
      </c>
      <c r="I45" s="9">
        <v>32500</v>
      </c>
      <c r="J45" s="9">
        <v>43100</v>
      </c>
      <c r="K45" s="93"/>
    </row>
    <row r="46" spans="2:11" ht="49.5" customHeight="1">
      <c r="B46" s="13">
        <v>33</v>
      </c>
      <c r="C46" s="29" t="s">
        <v>9</v>
      </c>
      <c r="D46" s="31" t="s">
        <v>96</v>
      </c>
      <c r="E46" s="93"/>
      <c r="F46" s="93"/>
      <c r="G46" s="6">
        <f t="shared" si="4"/>
        <v>211700</v>
      </c>
      <c r="H46" s="9">
        <v>55800</v>
      </c>
      <c r="I46" s="9">
        <v>67800</v>
      </c>
      <c r="J46" s="9">
        <v>88100</v>
      </c>
      <c r="K46" s="84" t="s">
        <v>43</v>
      </c>
    </row>
    <row r="47" spans="2:11" ht="55.5" customHeight="1">
      <c r="B47" s="34">
        <v>34</v>
      </c>
      <c r="C47" s="84" t="s">
        <v>9</v>
      </c>
      <c r="D47" s="35" t="s">
        <v>97</v>
      </c>
      <c r="E47" s="93"/>
      <c r="F47" s="93"/>
      <c r="G47" s="6">
        <f t="shared" si="4"/>
        <v>45000</v>
      </c>
      <c r="H47" s="9">
        <v>10000</v>
      </c>
      <c r="I47" s="9">
        <v>15000</v>
      </c>
      <c r="J47" s="9">
        <v>20000</v>
      </c>
      <c r="K47" s="93"/>
    </row>
    <row r="48" spans="2:11" ht="93" customHeight="1">
      <c r="B48" s="58">
        <v>35</v>
      </c>
      <c r="C48" s="85"/>
      <c r="D48" s="59" t="s">
        <v>156</v>
      </c>
      <c r="E48" s="85"/>
      <c r="F48" s="85"/>
      <c r="G48" s="6">
        <f>H48+I48+J48</f>
        <v>5500</v>
      </c>
      <c r="H48" s="9">
        <v>5500</v>
      </c>
      <c r="I48" s="79">
        <v>0</v>
      </c>
      <c r="J48" s="79">
        <v>0</v>
      </c>
      <c r="K48" s="85"/>
    </row>
    <row r="49" spans="2:11" ht="15.75">
      <c r="B49" s="87" t="s">
        <v>38</v>
      </c>
      <c r="C49" s="88"/>
      <c r="D49" s="88"/>
      <c r="E49" s="88"/>
      <c r="F49" s="89"/>
      <c r="G49" s="6">
        <f>SUM(G43:G48)</f>
        <v>368592.5</v>
      </c>
      <c r="H49" s="6">
        <f>SUM(H43:H48)</f>
        <v>100020</v>
      </c>
      <c r="I49" s="6">
        <f>SUM(I43:I48)</f>
        <v>116141</v>
      </c>
      <c r="J49" s="6">
        <f>SUM(J43:J48)</f>
        <v>152431.5</v>
      </c>
      <c r="K49" s="3"/>
    </row>
    <row r="50" spans="2:11" ht="23.25" customHeight="1">
      <c r="B50" s="81" t="s">
        <v>48</v>
      </c>
      <c r="C50" s="82"/>
      <c r="D50" s="82"/>
      <c r="E50" s="82"/>
      <c r="F50" s="82"/>
      <c r="G50" s="82"/>
      <c r="H50" s="82"/>
      <c r="I50" s="82"/>
      <c r="J50" s="82"/>
      <c r="K50" s="83"/>
    </row>
    <row r="51" spans="2:11" ht="151.5" customHeight="1">
      <c r="B51" s="21">
        <v>36</v>
      </c>
      <c r="C51" s="86" t="s">
        <v>117</v>
      </c>
      <c r="D51" s="23" t="s">
        <v>94</v>
      </c>
      <c r="E51" s="86" t="s">
        <v>23</v>
      </c>
      <c r="F51" s="84" t="s">
        <v>25</v>
      </c>
      <c r="G51" s="26">
        <f>H51+I51+J51</f>
        <v>203.5</v>
      </c>
      <c r="H51" s="6">
        <v>59</v>
      </c>
      <c r="I51" s="6">
        <v>69.5</v>
      </c>
      <c r="J51" s="6">
        <v>75</v>
      </c>
      <c r="K51" s="86" t="s">
        <v>119</v>
      </c>
    </row>
    <row r="52" spans="2:11" ht="107.25" customHeight="1">
      <c r="B52" s="21">
        <v>37</v>
      </c>
      <c r="C52" s="86"/>
      <c r="D52" s="23" t="s">
        <v>95</v>
      </c>
      <c r="E52" s="86"/>
      <c r="F52" s="93"/>
      <c r="G52" s="26">
        <f t="shared" ref="G52:G54" si="5">H52+I52+J52</f>
        <v>155</v>
      </c>
      <c r="H52" s="6">
        <v>41</v>
      </c>
      <c r="I52" s="6">
        <v>55</v>
      </c>
      <c r="J52" s="6">
        <v>59</v>
      </c>
      <c r="K52" s="86"/>
    </row>
    <row r="53" spans="2:11" ht="77.25" customHeight="1">
      <c r="B53" s="21">
        <v>38</v>
      </c>
      <c r="C53" s="21" t="s">
        <v>118</v>
      </c>
      <c r="D53" s="23" t="s">
        <v>78</v>
      </c>
      <c r="E53" s="86"/>
      <c r="F53" s="93"/>
      <c r="G53" s="26">
        <f t="shared" si="5"/>
        <v>6612.3419999999996</v>
      </c>
      <c r="H53" s="6">
        <v>1094.742</v>
      </c>
      <c r="I53" s="6">
        <v>1680.36</v>
      </c>
      <c r="J53" s="6">
        <v>3837.24</v>
      </c>
      <c r="K53" s="86"/>
    </row>
    <row r="54" spans="2:11" ht="69" customHeight="1">
      <c r="B54" s="21">
        <v>39</v>
      </c>
      <c r="C54" s="24" t="s">
        <v>9</v>
      </c>
      <c r="D54" s="23" t="s">
        <v>96</v>
      </c>
      <c r="E54" s="86"/>
      <c r="F54" s="85"/>
      <c r="G54" s="26">
        <f t="shared" si="5"/>
        <v>4928.22</v>
      </c>
      <c r="H54" s="6">
        <v>564.29999999999995</v>
      </c>
      <c r="I54" s="6">
        <v>927.96</v>
      </c>
      <c r="J54" s="6">
        <v>3435.96</v>
      </c>
      <c r="K54" s="43" t="s">
        <v>119</v>
      </c>
    </row>
    <row r="55" spans="2:11" ht="24" customHeight="1">
      <c r="B55" s="87" t="s">
        <v>38</v>
      </c>
      <c r="C55" s="88"/>
      <c r="D55" s="88"/>
      <c r="E55" s="88"/>
      <c r="F55" s="89"/>
      <c r="G55" s="6">
        <f>SUM(G51:G54)</f>
        <v>11899.062</v>
      </c>
      <c r="H55" s="6">
        <f>SUM(H51:H54)</f>
        <v>1759.0419999999999</v>
      </c>
      <c r="I55" s="6">
        <f>SUM(I51:I54)</f>
        <v>2732.8199999999997</v>
      </c>
      <c r="J55" s="6">
        <f>SUM(J51:J54)</f>
        <v>7407.2</v>
      </c>
      <c r="K55" s="10"/>
    </row>
    <row r="56" spans="2:11" ht="20.25" customHeight="1">
      <c r="B56" s="81" t="s">
        <v>17</v>
      </c>
      <c r="C56" s="82"/>
      <c r="D56" s="82"/>
      <c r="E56" s="82"/>
      <c r="F56" s="82"/>
      <c r="G56" s="82"/>
      <c r="H56" s="82"/>
      <c r="I56" s="82"/>
      <c r="J56" s="82"/>
      <c r="K56" s="83"/>
    </row>
    <row r="57" spans="2:11" ht="110.25" customHeight="1">
      <c r="B57" s="65">
        <v>40</v>
      </c>
      <c r="C57" s="65" t="s">
        <v>117</v>
      </c>
      <c r="D57" s="67" t="s">
        <v>101</v>
      </c>
      <c r="E57" s="65" t="s">
        <v>23</v>
      </c>
      <c r="F57" s="65" t="s">
        <v>25</v>
      </c>
      <c r="G57" s="26">
        <f>H57+I57+J57</f>
        <v>161</v>
      </c>
      <c r="H57" s="6">
        <v>45</v>
      </c>
      <c r="I57" s="6">
        <v>51</v>
      </c>
      <c r="J57" s="6">
        <v>65</v>
      </c>
      <c r="K57" s="65" t="s">
        <v>27</v>
      </c>
    </row>
    <row r="58" spans="2:11" ht="115.5" customHeight="1">
      <c r="B58" s="65">
        <v>41</v>
      </c>
      <c r="C58" s="86" t="s">
        <v>117</v>
      </c>
      <c r="D58" s="67" t="s">
        <v>102</v>
      </c>
      <c r="E58" s="86" t="s">
        <v>23</v>
      </c>
      <c r="F58" s="86" t="s">
        <v>25</v>
      </c>
      <c r="G58" s="26">
        <f t="shared" ref="G58:G63" si="6">H58+I58+J58</f>
        <v>270</v>
      </c>
      <c r="H58" s="6">
        <v>70</v>
      </c>
      <c r="I58" s="6">
        <v>95</v>
      </c>
      <c r="J58" s="6">
        <v>105</v>
      </c>
      <c r="K58" s="65" t="s">
        <v>27</v>
      </c>
    </row>
    <row r="59" spans="2:11" ht="176.25" customHeight="1">
      <c r="B59" s="65">
        <v>42</v>
      </c>
      <c r="C59" s="86"/>
      <c r="D59" s="67" t="s">
        <v>103</v>
      </c>
      <c r="E59" s="86"/>
      <c r="F59" s="86"/>
      <c r="G59" s="26">
        <f t="shared" si="6"/>
        <v>309.5</v>
      </c>
      <c r="H59" s="6">
        <v>85</v>
      </c>
      <c r="I59" s="6">
        <v>96.5</v>
      </c>
      <c r="J59" s="6">
        <v>128</v>
      </c>
      <c r="K59" s="65" t="s">
        <v>44</v>
      </c>
    </row>
    <row r="60" spans="2:11" ht="155.25" customHeight="1">
      <c r="B60" s="65">
        <v>43</v>
      </c>
      <c r="C60" s="28" t="s">
        <v>19</v>
      </c>
      <c r="D60" s="67" t="s">
        <v>18</v>
      </c>
      <c r="E60" s="86"/>
      <c r="F60" s="86"/>
      <c r="G60" s="26">
        <f t="shared" si="6"/>
        <v>4491.8620000000001</v>
      </c>
      <c r="H60" s="6">
        <v>4491.8620000000001</v>
      </c>
      <c r="I60" s="78">
        <v>0</v>
      </c>
      <c r="J60" s="78">
        <v>0</v>
      </c>
      <c r="K60" s="65" t="s">
        <v>27</v>
      </c>
    </row>
    <row r="61" spans="2:11" ht="61.5" customHeight="1">
      <c r="B61" s="65">
        <v>44</v>
      </c>
      <c r="C61" s="28" t="s">
        <v>19</v>
      </c>
      <c r="D61" s="67" t="s">
        <v>65</v>
      </c>
      <c r="E61" s="86"/>
      <c r="F61" s="86"/>
      <c r="G61" s="26">
        <f t="shared" si="6"/>
        <v>5672.2280000000001</v>
      </c>
      <c r="H61" s="6">
        <v>1722.116</v>
      </c>
      <c r="I61" s="6">
        <v>1852.797</v>
      </c>
      <c r="J61" s="6">
        <v>2097.3150000000001</v>
      </c>
      <c r="K61" s="28" t="s">
        <v>27</v>
      </c>
    </row>
    <row r="62" spans="2:11" ht="150.75" customHeight="1">
      <c r="B62" s="65">
        <v>45</v>
      </c>
      <c r="C62" s="28" t="s">
        <v>15</v>
      </c>
      <c r="D62" s="67" t="s">
        <v>131</v>
      </c>
      <c r="E62" s="28" t="s">
        <v>23</v>
      </c>
      <c r="F62" s="28" t="s">
        <v>25</v>
      </c>
      <c r="G62" s="26">
        <f t="shared" si="6"/>
        <v>13352.145999999999</v>
      </c>
      <c r="H62" s="6">
        <f>1442.1+7716.168</f>
        <v>9158.268</v>
      </c>
      <c r="I62" s="6">
        <v>1997.6220000000001</v>
      </c>
      <c r="J62" s="6">
        <v>2196.2559999999999</v>
      </c>
      <c r="K62" s="28" t="s">
        <v>27</v>
      </c>
    </row>
    <row r="63" spans="2:11" ht="129" customHeight="1">
      <c r="B63" s="66">
        <v>46</v>
      </c>
      <c r="C63" s="66" t="s">
        <v>9</v>
      </c>
      <c r="D63" s="68" t="s">
        <v>104</v>
      </c>
      <c r="E63" s="75"/>
      <c r="F63" s="75"/>
      <c r="G63" s="76">
        <f t="shared" si="6"/>
        <v>7298.8089999999993</v>
      </c>
      <c r="H63" s="7">
        <f>1511.07+933.505</f>
        <v>2444.5749999999998</v>
      </c>
      <c r="I63" s="7">
        <v>1730.52</v>
      </c>
      <c r="J63" s="7">
        <v>3123.7139999999999</v>
      </c>
      <c r="K63" s="66" t="s">
        <v>44</v>
      </c>
    </row>
    <row r="64" spans="2:11" ht="15.75">
      <c r="B64" s="87" t="s">
        <v>38</v>
      </c>
      <c r="C64" s="88"/>
      <c r="D64" s="88"/>
      <c r="E64" s="88"/>
      <c r="F64" s="89"/>
      <c r="G64" s="6">
        <f>SUM(G57:G63)</f>
        <v>31555.544999999998</v>
      </c>
      <c r="H64" s="6">
        <f t="shared" ref="H64:J64" si="7">SUM(H57:H63)</f>
        <v>18016.821</v>
      </c>
      <c r="I64" s="6">
        <f t="shared" si="7"/>
        <v>5823.4390000000003</v>
      </c>
      <c r="J64" s="6">
        <f t="shared" si="7"/>
        <v>7715.2849999999999</v>
      </c>
      <c r="K64" s="3"/>
    </row>
    <row r="65" spans="2:11" ht="15.75">
      <c r="B65" s="81" t="s">
        <v>70</v>
      </c>
      <c r="C65" s="82"/>
      <c r="D65" s="82"/>
      <c r="E65" s="82"/>
      <c r="F65" s="82"/>
      <c r="G65" s="82"/>
      <c r="H65" s="82"/>
      <c r="I65" s="82"/>
      <c r="J65" s="82"/>
      <c r="K65" s="83"/>
    </row>
    <row r="66" spans="2:11" ht="189">
      <c r="B66" s="30">
        <v>47</v>
      </c>
      <c r="C66" s="32" t="s">
        <v>117</v>
      </c>
      <c r="D66" s="31" t="s">
        <v>105</v>
      </c>
      <c r="E66" s="30" t="s">
        <v>23</v>
      </c>
      <c r="F66" s="30" t="s">
        <v>25</v>
      </c>
      <c r="G66" s="6">
        <f t="shared" ref="G66:G72" si="8">H66+I66+J66</f>
        <v>1045</v>
      </c>
      <c r="H66" s="6">
        <v>300</v>
      </c>
      <c r="I66" s="6">
        <v>350</v>
      </c>
      <c r="J66" s="6">
        <v>395</v>
      </c>
      <c r="K66" s="30" t="s">
        <v>122</v>
      </c>
    </row>
    <row r="67" spans="2:11" ht="189">
      <c r="B67" s="29">
        <v>48</v>
      </c>
      <c r="C67" s="86" t="s">
        <v>117</v>
      </c>
      <c r="D67" s="31" t="s">
        <v>106</v>
      </c>
      <c r="E67" s="86" t="s">
        <v>23</v>
      </c>
      <c r="F67" s="86" t="s">
        <v>25</v>
      </c>
      <c r="G67" s="6">
        <f t="shared" si="8"/>
        <v>983</v>
      </c>
      <c r="H67" s="6">
        <v>280</v>
      </c>
      <c r="I67" s="6">
        <v>325</v>
      </c>
      <c r="J67" s="6">
        <v>378</v>
      </c>
      <c r="K67" s="86" t="s">
        <v>122</v>
      </c>
    </row>
    <row r="68" spans="2:11" ht="126">
      <c r="B68" s="29">
        <v>49</v>
      </c>
      <c r="C68" s="86"/>
      <c r="D68" s="31" t="s">
        <v>107</v>
      </c>
      <c r="E68" s="86"/>
      <c r="F68" s="86"/>
      <c r="G68" s="6">
        <f t="shared" si="8"/>
        <v>1153</v>
      </c>
      <c r="H68" s="6">
        <v>348</v>
      </c>
      <c r="I68" s="6">
        <v>375</v>
      </c>
      <c r="J68" s="6">
        <v>430</v>
      </c>
      <c r="K68" s="86"/>
    </row>
    <row r="69" spans="2:11" ht="173.25">
      <c r="B69" s="29">
        <v>50</v>
      </c>
      <c r="C69" s="86"/>
      <c r="D69" s="31" t="s">
        <v>108</v>
      </c>
      <c r="E69" s="86"/>
      <c r="F69" s="86"/>
      <c r="G69" s="6">
        <f t="shared" si="8"/>
        <v>360</v>
      </c>
      <c r="H69" s="6">
        <v>95</v>
      </c>
      <c r="I69" s="6">
        <v>120</v>
      </c>
      <c r="J69" s="6">
        <v>145</v>
      </c>
      <c r="K69" s="86"/>
    </row>
    <row r="70" spans="2:11" ht="141.75">
      <c r="B70" s="65">
        <v>51</v>
      </c>
      <c r="C70" s="86" t="s">
        <v>117</v>
      </c>
      <c r="D70" s="67" t="s">
        <v>109</v>
      </c>
      <c r="E70" s="86" t="s">
        <v>23</v>
      </c>
      <c r="F70" s="86" t="s">
        <v>25</v>
      </c>
      <c r="G70" s="6">
        <f t="shared" si="8"/>
        <v>585</v>
      </c>
      <c r="H70" s="6">
        <v>150</v>
      </c>
      <c r="I70" s="6">
        <v>195</v>
      </c>
      <c r="J70" s="6">
        <v>240</v>
      </c>
      <c r="K70" s="86" t="s">
        <v>122</v>
      </c>
    </row>
    <row r="71" spans="2:11" ht="126">
      <c r="B71" s="65">
        <v>52</v>
      </c>
      <c r="C71" s="86"/>
      <c r="D71" s="67" t="s">
        <v>110</v>
      </c>
      <c r="E71" s="86"/>
      <c r="F71" s="86"/>
      <c r="G71" s="6">
        <f t="shared" si="8"/>
        <v>515</v>
      </c>
      <c r="H71" s="6">
        <v>135</v>
      </c>
      <c r="I71" s="6">
        <v>170</v>
      </c>
      <c r="J71" s="6">
        <v>210</v>
      </c>
      <c r="K71" s="86"/>
    </row>
    <row r="72" spans="2:11" ht="141.75">
      <c r="B72" s="65">
        <v>53</v>
      </c>
      <c r="C72" s="86"/>
      <c r="D72" s="67" t="s">
        <v>114</v>
      </c>
      <c r="E72" s="86"/>
      <c r="F72" s="86"/>
      <c r="G72" s="6">
        <f t="shared" si="8"/>
        <v>588</v>
      </c>
      <c r="H72" s="6">
        <v>168</v>
      </c>
      <c r="I72" s="6">
        <v>195</v>
      </c>
      <c r="J72" s="6">
        <v>225</v>
      </c>
      <c r="K72" s="86"/>
    </row>
    <row r="73" spans="2:11" ht="126">
      <c r="B73" s="65">
        <v>54</v>
      </c>
      <c r="C73" s="86"/>
      <c r="D73" s="67" t="s">
        <v>113</v>
      </c>
      <c r="E73" s="86"/>
      <c r="F73" s="86"/>
      <c r="G73" s="6">
        <f t="shared" ref="G73:G84" si="9">H73+I73+J73</f>
        <v>528</v>
      </c>
      <c r="H73" s="6">
        <v>140</v>
      </c>
      <c r="I73" s="6">
        <v>188</v>
      </c>
      <c r="J73" s="6">
        <v>200</v>
      </c>
      <c r="K73" s="86"/>
    </row>
    <row r="74" spans="2:11" ht="113.25" customHeight="1">
      <c r="B74" s="65">
        <v>55</v>
      </c>
      <c r="C74" s="28"/>
      <c r="D74" s="67" t="s">
        <v>145</v>
      </c>
      <c r="E74" s="86" t="s">
        <v>23</v>
      </c>
      <c r="F74" s="86" t="s">
        <v>25</v>
      </c>
      <c r="G74" s="6">
        <f>H74+I74+J74</f>
        <v>4100</v>
      </c>
      <c r="H74" s="6">
        <v>4100</v>
      </c>
      <c r="I74" s="78">
        <v>0</v>
      </c>
      <c r="J74" s="78">
        <v>0</v>
      </c>
      <c r="K74" s="65"/>
    </row>
    <row r="75" spans="2:11" ht="126">
      <c r="B75" s="65">
        <v>56</v>
      </c>
      <c r="C75" s="86" t="s">
        <v>15</v>
      </c>
      <c r="D75" s="67" t="s">
        <v>74</v>
      </c>
      <c r="E75" s="86"/>
      <c r="F75" s="86"/>
      <c r="G75" s="6">
        <f t="shared" si="9"/>
        <v>64257.5</v>
      </c>
      <c r="H75" s="6">
        <v>19870.5</v>
      </c>
      <c r="I75" s="6">
        <v>20987</v>
      </c>
      <c r="J75" s="6">
        <v>23400</v>
      </c>
      <c r="K75" s="86" t="s">
        <v>122</v>
      </c>
    </row>
    <row r="76" spans="2:11" ht="126">
      <c r="B76" s="65">
        <v>57</v>
      </c>
      <c r="C76" s="86"/>
      <c r="D76" s="67" t="s">
        <v>75</v>
      </c>
      <c r="E76" s="86"/>
      <c r="F76" s="86"/>
      <c r="G76" s="6">
        <f t="shared" si="9"/>
        <v>50520</v>
      </c>
      <c r="H76" s="6">
        <v>15700</v>
      </c>
      <c r="I76" s="6">
        <v>16930</v>
      </c>
      <c r="J76" s="6">
        <v>17890</v>
      </c>
      <c r="K76" s="86"/>
    </row>
    <row r="77" spans="2:11" ht="63">
      <c r="B77" s="65">
        <v>58</v>
      </c>
      <c r="C77" s="86"/>
      <c r="D77" s="67" t="s">
        <v>72</v>
      </c>
      <c r="E77" s="86"/>
      <c r="F77" s="86"/>
      <c r="G77" s="6">
        <f t="shared" si="9"/>
        <v>12100</v>
      </c>
      <c r="H77" s="6">
        <v>3400</v>
      </c>
      <c r="I77" s="6">
        <v>4200</v>
      </c>
      <c r="J77" s="6">
        <v>4500</v>
      </c>
      <c r="K77" s="86"/>
    </row>
    <row r="78" spans="2:11" ht="47.25">
      <c r="B78" s="65">
        <v>59</v>
      </c>
      <c r="C78" s="86" t="s">
        <v>9</v>
      </c>
      <c r="D78" s="67" t="s">
        <v>71</v>
      </c>
      <c r="E78" s="86"/>
      <c r="F78" s="86"/>
      <c r="G78" s="6">
        <f t="shared" si="9"/>
        <v>4500</v>
      </c>
      <c r="H78" s="6">
        <v>1000</v>
      </c>
      <c r="I78" s="6">
        <v>1500</v>
      </c>
      <c r="J78" s="6">
        <v>2000</v>
      </c>
      <c r="K78" s="86"/>
    </row>
    <row r="79" spans="2:11" ht="78.75" customHeight="1">
      <c r="B79" s="65">
        <v>60</v>
      </c>
      <c r="C79" s="86"/>
      <c r="D79" s="67" t="s">
        <v>73</v>
      </c>
      <c r="E79" s="86"/>
      <c r="F79" s="86"/>
      <c r="G79" s="6">
        <f t="shared" si="9"/>
        <v>25820</v>
      </c>
      <c r="H79" s="6">
        <v>7690</v>
      </c>
      <c r="I79" s="6">
        <v>8610</v>
      </c>
      <c r="J79" s="6">
        <v>9520</v>
      </c>
      <c r="K79" s="86"/>
    </row>
    <row r="80" spans="2:11" ht="63">
      <c r="B80" s="65">
        <v>61</v>
      </c>
      <c r="C80" s="86" t="s">
        <v>9</v>
      </c>
      <c r="D80" s="67" t="s">
        <v>76</v>
      </c>
      <c r="E80" s="86" t="s">
        <v>23</v>
      </c>
      <c r="F80" s="86" t="s">
        <v>25</v>
      </c>
      <c r="G80" s="6">
        <f t="shared" si="9"/>
        <v>19600</v>
      </c>
      <c r="H80" s="6">
        <v>5300</v>
      </c>
      <c r="I80" s="6">
        <v>6700</v>
      </c>
      <c r="J80" s="6">
        <v>7600</v>
      </c>
      <c r="K80" s="28"/>
    </row>
    <row r="81" spans="2:11" ht="78.75">
      <c r="B81" s="65">
        <v>62</v>
      </c>
      <c r="C81" s="86"/>
      <c r="D81" s="67" t="s">
        <v>111</v>
      </c>
      <c r="E81" s="86"/>
      <c r="F81" s="86"/>
      <c r="G81" s="6">
        <f t="shared" si="9"/>
        <v>2450</v>
      </c>
      <c r="H81" s="6">
        <v>700</v>
      </c>
      <c r="I81" s="6">
        <v>850</v>
      </c>
      <c r="J81" s="6">
        <v>900</v>
      </c>
      <c r="K81" s="28"/>
    </row>
    <row r="82" spans="2:11" ht="63" customHeight="1">
      <c r="B82" s="65">
        <v>63</v>
      </c>
      <c r="C82" s="65" t="s">
        <v>9</v>
      </c>
      <c r="D82" s="67" t="s">
        <v>112</v>
      </c>
      <c r="E82" s="86"/>
      <c r="F82" s="86"/>
      <c r="G82" s="6">
        <f t="shared" si="9"/>
        <v>1320</v>
      </c>
      <c r="H82" s="6">
        <v>400</v>
      </c>
      <c r="I82" s="6">
        <v>430</v>
      </c>
      <c r="J82" s="6">
        <v>490</v>
      </c>
      <c r="K82" s="28"/>
    </row>
    <row r="83" spans="2:11" ht="110.25" customHeight="1">
      <c r="B83" s="65">
        <v>64</v>
      </c>
      <c r="C83" s="86" t="s">
        <v>9</v>
      </c>
      <c r="D83" s="67" t="s">
        <v>115</v>
      </c>
      <c r="E83" s="86"/>
      <c r="F83" s="86"/>
      <c r="G83" s="6">
        <f t="shared" si="9"/>
        <v>5900</v>
      </c>
      <c r="H83" s="6">
        <v>1500</v>
      </c>
      <c r="I83" s="6">
        <v>1900</v>
      </c>
      <c r="J83" s="6">
        <v>2500</v>
      </c>
      <c r="K83" s="86" t="s">
        <v>123</v>
      </c>
    </row>
    <row r="84" spans="2:11" ht="63">
      <c r="B84" s="65">
        <v>65</v>
      </c>
      <c r="C84" s="86"/>
      <c r="D84" s="67" t="s">
        <v>116</v>
      </c>
      <c r="E84" s="86"/>
      <c r="F84" s="86"/>
      <c r="G84" s="6">
        <f t="shared" si="9"/>
        <v>5350</v>
      </c>
      <c r="H84" s="6">
        <v>1300</v>
      </c>
      <c r="I84" s="6">
        <v>1700</v>
      </c>
      <c r="J84" s="6">
        <v>2350</v>
      </c>
      <c r="K84" s="86"/>
    </row>
    <row r="85" spans="2:11" ht="15.75">
      <c r="B85" s="87" t="s">
        <v>38</v>
      </c>
      <c r="C85" s="88"/>
      <c r="D85" s="88"/>
      <c r="E85" s="88"/>
      <c r="F85" s="89"/>
      <c r="G85" s="6">
        <f>SUM(G66:G84)</f>
        <v>201674.5</v>
      </c>
      <c r="H85" s="6">
        <f t="shared" ref="H85:J85" si="10">SUM(H66:H84)</f>
        <v>62576.5</v>
      </c>
      <c r="I85" s="6">
        <f t="shared" si="10"/>
        <v>65725</v>
      </c>
      <c r="J85" s="6">
        <f t="shared" si="10"/>
        <v>73373</v>
      </c>
      <c r="K85" s="18"/>
    </row>
    <row r="86" spans="2:11" ht="15.75">
      <c r="B86" s="81" t="s">
        <v>132</v>
      </c>
      <c r="C86" s="82"/>
      <c r="D86" s="82"/>
      <c r="E86" s="82"/>
      <c r="F86" s="82"/>
      <c r="G86" s="82"/>
      <c r="H86" s="82"/>
      <c r="I86" s="82"/>
      <c r="J86" s="82"/>
      <c r="K86" s="83"/>
    </row>
    <row r="87" spans="2:11" ht="141.75">
      <c r="B87" s="65">
        <v>66</v>
      </c>
      <c r="C87" s="67" t="s">
        <v>117</v>
      </c>
      <c r="D87" s="67" t="s">
        <v>133</v>
      </c>
      <c r="E87" s="65" t="s">
        <v>23</v>
      </c>
      <c r="F87" s="65" t="s">
        <v>25</v>
      </c>
      <c r="G87" s="6">
        <f>SUM(H87:J87)</f>
        <v>1477.1990000000001</v>
      </c>
      <c r="H87" s="6">
        <v>1477.1990000000001</v>
      </c>
      <c r="I87" s="6">
        <v>0</v>
      </c>
      <c r="J87" s="6">
        <v>0</v>
      </c>
      <c r="K87" s="28" t="s">
        <v>132</v>
      </c>
    </row>
    <row r="88" spans="2:11" ht="78.75">
      <c r="B88" s="65">
        <v>67</v>
      </c>
      <c r="C88" s="67" t="s">
        <v>15</v>
      </c>
      <c r="D88" s="67" t="s">
        <v>134</v>
      </c>
      <c r="E88" s="28"/>
      <c r="F88" s="28" t="s">
        <v>25</v>
      </c>
      <c r="G88" s="6">
        <f>SUM(H88:J88)</f>
        <v>50000</v>
      </c>
      <c r="H88" s="6">
        <v>10000</v>
      </c>
      <c r="I88" s="6">
        <v>20000</v>
      </c>
      <c r="J88" s="6">
        <v>20000</v>
      </c>
      <c r="K88" s="28" t="s">
        <v>132</v>
      </c>
    </row>
    <row r="89" spans="2:11" ht="15.75">
      <c r="B89" s="87" t="s">
        <v>38</v>
      </c>
      <c r="C89" s="88"/>
      <c r="D89" s="88"/>
      <c r="E89" s="88"/>
      <c r="F89" s="89"/>
      <c r="G89" s="6">
        <f>SUM(G87:G88)</f>
        <v>51477.199000000001</v>
      </c>
      <c r="H89" s="6">
        <f t="shared" ref="H89:J89" si="11">SUM(H87:H88)</f>
        <v>11477.199000000001</v>
      </c>
      <c r="I89" s="6">
        <f t="shared" si="11"/>
        <v>20000</v>
      </c>
      <c r="J89" s="6">
        <f t="shared" si="11"/>
        <v>20000</v>
      </c>
      <c r="K89" s="32"/>
    </row>
    <row r="90" spans="2:11" ht="15.75">
      <c r="B90" s="81" t="s">
        <v>147</v>
      </c>
      <c r="C90" s="82"/>
      <c r="D90" s="82"/>
      <c r="E90" s="82"/>
      <c r="F90" s="82"/>
      <c r="G90" s="82"/>
      <c r="H90" s="82"/>
      <c r="I90" s="82"/>
      <c r="J90" s="82"/>
      <c r="K90" s="83"/>
    </row>
    <row r="91" spans="2:11" ht="141.75">
      <c r="B91" s="58">
        <v>68</v>
      </c>
      <c r="C91" s="48" t="s">
        <v>9</v>
      </c>
      <c r="D91" s="50" t="s">
        <v>146</v>
      </c>
      <c r="E91" s="46" t="s">
        <v>23</v>
      </c>
      <c r="F91" s="46" t="s">
        <v>25</v>
      </c>
      <c r="G91" s="6">
        <f>H91+I91+J91</f>
        <v>14000</v>
      </c>
      <c r="H91" s="6">
        <v>5000</v>
      </c>
      <c r="I91" s="6">
        <v>5000</v>
      </c>
      <c r="J91" s="6">
        <v>4000</v>
      </c>
      <c r="K91" s="46" t="s">
        <v>148</v>
      </c>
    </row>
    <row r="92" spans="2:11" ht="15.75">
      <c r="B92" s="87" t="s">
        <v>38</v>
      </c>
      <c r="C92" s="88"/>
      <c r="D92" s="88"/>
      <c r="E92" s="88"/>
      <c r="F92" s="89"/>
      <c r="G92" s="6">
        <f>G31+G41+G49+G55+G64+G85+G89+G91</f>
        <v>1003258.3700000001</v>
      </c>
      <c r="H92" s="6">
        <f>H31+H41+H49+H55+H64+H85+H89+H91</f>
        <v>379796.49300000002</v>
      </c>
      <c r="I92" s="6">
        <f>I31+I41+I49+I55+I64+I85+I89+I91</f>
        <v>282242.96299999999</v>
      </c>
      <c r="J92" s="6">
        <f>J31+J41+J49+J55+J64+J85+J89+J91</f>
        <v>341218.91399999999</v>
      </c>
      <c r="K92" s="5"/>
    </row>
    <row r="93" spans="2:11" ht="15.75">
      <c r="B93" s="1"/>
      <c r="C93" s="1"/>
      <c r="D93" s="1"/>
      <c r="E93" s="1"/>
      <c r="F93" s="1"/>
      <c r="G93" s="1"/>
      <c r="H93" s="1"/>
      <c r="I93" s="1"/>
      <c r="J93" s="1"/>
    </row>
    <row r="94" spans="2:11" ht="15.75">
      <c r="B94" s="92" t="s">
        <v>149</v>
      </c>
      <c r="C94" s="92"/>
      <c r="D94" s="92"/>
      <c r="E94" s="92"/>
      <c r="F94" s="92"/>
      <c r="G94" s="92"/>
      <c r="H94" s="92"/>
      <c r="I94" s="92"/>
      <c r="J94" s="92"/>
      <c r="K94" s="92"/>
    </row>
    <row r="95" spans="2:11" ht="15.75">
      <c r="B95" s="1"/>
      <c r="C95" s="1"/>
      <c r="D95" s="1"/>
      <c r="E95" s="1"/>
      <c r="F95" s="1"/>
      <c r="G95" s="1"/>
      <c r="H95" s="1"/>
      <c r="I95" s="1"/>
      <c r="J95" s="1"/>
    </row>
    <row r="96" spans="2:11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5.75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5.75">
      <c r="B373" s="1"/>
      <c r="C373" s="1"/>
      <c r="D373" s="1"/>
      <c r="E373" s="1"/>
      <c r="F373" s="1"/>
      <c r="G373" s="1"/>
      <c r="H373" s="1"/>
      <c r="I373" s="1"/>
      <c r="J373" s="1"/>
    </row>
  </sheetData>
  <mergeCells count="85">
    <mergeCell ref="K75:K79"/>
    <mergeCell ref="C78:C79"/>
    <mergeCell ref="C80:C81"/>
    <mergeCell ref="E80:E84"/>
    <mergeCell ref="F80:F84"/>
    <mergeCell ref="E33:E35"/>
    <mergeCell ref="F33:F35"/>
    <mergeCell ref="K33:K35"/>
    <mergeCell ref="E36:E40"/>
    <mergeCell ref="F36:F40"/>
    <mergeCell ref="K36:K40"/>
    <mergeCell ref="F24:F29"/>
    <mergeCell ref="E24:E29"/>
    <mergeCell ref="K19:K22"/>
    <mergeCell ref="C24:C28"/>
    <mergeCell ref="K24:K28"/>
    <mergeCell ref="B90:K90"/>
    <mergeCell ref="K51:K53"/>
    <mergeCell ref="F67:F69"/>
    <mergeCell ref="B42:K42"/>
    <mergeCell ref="C67:C69"/>
    <mergeCell ref="K43:K45"/>
    <mergeCell ref="B86:K86"/>
    <mergeCell ref="K67:K69"/>
    <mergeCell ref="C58:C59"/>
    <mergeCell ref="B85:F85"/>
    <mergeCell ref="B64:F64"/>
    <mergeCell ref="K83:K84"/>
    <mergeCell ref="K70:K73"/>
    <mergeCell ref="E58:E61"/>
    <mergeCell ref="F58:F61"/>
    <mergeCell ref="E70:E73"/>
    <mergeCell ref="C43:C44"/>
    <mergeCell ref="B49:F49"/>
    <mergeCell ref="E51:E54"/>
    <mergeCell ref="C51:C52"/>
    <mergeCell ref="F51:F54"/>
    <mergeCell ref="F70:F73"/>
    <mergeCell ref="C70:C73"/>
    <mergeCell ref="D6:D8"/>
    <mergeCell ref="B31:F31"/>
    <mergeCell ref="C33:C34"/>
    <mergeCell ref="C38:C39"/>
    <mergeCell ref="E19:E22"/>
    <mergeCell ref="C20:C22"/>
    <mergeCell ref="F19:F22"/>
    <mergeCell ref="C47:C48"/>
    <mergeCell ref="E43:E48"/>
    <mergeCell ref="F43:F48"/>
    <mergeCell ref="E67:E69"/>
    <mergeCell ref="B50:K50"/>
    <mergeCell ref="B56:K56"/>
    <mergeCell ref="B65:K65"/>
    <mergeCell ref="B94:K94"/>
    <mergeCell ref="E10:E14"/>
    <mergeCell ref="E15:E18"/>
    <mergeCell ref="F10:F14"/>
    <mergeCell ref="F15:F18"/>
    <mergeCell ref="C10:C14"/>
    <mergeCell ref="C15:C18"/>
    <mergeCell ref="K10:K14"/>
    <mergeCell ref="K15:K18"/>
    <mergeCell ref="B89:F89"/>
    <mergeCell ref="B92:F92"/>
    <mergeCell ref="C83:C84"/>
    <mergeCell ref="C75:C77"/>
    <mergeCell ref="E74:E79"/>
    <mergeCell ref="F74:F79"/>
    <mergeCell ref="K46:K48"/>
    <mergeCell ref="B55:F55"/>
    <mergeCell ref="I1:K1"/>
    <mergeCell ref="I2:K2"/>
    <mergeCell ref="I3:K3"/>
    <mergeCell ref="B32:K32"/>
    <mergeCell ref="B4:K4"/>
    <mergeCell ref="C6:C8"/>
    <mergeCell ref="B9:K9"/>
    <mergeCell ref="K6:K8"/>
    <mergeCell ref="F6:F8"/>
    <mergeCell ref="E6:E8"/>
    <mergeCell ref="B6:B8"/>
    <mergeCell ref="H7:J7"/>
    <mergeCell ref="G7:G8"/>
    <mergeCell ref="G6:J6"/>
    <mergeCell ref="B41:F41"/>
  </mergeCells>
  <pageMargins left="0.61" right="0.11811023622047245" top="0.78740157480314965" bottom="0.15748031496062992" header="0.31496062992125984" footer="0.31496062992125984"/>
  <pageSetup paperSize="9" scale="93" orientation="landscape" horizontalDpi="180" verticalDpi="180" r:id="rId1"/>
  <headerFooter>
    <oddHeader>&amp;C&amp;P</oddHeader>
  </headerFooter>
  <rowBreaks count="11" manualBreakCount="11">
    <brk id="14" max="16383" man="1"/>
    <brk id="23" max="10" man="1"/>
    <brk id="29" max="10" man="1"/>
    <brk id="35" max="10" man="1"/>
    <brk id="41" max="10" man="1"/>
    <brk id="49" max="10" man="1"/>
    <brk id="57" max="10" man="1"/>
    <brk id="61" max="10" man="1"/>
    <brk id="66" max="10" man="1"/>
    <brk id="69" max="10" man="1"/>
    <brk id="7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2:G21"/>
  <sheetViews>
    <sheetView tabSelected="1" workbookViewId="0">
      <selection activeCell="L6" sqref="L6"/>
    </sheetView>
  </sheetViews>
  <sheetFormatPr defaultRowHeight="15"/>
  <cols>
    <col min="1" max="1" width="2.28515625" customWidth="1"/>
    <col min="2" max="2" width="54.7109375" customWidth="1"/>
    <col min="3" max="3" width="8.7109375" customWidth="1"/>
    <col min="4" max="4" width="25.85546875" customWidth="1"/>
    <col min="5" max="5" width="9" customWidth="1"/>
    <col min="6" max="6" width="24.28515625" customWidth="1"/>
    <col min="7" max="7" width="16.7109375" customWidth="1"/>
  </cols>
  <sheetData>
    <row r="2" spans="2:7" ht="57" customHeight="1">
      <c r="B2" s="105" t="s">
        <v>151</v>
      </c>
      <c r="C2" s="105"/>
      <c r="D2" s="105"/>
      <c r="E2" s="105"/>
      <c r="F2" s="105"/>
      <c r="G2" s="105"/>
    </row>
    <row r="3" spans="2:7" ht="18.75">
      <c r="B3" s="61"/>
      <c r="C3" s="61"/>
      <c r="D3" s="61"/>
      <c r="E3" s="61"/>
      <c r="F3" s="61"/>
      <c r="G3" s="61"/>
    </row>
    <row r="4" spans="2:7" ht="74.25" customHeight="1">
      <c r="B4" s="103" t="s">
        <v>45</v>
      </c>
      <c r="C4" s="103" t="s">
        <v>159</v>
      </c>
      <c r="D4" s="62" t="s">
        <v>54</v>
      </c>
      <c r="E4" s="103" t="s">
        <v>159</v>
      </c>
      <c r="F4" s="62" t="s">
        <v>54</v>
      </c>
      <c r="G4" s="103" t="s">
        <v>152</v>
      </c>
    </row>
    <row r="5" spans="2:7" ht="60" customHeight="1">
      <c r="B5" s="104"/>
      <c r="C5" s="104"/>
      <c r="D5" s="51" t="s">
        <v>153</v>
      </c>
      <c r="E5" s="104"/>
      <c r="F5" s="51" t="s">
        <v>154</v>
      </c>
      <c r="G5" s="104"/>
    </row>
    <row r="6" spans="2:7" ht="45.75" customHeight="1">
      <c r="B6" s="71" t="s">
        <v>10</v>
      </c>
      <c r="C6" s="63">
        <v>15</v>
      </c>
      <c r="D6" s="53">
        <v>32050.986000000001</v>
      </c>
      <c r="E6" s="63">
        <v>15</v>
      </c>
      <c r="F6" s="53">
        <v>40896.214</v>
      </c>
      <c r="G6" s="102" t="s">
        <v>23</v>
      </c>
    </row>
    <row r="7" spans="2:7" ht="36.75" customHeight="1">
      <c r="B7" s="71" t="s">
        <v>11</v>
      </c>
      <c r="C7" s="63">
        <v>16</v>
      </c>
      <c r="D7" s="53">
        <v>35371.578000000001</v>
      </c>
      <c r="E7" s="63">
        <v>16</v>
      </c>
      <c r="F7" s="53">
        <v>39956.072</v>
      </c>
      <c r="G7" s="102"/>
    </row>
    <row r="8" spans="2:7" ht="84" customHeight="1">
      <c r="B8" s="54" t="s">
        <v>155</v>
      </c>
      <c r="C8" s="106" t="s">
        <v>158</v>
      </c>
      <c r="D8" s="107"/>
      <c r="E8" s="51">
        <v>21</v>
      </c>
      <c r="F8" s="53">
        <v>13263.03</v>
      </c>
      <c r="G8" s="102"/>
    </row>
    <row r="9" spans="2:7" ht="51.75" customHeight="1">
      <c r="B9" s="54" t="s">
        <v>59</v>
      </c>
      <c r="C9" s="51">
        <v>26</v>
      </c>
      <c r="D9" s="53">
        <v>44017.411999999997</v>
      </c>
      <c r="E9" s="51">
        <v>27</v>
      </c>
      <c r="F9" s="53">
        <v>53743.048999999999</v>
      </c>
      <c r="G9" s="102"/>
    </row>
    <row r="10" spans="2:7" ht="64.5" customHeight="1">
      <c r="B10" s="54" t="s">
        <v>156</v>
      </c>
      <c r="C10" s="102" t="s">
        <v>158</v>
      </c>
      <c r="D10" s="102"/>
      <c r="E10" s="51">
        <v>35</v>
      </c>
      <c r="F10" s="53">
        <v>5500</v>
      </c>
      <c r="G10" s="102" t="s">
        <v>23</v>
      </c>
    </row>
    <row r="11" spans="2:7" ht="83.25" customHeight="1">
      <c r="B11" s="54" t="s">
        <v>131</v>
      </c>
      <c r="C11" s="51">
        <v>43</v>
      </c>
      <c r="D11" s="53">
        <v>5635.9780000000001</v>
      </c>
      <c r="E11" s="51">
        <v>45</v>
      </c>
      <c r="F11" s="53">
        <v>13352.146000000001</v>
      </c>
      <c r="G11" s="102"/>
    </row>
    <row r="12" spans="2:7" ht="81" customHeight="1">
      <c r="B12" s="54" t="s">
        <v>104</v>
      </c>
      <c r="C12" s="51">
        <v>44</v>
      </c>
      <c r="D12" s="53">
        <v>6365.3040000000001</v>
      </c>
      <c r="E12" s="51">
        <v>46</v>
      </c>
      <c r="F12" s="53">
        <v>7298.8090000000002</v>
      </c>
      <c r="G12" s="102"/>
    </row>
    <row r="13" spans="2:7" ht="21.75" customHeight="1">
      <c r="B13" s="73" t="s">
        <v>38</v>
      </c>
      <c r="C13" s="72"/>
      <c r="D13" s="53">
        <f>SUM(D6:D12)</f>
        <v>123441.258</v>
      </c>
      <c r="E13" s="72"/>
      <c r="F13" s="53">
        <f>SUM(F6:F12)</f>
        <v>174009.32</v>
      </c>
      <c r="G13" s="102"/>
    </row>
    <row r="14" spans="2:7" ht="18.75">
      <c r="B14" s="61"/>
      <c r="C14" s="61"/>
      <c r="D14" s="61"/>
      <c r="E14" s="61"/>
      <c r="F14" s="61"/>
      <c r="G14" s="61"/>
    </row>
    <row r="15" spans="2:7" ht="18.75">
      <c r="B15" s="61"/>
      <c r="C15" s="61"/>
      <c r="D15" s="61"/>
      <c r="E15" s="61"/>
      <c r="F15" s="61"/>
      <c r="G15" s="61"/>
    </row>
    <row r="16" spans="2:7" ht="18.75">
      <c r="B16" s="61"/>
      <c r="C16" s="61"/>
      <c r="D16" s="61"/>
      <c r="E16" s="61"/>
      <c r="F16" s="61"/>
      <c r="G16" s="61"/>
    </row>
    <row r="17" spans="2:7" ht="18.75">
      <c r="B17" s="61"/>
      <c r="C17" s="61"/>
      <c r="D17" s="61"/>
      <c r="E17" s="61"/>
      <c r="F17" s="74"/>
      <c r="G17" s="61"/>
    </row>
    <row r="18" spans="2:7" ht="18.75">
      <c r="B18" s="61"/>
      <c r="C18" s="61"/>
      <c r="D18" s="61"/>
      <c r="E18" s="61"/>
      <c r="F18" s="61"/>
      <c r="G18" s="61"/>
    </row>
    <row r="19" spans="2:7" ht="18.75">
      <c r="B19" s="61"/>
      <c r="C19" s="61"/>
      <c r="D19" s="61"/>
      <c r="E19" s="61"/>
      <c r="F19" s="61"/>
      <c r="G19" s="61"/>
    </row>
    <row r="20" spans="2:7" ht="18.75">
      <c r="B20" s="61"/>
      <c r="C20" s="61"/>
      <c r="D20" s="61"/>
      <c r="E20" s="61"/>
      <c r="F20" s="61"/>
      <c r="G20" s="61"/>
    </row>
    <row r="21" spans="2:7">
      <c r="B21" s="52"/>
      <c r="C21" s="52"/>
      <c r="D21" s="52"/>
      <c r="E21" s="52"/>
      <c r="F21" s="52"/>
      <c r="G21" s="52"/>
    </row>
  </sheetData>
  <mergeCells count="9">
    <mergeCell ref="G10:G13"/>
    <mergeCell ref="E4:E5"/>
    <mergeCell ref="C4:C5"/>
    <mergeCell ref="B2:G2"/>
    <mergeCell ref="C8:D8"/>
    <mergeCell ref="C10:D10"/>
    <mergeCell ref="G6:G9"/>
    <mergeCell ref="B4:B5"/>
    <mergeCell ref="G4:G5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Додаток 2</vt:lpstr>
      <vt:lpstr>Додаток 3</vt:lpstr>
      <vt:lpstr>Додаток 4</vt:lpstr>
      <vt:lpstr>Додаток 5</vt:lpstr>
      <vt:lpstr>Порівняльна</vt:lpstr>
      <vt:lpstr>'Додаток 2'!Область_печати</vt:lpstr>
      <vt:lpstr>'Додаток 3'!Область_печати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2020-03-19T13:19:27Z</dcterms:modified>
</cp:coreProperties>
</file>