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ЖКС додаток" sheetId="12" r:id="rId1"/>
  </sheets>
  <calcPr calcId="125725"/>
</workbook>
</file>

<file path=xl/calcChain.xml><?xml version="1.0" encoding="utf-8"?>
<calcChain xmlns="http://schemas.openxmlformats.org/spreadsheetml/2006/main">
  <c r="K113" i="12"/>
  <c r="K112"/>
  <c r="K111"/>
  <c r="K109" s="1"/>
  <c r="K107"/>
  <c r="K105" s="1"/>
  <c r="K104"/>
  <c r="K103"/>
  <c r="K101"/>
  <c r="K100"/>
  <c r="K97" s="1"/>
  <c r="K96"/>
  <c r="K95"/>
  <c r="K93" s="1"/>
  <c r="K92"/>
  <c r="K91"/>
  <c r="K89" s="1"/>
  <c r="K85"/>
  <c r="K81"/>
  <c r="K77"/>
  <c r="K11"/>
  <c r="K9" s="1"/>
  <c r="K15"/>
  <c r="K76"/>
  <c r="K75"/>
  <c r="K72"/>
  <c r="K71"/>
  <c r="K67"/>
  <c r="K65" s="1"/>
  <c r="K64"/>
  <c r="K63"/>
  <c r="K59"/>
  <c r="K57" s="1"/>
  <c r="K56"/>
  <c r="K55"/>
  <c r="K52"/>
  <c r="K51"/>
  <c r="K48"/>
  <c r="K47"/>
  <c r="K44"/>
  <c r="K43"/>
  <c r="K40"/>
  <c r="K37" s="1"/>
  <c r="K36"/>
  <c r="K35"/>
  <c r="K32"/>
  <c r="K31"/>
  <c r="K28"/>
  <c r="K27"/>
  <c r="K21"/>
  <c r="K17"/>
  <c r="K49" l="1"/>
  <c r="K41"/>
  <c r="K61"/>
  <c r="K25"/>
  <c r="K73"/>
  <c r="K33"/>
  <c r="K45"/>
  <c r="K69"/>
  <c r="K53"/>
  <c r="K29"/>
  <c r="K13"/>
</calcChain>
</file>

<file path=xl/sharedStrings.xml><?xml version="1.0" encoding="utf-8"?>
<sst xmlns="http://schemas.openxmlformats.org/spreadsheetml/2006/main" count="38" uniqueCount="38">
  <si>
    <t>№ п/п</t>
  </si>
  <si>
    <t>Найменування об'єкту</t>
  </si>
  <si>
    <t>Технічний нагляд</t>
  </si>
  <si>
    <t>Додаток</t>
  </si>
  <si>
    <t>Капітальний ремонт</t>
  </si>
  <si>
    <t>Виготовлення проектно-кошторисної документації</t>
  </si>
  <si>
    <t>до рішення міської ради</t>
  </si>
  <si>
    <t>від «___»_________ 2020 №____</t>
  </si>
  <si>
    <t>Сума, грн.</t>
  </si>
  <si>
    <t>Всього</t>
  </si>
  <si>
    <t>Секретар міської ради                                             Олександр МЕНЗУЛ</t>
  </si>
  <si>
    <t>м-н Будівельників будинок №4/1</t>
  </si>
  <si>
    <t>м-н Будівельників будинок №24/2</t>
  </si>
  <si>
    <t>м-н Вараш будинок №40</t>
  </si>
  <si>
    <t>м-н Будівельників будинок №2</t>
  </si>
  <si>
    <t>м-н Будівельників будинок №3</t>
  </si>
  <si>
    <t>м-н Будівельників будинок №7А</t>
  </si>
  <si>
    <t>м-н Будівельників будинок №7Б</t>
  </si>
  <si>
    <t>м-н Будівельників будинок №12/1</t>
  </si>
  <si>
    <t>м-н Вараш будинок №4</t>
  </si>
  <si>
    <t>м-н Вараш будинок №26В</t>
  </si>
  <si>
    <t>м-н Вараш будинок №26А</t>
  </si>
  <si>
    <t>м-н Перемоги будинок №2</t>
  </si>
  <si>
    <t>м-н Будівельників будинок №9/2</t>
  </si>
  <si>
    <t>м-н Будівельників будинок №8/1</t>
  </si>
  <si>
    <t>м-н Будівельників будинок №15/2</t>
  </si>
  <si>
    <t>м-н Будівельників будинок №1</t>
  </si>
  <si>
    <t>м-н Енергетиків будинок №11</t>
  </si>
  <si>
    <t>м-н Вараш будинок №42</t>
  </si>
  <si>
    <t>м-н Перемоги будинок №9А</t>
  </si>
  <si>
    <t>м-н Перемоги будинок №9Б</t>
  </si>
  <si>
    <t>м-н Вараш будинок №28А</t>
  </si>
  <si>
    <t>м-н Вараш будинок №34А</t>
  </si>
  <si>
    <t>м-н Перемоги будинок №18</t>
  </si>
  <si>
    <t>м-н Перемоги будинок №32Б</t>
  </si>
  <si>
    <t>м-н Вараш будинок №44</t>
  </si>
  <si>
    <t>м-н Перемоги будинок №15</t>
  </si>
  <si>
    <t>Перелік завершеного капітального ремонту покрівель житлових будинків м.Вараш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</si>
</sst>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4" fontId="0" fillId="0" borderId="0" xfId="0" applyNumberFormat="1"/>
    <xf numFmtId="0" fontId="5" fillId="0" borderId="0" xfId="0" applyFont="1"/>
    <xf numFmtId="0" fontId="4" fillId="0" borderId="0" xfId="0" applyFont="1"/>
    <xf numFmtId="164" fontId="0" fillId="0" borderId="0" xfId="0" applyNumberFormat="1"/>
    <xf numFmtId="0" fontId="6" fillId="0" borderId="0" xfId="0" applyFont="1"/>
    <xf numFmtId="0" fontId="3" fillId="0" borderId="0" xfId="2" applyFont="1"/>
    <xf numFmtId="0" fontId="3" fillId="2" borderId="5" xfId="2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3" fillId="0" borderId="2" xfId="2" applyNumberFormat="1" applyFont="1" applyBorder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right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left" wrapText="1"/>
    </xf>
    <xf numFmtId="0" fontId="3" fillId="2" borderId="2" xfId="2" applyFont="1" applyFill="1" applyBorder="1" applyAlignment="1">
      <alignment horizont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6" fillId="2" borderId="2" xfId="0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64" fontId="6" fillId="2" borderId="2" xfId="1" applyNumberFormat="1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wrapText="1"/>
    </xf>
    <xf numFmtId="0" fontId="3" fillId="2" borderId="5" xfId="2" applyFont="1" applyFill="1" applyBorder="1" applyAlignment="1">
      <alignment horizont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Rozrah_2003_Ostatochn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116"/>
  <sheetViews>
    <sheetView tabSelected="1" zoomScaleNormal="100" zoomScaleSheetLayoutView="100" workbookViewId="0">
      <selection activeCell="K113" sqref="K113"/>
    </sheetView>
  </sheetViews>
  <sheetFormatPr defaultRowHeight="15"/>
  <cols>
    <col min="1" max="1" width="3.85546875" customWidth="1"/>
    <col min="2" max="2" width="6.85546875" customWidth="1"/>
    <col min="9" max="9" width="6.140625" customWidth="1"/>
    <col min="10" max="10" width="6.5703125" customWidth="1"/>
    <col min="11" max="11" width="19.42578125" customWidth="1"/>
    <col min="14" max="14" width="14.140625" bestFit="1" customWidth="1"/>
    <col min="17" max="17" width="11.42578125" bestFit="1" customWidth="1"/>
  </cols>
  <sheetData>
    <row r="1" spans="2:11" ht="18.75">
      <c r="B1" s="5"/>
      <c r="C1" s="5"/>
      <c r="D1" s="5"/>
      <c r="E1" s="5"/>
      <c r="F1" s="5"/>
      <c r="G1" s="5"/>
      <c r="H1" s="34" t="s">
        <v>3</v>
      </c>
      <c r="I1" s="34"/>
      <c r="J1" s="34"/>
      <c r="K1" s="34"/>
    </row>
    <row r="2" spans="2:11" ht="18.75">
      <c r="B2" s="5"/>
      <c r="C2" s="5"/>
      <c r="D2" s="5"/>
      <c r="E2" s="5"/>
      <c r="F2" s="5"/>
      <c r="G2" s="5"/>
      <c r="H2" s="34" t="s">
        <v>6</v>
      </c>
      <c r="I2" s="34"/>
      <c r="J2" s="34"/>
      <c r="K2" s="34"/>
    </row>
    <row r="3" spans="2:11" ht="18.75">
      <c r="B3" s="5"/>
      <c r="C3" s="5"/>
      <c r="D3" s="5"/>
      <c r="E3" s="5"/>
      <c r="F3" s="5"/>
      <c r="G3" s="5"/>
      <c r="H3" s="34" t="s">
        <v>7</v>
      </c>
      <c r="I3" s="34"/>
      <c r="J3" s="34"/>
      <c r="K3" s="34"/>
    </row>
    <row r="4" spans="2:11" ht="14.25" customHeight="1">
      <c r="B4" s="5"/>
      <c r="C4" s="5"/>
      <c r="D4" s="5"/>
      <c r="E4" s="5"/>
      <c r="F4" s="5"/>
      <c r="G4" s="5"/>
      <c r="H4" s="30"/>
      <c r="I4" s="30"/>
      <c r="J4" s="30"/>
      <c r="K4" s="30"/>
    </row>
    <row r="5" spans="2:11" ht="42.75" customHeight="1">
      <c r="B5" s="37" t="s">
        <v>37</v>
      </c>
      <c r="C5" s="37"/>
      <c r="D5" s="37"/>
      <c r="E5" s="37"/>
      <c r="F5" s="37"/>
      <c r="G5" s="37"/>
      <c r="H5" s="37"/>
      <c r="I5" s="37"/>
      <c r="J5" s="37"/>
      <c r="K5" s="37"/>
    </row>
    <row r="6" spans="2:11" ht="12" customHeight="1">
      <c r="B6" s="6"/>
      <c r="C6" s="6"/>
      <c r="D6" s="6"/>
      <c r="E6" s="6"/>
      <c r="F6" s="6"/>
      <c r="G6" s="6"/>
      <c r="H6" s="6"/>
      <c r="I6" s="6"/>
      <c r="J6" s="6"/>
      <c r="K6" s="6"/>
    </row>
    <row r="7" spans="2:11" ht="19.5" customHeight="1">
      <c r="B7" s="42" t="s">
        <v>0</v>
      </c>
      <c r="C7" s="44" t="s">
        <v>1</v>
      </c>
      <c r="D7" s="45"/>
      <c r="E7" s="45"/>
      <c r="F7" s="45"/>
      <c r="G7" s="45"/>
      <c r="H7" s="45"/>
      <c r="I7" s="45"/>
      <c r="J7" s="46"/>
      <c r="K7" s="41" t="s">
        <v>8</v>
      </c>
    </row>
    <row r="8" spans="2:11" ht="14.25" customHeight="1">
      <c r="B8" s="43"/>
      <c r="C8" s="47"/>
      <c r="D8" s="48"/>
      <c r="E8" s="48"/>
      <c r="F8" s="48"/>
      <c r="G8" s="48"/>
      <c r="H8" s="48"/>
      <c r="I8" s="48"/>
      <c r="J8" s="49"/>
      <c r="K8" s="41"/>
    </row>
    <row r="9" spans="2:11" ht="22.5" customHeight="1">
      <c r="B9" s="21">
        <v>1</v>
      </c>
      <c r="C9" s="31" t="s">
        <v>11</v>
      </c>
      <c r="D9" s="32"/>
      <c r="E9" s="32"/>
      <c r="F9" s="32"/>
      <c r="G9" s="32"/>
      <c r="H9" s="32"/>
      <c r="I9" s="32"/>
      <c r="J9" s="33"/>
      <c r="K9" s="19">
        <f>SUM(K10:K12)</f>
        <v>322865.26</v>
      </c>
    </row>
    <row r="10" spans="2:11" ht="22.5" hidden="1" customHeight="1">
      <c r="B10" s="22"/>
      <c r="C10" s="12">
        <v>1</v>
      </c>
      <c r="D10" s="8"/>
      <c r="E10" s="8"/>
      <c r="F10" s="8"/>
      <c r="G10" s="8"/>
      <c r="H10" s="8"/>
      <c r="I10" s="8"/>
      <c r="J10" s="9"/>
      <c r="K10" s="16">
        <v>25524</v>
      </c>
    </row>
    <row r="11" spans="2:11" ht="22.5" hidden="1" customHeight="1">
      <c r="B11" s="18"/>
      <c r="C11" s="13">
        <v>2</v>
      </c>
      <c r="D11" s="8"/>
      <c r="E11" s="8"/>
      <c r="F11" s="8"/>
      <c r="G11" s="8"/>
      <c r="H11" s="8"/>
      <c r="I11" s="8"/>
      <c r="J11" s="9"/>
      <c r="K11" s="16">
        <f>107888.4+185897.96</f>
        <v>293786.36</v>
      </c>
    </row>
    <row r="12" spans="2:11" ht="22.5" hidden="1" customHeight="1">
      <c r="B12" s="18"/>
      <c r="C12" s="13">
        <v>3</v>
      </c>
      <c r="D12" s="8"/>
      <c r="E12" s="8"/>
      <c r="F12" s="8"/>
      <c r="G12" s="8"/>
      <c r="H12" s="8"/>
      <c r="I12" s="8"/>
      <c r="J12" s="9"/>
      <c r="K12" s="16">
        <v>3554.9</v>
      </c>
    </row>
    <row r="13" spans="2:11" ht="22.5" customHeight="1">
      <c r="B13" s="21">
        <v>2</v>
      </c>
      <c r="C13" s="31" t="s">
        <v>12</v>
      </c>
      <c r="D13" s="32"/>
      <c r="E13" s="32"/>
      <c r="F13" s="32"/>
      <c r="G13" s="32"/>
      <c r="H13" s="32"/>
      <c r="I13" s="32"/>
      <c r="J13" s="33"/>
      <c r="K13" s="16">
        <f>SUM(K14:K16)</f>
        <v>318939.12</v>
      </c>
    </row>
    <row r="14" spans="2:11" ht="22.5" hidden="1" customHeight="1">
      <c r="B14" s="18"/>
      <c r="C14" s="13">
        <v>1</v>
      </c>
      <c r="D14" s="8"/>
      <c r="E14" s="8"/>
      <c r="F14" s="8"/>
      <c r="G14" s="8"/>
      <c r="H14" s="8"/>
      <c r="I14" s="8"/>
      <c r="J14" s="9"/>
      <c r="K14" s="16">
        <v>24592</v>
      </c>
    </row>
    <row r="15" spans="2:11" ht="22.5" hidden="1" customHeight="1">
      <c r="B15" s="18"/>
      <c r="C15" s="13">
        <v>2</v>
      </c>
      <c r="D15" s="8"/>
      <c r="E15" s="8"/>
      <c r="F15" s="8"/>
      <c r="G15" s="8"/>
      <c r="H15" s="8"/>
      <c r="I15" s="8"/>
      <c r="J15" s="9"/>
      <c r="K15" s="16">
        <f>102250.44+188570.88</f>
        <v>290821.32</v>
      </c>
    </row>
    <row r="16" spans="2:11" ht="22.5" hidden="1" customHeight="1">
      <c r="B16" s="18"/>
      <c r="C16" s="13">
        <v>3</v>
      </c>
      <c r="D16" s="8"/>
      <c r="E16" s="8"/>
      <c r="F16" s="8"/>
      <c r="G16" s="8"/>
      <c r="H16" s="8"/>
      <c r="I16" s="8"/>
      <c r="J16" s="9"/>
      <c r="K16" s="16">
        <v>3525.8</v>
      </c>
    </row>
    <row r="17" spans="2:11" ht="22.5" customHeight="1">
      <c r="B17" s="21">
        <v>3</v>
      </c>
      <c r="C17" s="31" t="s">
        <v>13</v>
      </c>
      <c r="D17" s="32"/>
      <c r="E17" s="32"/>
      <c r="F17" s="32"/>
      <c r="G17" s="32"/>
      <c r="H17" s="32"/>
      <c r="I17" s="32"/>
      <c r="J17" s="33"/>
      <c r="K17" s="16">
        <f>SUM(K18:K20)</f>
        <v>180326.65</v>
      </c>
    </row>
    <row r="18" spans="2:11" ht="22.5" hidden="1" customHeight="1">
      <c r="B18" s="18"/>
      <c r="C18" s="13">
        <v>1</v>
      </c>
      <c r="D18" s="8"/>
      <c r="E18" s="8"/>
      <c r="F18" s="8"/>
      <c r="G18" s="8"/>
      <c r="H18" s="8"/>
      <c r="I18" s="8"/>
      <c r="J18" s="9"/>
      <c r="K18" s="16">
        <v>12254</v>
      </c>
    </row>
    <row r="19" spans="2:11" ht="22.5" hidden="1" customHeight="1">
      <c r="B19" s="18"/>
      <c r="C19" s="13">
        <v>2</v>
      </c>
      <c r="D19" s="8"/>
      <c r="E19" s="8"/>
      <c r="F19" s="8"/>
      <c r="G19" s="8"/>
      <c r="H19" s="8"/>
      <c r="I19" s="8"/>
      <c r="J19" s="9"/>
      <c r="K19" s="16">
        <v>165753</v>
      </c>
    </row>
    <row r="20" spans="2:11" ht="22.5" hidden="1" customHeight="1">
      <c r="B20" s="18"/>
      <c r="C20" s="13">
        <v>3</v>
      </c>
      <c r="D20" s="8"/>
      <c r="E20" s="8"/>
      <c r="F20" s="8"/>
      <c r="G20" s="8"/>
      <c r="H20" s="8"/>
      <c r="I20" s="8"/>
      <c r="J20" s="9"/>
      <c r="K20" s="16">
        <v>2319.65</v>
      </c>
    </row>
    <row r="21" spans="2:11" ht="22.5" customHeight="1">
      <c r="B21" s="21">
        <v>4</v>
      </c>
      <c r="C21" s="31" t="s">
        <v>14</v>
      </c>
      <c r="D21" s="32"/>
      <c r="E21" s="32"/>
      <c r="F21" s="32"/>
      <c r="G21" s="32"/>
      <c r="H21" s="32"/>
      <c r="I21" s="32"/>
      <c r="J21" s="33"/>
      <c r="K21" s="16">
        <f>SUM(K22:K24)</f>
        <v>262501.68</v>
      </c>
    </row>
    <row r="22" spans="2:11" ht="22.5" hidden="1" customHeight="1">
      <c r="B22" s="18"/>
      <c r="C22" s="13">
        <v>1</v>
      </c>
      <c r="D22" s="8"/>
      <c r="E22" s="8"/>
      <c r="F22" s="8"/>
      <c r="G22" s="8"/>
      <c r="H22" s="8"/>
      <c r="I22" s="8"/>
      <c r="J22" s="9"/>
      <c r="K22" s="16">
        <v>18924</v>
      </c>
    </row>
    <row r="23" spans="2:11" ht="22.5" hidden="1" customHeight="1">
      <c r="B23" s="18"/>
      <c r="C23" s="13">
        <v>2</v>
      </c>
      <c r="D23" s="8"/>
      <c r="E23" s="8"/>
      <c r="F23" s="8"/>
      <c r="G23" s="8"/>
      <c r="H23" s="8"/>
      <c r="I23" s="8"/>
      <c r="J23" s="9"/>
      <c r="K23" s="17">
        <v>240660</v>
      </c>
    </row>
    <row r="24" spans="2:11" ht="22.5" hidden="1" customHeight="1">
      <c r="B24" s="18"/>
      <c r="C24" s="13">
        <v>3</v>
      </c>
      <c r="D24" s="8"/>
      <c r="E24" s="8"/>
      <c r="F24" s="8"/>
      <c r="G24" s="8"/>
      <c r="H24" s="8"/>
      <c r="I24" s="8"/>
      <c r="J24" s="9"/>
      <c r="K24" s="17">
        <v>2917.68</v>
      </c>
    </row>
    <row r="25" spans="2:11" ht="22.5" customHeight="1">
      <c r="B25" s="21">
        <v>5</v>
      </c>
      <c r="C25" s="31" t="s">
        <v>15</v>
      </c>
      <c r="D25" s="32"/>
      <c r="E25" s="32"/>
      <c r="F25" s="32"/>
      <c r="G25" s="32"/>
      <c r="H25" s="32"/>
      <c r="I25" s="32"/>
      <c r="J25" s="33"/>
      <c r="K25" s="16">
        <f>SUM(K26:K28)</f>
        <v>224770.15000000002</v>
      </c>
    </row>
    <row r="26" spans="2:11" ht="22.5" hidden="1" customHeight="1">
      <c r="B26" s="18"/>
      <c r="C26" s="13">
        <v>1</v>
      </c>
      <c r="D26" s="8"/>
      <c r="E26" s="8"/>
      <c r="F26" s="8"/>
      <c r="G26" s="8"/>
      <c r="H26" s="8"/>
      <c r="I26" s="8"/>
      <c r="J26" s="9"/>
      <c r="K26" s="16">
        <v>18924</v>
      </c>
    </row>
    <row r="27" spans="2:11" ht="22.5" hidden="1" customHeight="1">
      <c r="B27" s="18"/>
      <c r="C27" s="13">
        <v>2</v>
      </c>
      <c r="D27" s="8"/>
      <c r="E27" s="8"/>
      <c r="F27" s="8"/>
      <c r="G27" s="8"/>
      <c r="H27" s="8"/>
      <c r="I27" s="8"/>
      <c r="J27" s="9"/>
      <c r="K27" s="14">
        <f>211050-7690.8</f>
        <v>203359.2</v>
      </c>
    </row>
    <row r="28" spans="2:11" ht="22.5" hidden="1" customHeight="1">
      <c r="B28" s="18"/>
      <c r="C28" s="13">
        <v>3</v>
      </c>
      <c r="D28" s="8"/>
      <c r="E28" s="8"/>
      <c r="F28" s="8"/>
      <c r="G28" s="8"/>
      <c r="H28" s="8"/>
      <c r="I28" s="8"/>
      <c r="J28" s="9"/>
      <c r="K28" s="14">
        <f>3078-591.05</f>
        <v>2486.9499999999998</v>
      </c>
    </row>
    <row r="29" spans="2:11" ht="22.5" customHeight="1">
      <c r="B29" s="21">
        <v>6</v>
      </c>
      <c r="C29" s="31" t="s">
        <v>16</v>
      </c>
      <c r="D29" s="32"/>
      <c r="E29" s="32"/>
      <c r="F29" s="32"/>
      <c r="G29" s="32"/>
      <c r="H29" s="32"/>
      <c r="I29" s="32"/>
      <c r="J29" s="33"/>
      <c r="K29" s="16">
        <f>SUM(K30:K32)</f>
        <v>347276.07</v>
      </c>
    </row>
    <row r="30" spans="2:11" ht="22.5" hidden="1" customHeight="1">
      <c r="B30" s="18"/>
      <c r="C30" s="13">
        <v>1</v>
      </c>
      <c r="D30" s="8"/>
      <c r="E30" s="8"/>
      <c r="F30" s="8"/>
      <c r="G30" s="8"/>
      <c r="H30" s="8"/>
      <c r="I30" s="8"/>
      <c r="J30" s="9"/>
      <c r="K30" s="16">
        <v>15692</v>
      </c>
    </row>
    <row r="31" spans="2:11" ht="22.5" hidden="1" customHeight="1">
      <c r="B31" s="18"/>
      <c r="C31" s="13">
        <v>2</v>
      </c>
      <c r="D31" s="8"/>
      <c r="E31" s="8"/>
      <c r="F31" s="8"/>
      <c r="G31" s="8"/>
      <c r="H31" s="8"/>
      <c r="I31" s="8"/>
      <c r="J31" s="9"/>
      <c r="K31" s="14">
        <f>354748-27742</f>
        <v>327006</v>
      </c>
    </row>
    <row r="32" spans="2:11" ht="22.5" hidden="1" customHeight="1">
      <c r="B32" s="18"/>
      <c r="C32" s="13">
        <v>3</v>
      </c>
      <c r="D32" s="8"/>
      <c r="E32" s="8"/>
      <c r="F32" s="8"/>
      <c r="G32" s="8"/>
      <c r="H32" s="8"/>
      <c r="I32" s="8"/>
      <c r="J32" s="9"/>
      <c r="K32" s="14">
        <f>5148-569.93</f>
        <v>4578.07</v>
      </c>
    </row>
    <row r="33" spans="2:11" ht="22.5" customHeight="1">
      <c r="B33" s="21">
        <v>7</v>
      </c>
      <c r="C33" s="31" t="s">
        <v>17</v>
      </c>
      <c r="D33" s="32"/>
      <c r="E33" s="32"/>
      <c r="F33" s="32"/>
      <c r="G33" s="32"/>
      <c r="H33" s="32"/>
      <c r="I33" s="32"/>
      <c r="J33" s="33"/>
      <c r="K33" s="16">
        <f>SUM(K34:K36)</f>
        <v>351342.34</v>
      </c>
    </row>
    <row r="34" spans="2:11" ht="22.5" hidden="1" customHeight="1">
      <c r="B34" s="18"/>
      <c r="C34" s="13">
        <v>1</v>
      </c>
      <c r="D34" s="8"/>
      <c r="E34" s="8"/>
      <c r="F34" s="8"/>
      <c r="G34" s="8"/>
      <c r="H34" s="8"/>
      <c r="I34" s="8"/>
      <c r="J34" s="9"/>
      <c r="K34" s="16">
        <v>15692</v>
      </c>
    </row>
    <row r="35" spans="2:11" ht="22.5" hidden="1" customHeight="1">
      <c r="B35" s="18"/>
      <c r="C35" s="13">
        <v>2</v>
      </c>
      <c r="D35" s="8"/>
      <c r="E35" s="8"/>
      <c r="F35" s="8"/>
      <c r="G35" s="8"/>
      <c r="H35" s="8"/>
      <c r="I35" s="8"/>
      <c r="J35" s="9"/>
      <c r="K35" s="14">
        <f>353999-22976</f>
        <v>331023</v>
      </c>
    </row>
    <row r="36" spans="2:11" ht="22.5" hidden="1" customHeight="1">
      <c r="B36" s="18"/>
      <c r="C36" s="13">
        <v>3</v>
      </c>
      <c r="D36" s="8"/>
      <c r="E36" s="8"/>
      <c r="F36" s="8"/>
      <c r="G36" s="8"/>
      <c r="H36" s="8"/>
      <c r="I36" s="8"/>
      <c r="J36" s="9"/>
      <c r="K36" s="14">
        <f>5140-513+0.34</f>
        <v>4627.34</v>
      </c>
    </row>
    <row r="37" spans="2:11" ht="22.5" customHeight="1">
      <c r="B37" s="21">
        <v>8</v>
      </c>
      <c r="C37" s="31" t="s">
        <v>18</v>
      </c>
      <c r="D37" s="32"/>
      <c r="E37" s="32"/>
      <c r="F37" s="32"/>
      <c r="G37" s="32"/>
      <c r="H37" s="32"/>
      <c r="I37" s="32"/>
      <c r="J37" s="33"/>
      <c r="K37" s="16">
        <f>SUM(K38:K40)</f>
        <v>221130.3</v>
      </c>
    </row>
    <row r="38" spans="2:11" ht="22.5" hidden="1" customHeight="1">
      <c r="B38" s="18"/>
      <c r="C38" s="13">
        <v>1</v>
      </c>
      <c r="D38" s="8"/>
      <c r="E38" s="8"/>
      <c r="F38" s="8"/>
      <c r="G38" s="8"/>
      <c r="H38" s="8"/>
      <c r="I38" s="8"/>
      <c r="J38" s="9"/>
      <c r="K38" s="16">
        <v>13470</v>
      </c>
    </row>
    <row r="39" spans="2:11" ht="22.5" hidden="1" customHeight="1">
      <c r="B39" s="18"/>
      <c r="C39" s="13">
        <v>2</v>
      </c>
      <c r="D39" s="8"/>
      <c r="E39" s="8"/>
      <c r="F39" s="8"/>
      <c r="G39" s="8"/>
      <c r="H39" s="8"/>
      <c r="I39" s="8"/>
      <c r="J39" s="9"/>
      <c r="K39" s="14">
        <v>204816</v>
      </c>
    </row>
    <row r="40" spans="2:11" ht="22.5" hidden="1" customHeight="1">
      <c r="B40" s="18"/>
      <c r="C40" s="13">
        <v>3</v>
      </c>
      <c r="D40" s="8"/>
      <c r="E40" s="8"/>
      <c r="F40" s="8"/>
      <c r="G40" s="8"/>
      <c r="H40" s="8"/>
      <c r="I40" s="8"/>
      <c r="J40" s="9"/>
      <c r="K40" s="14">
        <f>959.36+1429.65+455.29</f>
        <v>2844.3</v>
      </c>
    </row>
    <row r="41" spans="2:11" ht="22.5" customHeight="1">
      <c r="B41" s="21">
        <v>9</v>
      </c>
      <c r="C41" s="31" t="s">
        <v>19</v>
      </c>
      <c r="D41" s="32"/>
      <c r="E41" s="32"/>
      <c r="F41" s="32"/>
      <c r="G41" s="32"/>
      <c r="H41" s="32"/>
      <c r="I41" s="32"/>
      <c r="J41" s="33"/>
      <c r="K41" s="16">
        <f>SUM(K42:K44)</f>
        <v>292814.65999999997</v>
      </c>
    </row>
    <row r="42" spans="2:11" ht="22.5" hidden="1" customHeight="1">
      <c r="B42" s="18"/>
      <c r="C42" s="13">
        <v>1</v>
      </c>
      <c r="D42" s="8"/>
      <c r="E42" s="8"/>
      <c r="F42" s="8"/>
      <c r="G42" s="8"/>
      <c r="H42" s="8"/>
      <c r="I42" s="8"/>
      <c r="J42" s="9"/>
      <c r="K42" s="16">
        <v>14120</v>
      </c>
    </row>
    <row r="43" spans="2:11" ht="22.5" hidden="1" customHeight="1">
      <c r="B43" s="18"/>
      <c r="C43" s="13">
        <v>2</v>
      </c>
      <c r="D43" s="8"/>
      <c r="E43" s="8"/>
      <c r="F43" s="8"/>
      <c r="G43" s="8"/>
      <c r="H43" s="8"/>
      <c r="I43" s="8"/>
      <c r="J43" s="9"/>
      <c r="K43" s="14">
        <f>274890-26929+26928</f>
        <v>274889</v>
      </c>
    </row>
    <row r="44" spans="2:11" ht="22.5" hidden="1" customHeight="1">
      <c r="B44" s="18"/>
      <c r="C44" s="13">
        <v>3</v>
      </c>
      <c r="D44" s="8"/>
      <c r="E44" s="8"/>
      <c r="F44" s="8"/>
      <c r="G44" s="8"/>
      <c r="H44" s="8"/>
      <c r="I44" s="8"/>
      <c r="J44" s="9"/>
      <c r="K44" s="14">
        <f>3422.66+383</f>
        <v>3805.66</v>
      </c>
    </row>
    <row r="45" spans="2:11" ht="22.5" customHeight="1">
      <c r="B45" s="21">
        <v>10</v>
      </c>
      <c r="C45" s="31" t="s">
        <v>20</v>
      </c>
      <c r="D45" s="32"/>
      <c r="E45" s="32"/>
      <c r="F45" s="32"/>
      <c r="G45" s="32"/>
      <c r="H45" s="32"/>
      <c r="I45" s="32"/>
      <c r="J45" s="33"/>
      <c r="K45" s="16">
        <f>SUM(K46:K48)</f>
        <v>118902.45</v>
      </c>
    </row>
    <row r="46" spans="2:11" ht="22.5" hidden="1" customHeight="1">
      <c r="B46" s="18"/>
      <c r="C46" s="13">
        <v>1</v>
      </c>
      <c r="D46" s="8"/>
      <c r="E46" s="8"/>
      <c r="F46" s="8"/>
      <c r="G46" s="8"/>
      <c r="H46" s="8"/>
      <c r="I46" s="8"/>
      <c r="J46" s="9"/>
      <c r="K46" s="16">
        <v>8140</v>
      </c>
    </row>
    <row r="47" spans="2:11" ht="22.5" hidden="1" customHeight="1">
      <c r="B47" s="18"/>
      <c r="C47" s="13">
        <v>2</v>
      </c>
      <c r="D47" s="8"/>
      <c r="E47" s="8"/>
      <c r="F47" s="8"/>
      <c r="G47" s="8"/>
      <c r="H47" s="8"/>
      <c r="I47" s="8"/>
      <c r="J47" s="9"/>
      <c r="K47" s="14">
        <f>131047-21810</f>
        <v>109237</v>
      </c>
    </row>
    <row r="48" spans="2:11" ht="22.5" hidden="1" customHeight="1">
      <c r="B48" s="18"/>
      <c r="C48" s="13">
        <v>3</v>
      </c>
      <c r="D48" s="8"/>
      <c r="E48" s="8"/>
      <c r="F48" s="8"/>
      <c r="G48" s="8"/>
      <c r="H48" s="8"/>
      <c r="I48" s="8"/>
      <c r="J48" s="9"/>
      <c r="K48" s="14">
        <f>1890-364.55</f>
        <v>1525.45</v>
      </c>
    </row>
    <row r="49" spans="2:17" ht="22.5" customHeight="1">
      <c r="B49" s="21">
        <v>11</v>
      </c>
      <c r="C49" s="31" t="s">
        <v>21</v>
      </c>
      <c r="D49" s="32"/>
      <c r="E49" s="32"/>
      <c r="F49" s="32"/>
      <c r="G49" s="32"/>
      <c r="H49" s="32"/>
      <c r="I49" s="32"/>
      <c r="J49" s="33"/>
      <c r="K49" s="20">
        <f>SUM(K50:K52)</f>
        <v>176673.07</v>
      </c>
    </row>
    <row r="50" spans="2:17" ht="22.5" hidden="1" customHeight="1">
      <c r="B50" s="18"/>
      <c r="C50" s="13">
        <v>1</v>
      </c>
      <c r="D50" s="8"/>
      <c r="E50" s="8"/>
      <c r="F50" s="8"/>
      <c r="G50" s="8"/>
      <c r="H50" s="8"/>
      <c r="I50" s="8"/>
      <c r="J50" s="9"/>
      <c r="K50" s="16">
        <v>14562</v>
      </c>
    </row>
    <row r="51" spans="2:17" ht="22.5" hidden="1" customHeight="1">
      <c r="B51" s="18"/>
      <c r="C51" s="13">
        <v>2</v>
      </c>
      <c r="D51" s="8"/>
      <c r="E51" s="8"/>
      <c r="F51" s="8"/>
      <c r="G51" s="8"/>
      <c r="H51" s="8"/>
      <c r="I51" s="8"/>
      <c r="J51" s="9"/>
      <c r="K51" s="14">
        <f>188200-28332</f>
        <v>159868</v>
      </c>
    </row>
    <row r="52" spans="2:17" ht="22.5" hidden="1" customHeight="1">
      <c r="B52" s="18"/>
      <c r="C52" s="13">
        <v>3</v>
      </c>
      <c r="D52" s="8"/>
      <c r="E52" s="8"/>
      <c r="F52" s="8"/>
      <c r="G52" s="8"/>
      <c r="H52" s="8"/>
      <c r="I52" s="8"/>
      <c r="J52" s="9"/>
      <c r="K52" s="14">
        <f>2661-0.34-417.59</f>
        <v>2243.0699999999997</v>
      </c>
    </row>
    <row r="53" spans="2:17" ht="22.5" customHeight="1">
      <c r="B53" s="21">
        <v>12</v>
      </c>
      <c r="C53" s="31" t="s">
        <v>22</v>
      </c>
      <c r="D53" s="32"/>
      <c r="E53" s="32"/>
      <c r="F53" s="32"/>
      <c r="G53" s="32"/>
      <c r="H53" s="32"/>
      <c r="I53" s="32"/>
      <c r="J53" s="33"/>
      <c r="K53" s="20">
        <f>SUM(K54:K56)</f>
        <v>284083.75</v>
      </c>
    </row>
    <row r="54" spans="2:17" ht="22.5" hidden="1" customHeight="1">
      <c r="B54" s="18"/>
      <c r="C54" s="13">
        <v>1</v>
      </c>
      <c r="D54" s="8"/>
      <c r="E54" s="8"/>
      <c r="F54" s="8"/>
      <c r="G54" s="8"/>
      <c r="H54" s="8"/>
      <c r="I54" s="8"/>
      <c r="J54" s="9"/>
      <c r="K54" s="16">
        <v>15008</v>
      </c>
    </row>
    <row r="55" spans="2:17" ht="22.5" hidden="1" customHeight="1">
      <c r="B55" s="18"/>
      <c r="C55" s="13">
        <v>2</v>
      </c>
      <c r="D55" s="8"/>
      <c r="E55" s="8"/>
      <c r="F55" s="8"/>
      <c r="G55" s="8"/>
      <c r="H55" s="8"/>
      <c r="I55" s="8"/>
      <c r="J55" s="9"/>
      <c r="K55" s="14">
        <f>275260-9440.8</f>
        <v>265819.2</v>
      </c>
    </row>
    <row r="56" spans="2:17" ht="22.5" hidden="1" customHeight="1">
      <c r="B56" s="18"/>
      <c r="C56" s="13">
        <v>3</v>
      </c>
      <c r="D56" s="8"/>
      <c r="E56" s="8"/>
      <c r="F56" s="8"/>
      <c r="G56" s="8"/>
      <c r="H56" s="8"/>
      <c r="I56" s="8"/>
      <c r="J56" s="9"/>
      <c r="K56" s="14">
        <f>3991-734.45</f>
        <v>3256.55</v>
      </c>
    </row>
    <row r="57" spans="2:17" ht="22.5" customHeight="1">
      <c r="B57" s="21">
        <v>13</v>
      </c>
      <c r="C57" s="31" t="s">
        <v>23</v>
      </c>
      <c r="D57" s="32"/>
      <c r="E57" s="32"/>
      <c r="F57" s="32"/>
      <c r="G57" s="32"/>
      <c r="H57" s="32"/>
      <c r="I57" s="32"/>
      <c r="J57" s="33"/>
      <c r="K57" s="20">
        <f>SUM(K58:K60)</f>
        <v>575603.19999999995</v>
      </c>
    </row>
    <row r="58" spans="2:17" ht="22.5" hidden="1" customHeight="1">
      <c r="B58" s="18"/>
      <c r="C58" s="13">
        <v>1</v>
      </c>
      <c r="D58" s="8"/>
      <c r="E58" s="8"/>
      <c r="F58" s="8"/>
      <c r="G58" s="8"/>
      <c r="H58" s="8"/>
      <c r="I58" s="8"/>
      <c r="J58" s="9"/>
      <c r="K58" s="14">
        <v>24733.85</v>
      </c>
    </row>
    <row r="59" spans="2:17" ht="22.5" hidden="1" customHeight="1">
      <c r="B59" s="18"/>
      <c r="C59" s="13">
        <v>2</v>
      </c>
      <c r="D59" s="8"/>
      <c r="E59" s="8"/>
      <c r="F59" s="8"/>
      <c r="G59" s="8"/>
      <c r="H59" s="8"/>
      <c r="I59" s="8"/>
      <c r="J59" s="9"/>
      <c r="K59" s="14">
        <f>179690+364506.4</f>
        <v>544196.4</v>
      </c>
    </row>
    <row r="60" spans="2:17" ht="22.5" hidden="1" customHeight="1">
      <c r="B60" s="18"/>
      <c r="C60" s="13">
        <v>3</v>
      </c>
      <c r="D60" s="8"/>
      <c r="E60" s="8"/>
      <c r="F60" s="8"/>
      <c r="G60" s="8"/>
      <c r="H60" s="8"/>
      <c r="I60" s="8"/>
      <c r="J60" s="9"/>
      <c r="K60" s="20">
        <v>6672.95</v>
      </c>
    </row>
    <row r="61" spans="2:17" ht="22.5" customHeight="1">
      <c r="B61" s="21">
        <v>14</v>
      </c>
      <c r="C61" s="31" t="s">
        <v>24</v>
      </c>
      <c r="D61" s="32"/>
      <c r="E61" s="32"/>
      <c r="F61" s="32"/>
      <c r="G61" s="32"/>
      <c r="H61" s="32"/>
      <c r="I61" s="32"/>
      <c r="J61" s="33"/>
      <c r="K61" s="20">
        <f>SUM(K62:K64)</f>
        <v>994764.12999999989</v>
      </c>
    </row>
    <row r="62" spans="2:17" ht="22.5" hidden="1" customHeight="1">
      <c r="B62" s="18"/>
      <c r="C62" s="13">
        <v>1</v>
      </c>
      <c r="D62" s="8"/>
      <c r="E62" s="8"/>
      <c r="F62" s="8"/>
      <c r="G62" s="8"/>
      <c r="H62" s="8"/>
      <c r="I62" s="8"/>
      <c r="J62" s="9"/>
      <c r="K62" s="14">
        <v>29679.53</v>
      </c>
    </row>
    <row r="63" spans="2:17" ht="22.5" hidden="1" customHeight="1">
      <c r="B63" s="18"/>
      <c r="C63" s="13">
        <v>2</v>
      </c>
      <c r="D63" s="8"/>
      <c r="E63" s="8"/>
      <c r="F63" s="8"/>
      <c r="G63" s="8"/>
      <c r="H63" s="8"/>
      <c r="I63" s="8"/>
      <c r="J63" s="9"/>
      <c r="K63" s="15">
        <f>379549.8+573870.6</f>
        <v>953420.39999999991</v>
      </c>
      <c r="P63" s="2"/>
      <c r="Q63" s="1"/>
    </row>
    <row r="64" spans="2:17" ht="22.5" hidden="1" customHeight="1">
      <c r="B64" s="18"/>
      <c r="C64" s="13">
        <v>3</v>
      </c>
      <c r="D64" s="8"/>
      <c r="E64" s="8"/>
      <c r="F64" s="8"/>
      <c r="G64" s="8"/>
      <c r="H64" s="8"/>
      <c r="I64" s="8"/>
      <c r="J64" s="9"/>
      <c r="K64" s="15">
        <f>11664.2</f>
        <v>11664.2</v>
      </c>
      <c r="P64" s="3"/>
      <c r="Q64" s="1"/>
    </row>
    <row r="65" spans="2:14" ht="22.5" customHeight="1">
      <c r="B65" s="21">
        <v>15</v>
      </c>
      <c r="C65" s="31" t="s">
        <v>25</v>
      </c>
      <c r="D65" s="32"/>
      <c r="E65" s="32"/>
      <c r="F65" s="32"/>
      <c r="G65" s="32"/>
      <c r="H65" s="32"/>
      <c r="I65" s="32"/>
      <c r="J65" s="33"/>
      <c r="K65" s="20">
        <f>SUM(K66:K68)</f>
        <v>1326859.81</v>
      </c>
    </row>
    <row r="66" spans="2:14" ht="22.5" hidden="1" customHeight="1">
      <c r="B66" s="18"/>
      <c r="C66" s="13">
        <v>1</v>
      </c>
      <c r="D66" s="8"/>
      <c r="E66" s="8"/>
      <c r="F66" s="8"/>
      <c r="G66" s="8"/>
      <c r="H66" s="8"/>
      <c r="I66" s="8"/>
      <c r="J66" s="9"/>
      <c r="K66" s="14">
        <v>30211.29</v>
      </c>
    </row>
    <row r="67" spans="2:14" ht="22.5" hidden="1" customHeight="1">
      <c r="B67" s="18"/>
      <c r="C67" s="13">
        <v>2</v>
      </c>
      <c r="D67" s="8"/>
      <c r="E67" s="8"/>
      <c r="F67" s="8"/>
      <c r="G67" s="8"/>
      <c r="H67" s="8"/>
      <c r="I67" s="8"/>
      <c r="J67" s="9"/>
      <c r="K67" s="15">
        <f>380000+686547+212153</f>
        <v>1278700</v>
      </c>
    </row>
    <row r="68" spans="2:14" ht="22.5" hidden="1" customHeight="1">
      <c r="B68" s="18"/>
      <c r="C68" s="13">
        <v>3</v>
      </c>
      <c r="D68" s="8"/>
      <c r="E68" s="8"/>
      <c r="F68" s="8"/>
      <c r="G68" s="8"/>
      <c r="H68" s="8"/>
      <c r="I68" s="8"/>
      <c r="J68" s="9"/>
      <c r="K68" s="15">
        <v>17948.52</v>
      </c>
    </row>
    <row r="69" spans="2:14" ht="22.5" customHeight="1">
      <c r="B69" s="21">
        <v>16</v>
      </c>
      <c r="C69" s="31" t="s">
        <v>26</v>
      </c>
      <c r="D69" s="32"/>
      <c r="E69" s="32"/>
      <c r="F69" s="32"/>
      <c r="G69" s="32"/>
      <c r="H69" s="32"/>
      <c r="I69" s="32"/>
      <c r="J69" s="33"/>
      <c r="K69" s="20">
        <f>SUM(K70:K72)</f>
        <v>749126.84</v>
      </c>
    </row>
    <row r="70" spans="2:14" ht="22.5" hidden="1" customHeight="1">
      <c r="B70" s="18"/>
      <c r="C70" s="13">
        <v>1</v>
      </c>
      <c r="D70" s="8"/>
      <c r="E70" s="8"/>
      <c r="F70" s="8"/>
      <c r="G70" s="8"/>
      <c r="H70" s="8"/>
      <c r="I70" s="8"/>
      <c r="J70" s="9"/>
      <c r="K70" s="14">
        <v>34983.589999999997</v>
      </c>
    </row>
    <row r="71" spans="2:14" ht="22.5" hidden="1" customHeight="1">
      <c r="B71" s="18"/>
      <c r="C71" s="13">
        <v>2</v>
      </c>
      <c r="D71" s="8"/>
      <c r="E71" s="8"/>
      <c r="F71" s="8"/>
      <c r="G71" s="8"/>
      <c r="H71" s="8"/>
      <c r="I71" s="8"/>
      <c r="J71" s="9"/>
      <c r="K71" s="15">
        <f>232496.7+339021.3+133969.2</f>
        <v>705487.2</v>
      </c>
    </row>
    <row r="72" spans="2:14" ht="22.5" hidden="1" customHeight="1">
      <c r="B72" s="18"/>
      <c r="C72" s="13">
        <v>3</v>
      </c>
      <c r="D72" s="8"/>
      <c r="E72" s="8"/>
      <c r="F72" s="8"/>
      <c r="G72" s="8"/>
      <c r="H72" s="8"/>
      <c r="I72" s="8"/>
      <c r="J72" s="9"/>
      <c r="K72" s="15">
        <f>7030.95+1625.1</f>
        <v>8656.0499999999993</v>
      </c>
    </row>
    <row r="73" spans="2:14" ht="22.5" customHeight="1">
      <c r="B73" s="21">
        <v>17</v>
      </c>
      <c r="C73" s="31" t="s">
        <v>27</v>
      </c>
      <c r="D73" s="32"/>
      <c r="E73" s="32"/>
      <c r="F73" s="32"/>
      <c r="G73" s="32"/>
      <c r="H73" s="32"/>
      <c r="I73" s="32"/>
      <c r="J73" s="33"/>
      <c r="K73" s="20">
        <f>SUM(K74:K76)</f>
        <v>910874.46</v>
      </c>
    </row>
    <row r="74" spans="2:14" ht="22.5" hidden="1" customHeight="1">
      <c r="B74" s="7"/>
      <c r="C74" s="7">
        <v>1</v>
      </c>
      <c r="D74" s="10"/>
      <c r="E74" s="10"/>
      <c r="F74" s="10"/>
      <c r="G74" s="10"/>
      <c r="H74" s="10"/>
      <c r="I74" s="10"/>
      <c r="J74" s="11"/>
      <c r="K74" s="14">
        <v>46032.71</v>
      </c>
    </row>
    <row r="75" spans="2:14" ht="22.5" hidden="1" customHeight="1">
      <c r="B75" s="7"/>
      <c r="C75" s="7">
        <v>2</v>
      </c>
      <c r="D75" s="10"/>
      <c r="E75" s="10"/>
      <c r="F75" s="10"/>
      <c r="G75" s="10"/>
      <c r="H75" s="10"/>
      <c r="I75" s="10"/>
      <c r="J75" s="11"/>
      <c r="K75" s="15">
        <f>250000+479323+123564</f>
        <v>852887</v>
      </c>
    </row>
    <row r="76" spans="2:14" ht="22.5" hidden="1" customHeight="1">
      <c r="B76" s="7"/>
      <c r="C76" s="7">
        <v>3</v>
      </c>
      <c r="D76" s="10"/>
      <c r="E76" s="10"/>
      <c r="F76" s="10"/>
      <c r="G76" s="10"/>
      <c r="H76" s="10"/>
      <c r="I76" s="10"/>
      <c r="J76" s="11"/>
      <c r="K76" s="15">
        <f>10245.1+1709.65</f>
        <v>11954.75</v>
      </c>
    </row>
    <row r="77" spans="2:14" ht="21.75" customHeight="1">
      <c r="B77" s="21">
        <v>18</v>
      </c>
      <c r="C77" s="31" t="s">
        <v>28</v>
      </c>
      <c r="D77" s="32"/>
      <c r="E77" s="32"/>
      <c r="F77" s="32"/>
      <c r="G77" s="32"/>
      <c r="H77" s="32"/>
      <c r="I77" s="32"/>
      <c r="J77" s="33"/>
      <c r="K77" s="16">
        <f>SUM(K78:K80)</f>
        <v>182727.65</v>
      </c>
      <c r="N77" s="4"/>
    </row>
    <row r="78" spans="2:14" ht="18.75" hidden="1">
      <c r="B78" s="26"/>
      <c r="C78" s="25"/>
      <c r="D78" s="28"/>
      <c r="E78" s="28"/>
      <c r="F78" s="28"/>
      <c r="G78" s="28"/>
      <c r="H78" s="28"/>
      <c r="I78" s="28"/>
      <c r="J78" s="29"/>
      <c r="K78" s="16">
        <v>14655</v>
      </c>
    </row>
    <row r="79" spans="2:14" ht="18.75" hidden="1">
      <c r="B79" s="26"/>
      <c r="C79" s="25"/>
      <c r="D79" s="28"/>
      <c r="E79" s="28"/>
      <c r="F79" s="28"/>
      <c r="G79" s="28"/>
      <c r="H79" s="28"/>
      <c r="I79" s="28"/>
      <c r="J79" s="29"/>
      <c r="K79" s="16">
        <v>165753</v>
      </c>
    </row>
    <row r="80" spans="2:14" ht="18.75" hidden="1">
      <c r="B80" s="26"/>
      <c r="C80" s="25"/>
      <c r="D80" s="28"/>
      <c r="E80" s="28"/>
      <c r="F80" s="28"/>
      <c r="G80" s="28"/>
      <c r="H80" s="28"/>
      <c r="I80" s="28"/>
      <c r="J80" s="29"/>
      <c r="K80" s="16">
        <v>2319.65</v>
      </c>
    </row>
    <row r="81" spans="2:11" ht="18.75">
      <c r="B81" s="21">
        <v>19</v>
      </c>
      <c r="C81" s="31" t="s">
        <v>29</v>
      </c>
      <c r="D81" s="32"/>
      <c r="E81" s="32"/>
      <c r="F81" s="32"/>
      <c r="G81" s="32"/>
      <c r="H81" s="32"/>
      <c r="I81" s="32"/>
      <c r="J81" s="33"/>
      <c r="K81" s="16">
        <f>SUM(K82:K84)</f>
        <v>166385.4</v>
      </c>
    </row>
    <row r="82" spans="2:11" ht="18.75" hidden="1">
      <c r="B82" s="26"/>
      <c r="C82" s="25"/>
      <c r="D82" s="28"/>
      <c r="E82" s="28"/>
      <c r="F82" s="28"/>
      <c r="G82" s="28"/>
      <c r="H82" s="28"/>
      <c r="I82" s="28"/>
      <c r="J82" s="29"/>
      <c r="K82" s="16">
        <v>15362</v>
      </c>
    </row>
    <row r="83" spans="2:11" ht="18.75" hidden="1">
      <c r="B83" s="26"/>
      <c r="C83" s="25"/>
      <c r="D83" s="28"/>
      <c r="E83" s="28"/>
      <c r="F83" s="28"/>
      <c r="G83" s="28"/>
      <c r="H83" s="28"/>
      <c r="I83" s="28"/>
      <c r="J83" s="29"/>
      <c r="K83" s="16">
        <v>148933</v>
      </c>
    </row>
    <row r="84" spans="2:11" ht="18.75" hidden="1">
      <c r="B84" s="26"/>
      <c r="C84" s="25"/>
      <c r="D84" s="28"/>
      <c r="E84" s="28"/>
      <c r="F84" s="28"/>
      <c r="G84" s="28"/>
      <c r="H84" s="28"/>
      <c r="I84" s="28"/>
      <c r="J84" s="29"/>
      <c r="K84" s="16">
        <v>2090.4</v>
      </c>
    </row>
    <row r="85" spans="2:11" ht="18.75">
      <c r="B85" s="21">
        <v>20</v>
      </c>
      <c r="C85" s="31" t="s">
        <v>30</v>
      </c>
      <c r="D85" s="32"/>
      <c r="E85" s="32"/>
      <c r="F85" s="32"/>
      <c r="G85" s="32"/>
      <c r="H85" s="32"/>
      <c r="I85" s="32"/>
      <c r="J85" s="33"/>
      <c r="K85" s="16">
        <f>SUM(K86:K88)</f>
        <v>169935.05</v>
      </c>
    </row>
    <row r="86" spans="2:11" ht="18.75" hidden="1">
      <c r="B86" s="26"/>
      <c r="C86" s="25"/>
      <c r="D86" s="28"/>
      <c r="E86" s="28"/>
      <c r="F86" s="28"/>
      <c r="G86" s="28"/>
      <c r="H86" s="28"/>
      <c r="I86" s="28"/>
      <c r="J86" s="29"/>
      <c r="K86" s="16">
        <v>15470</v>
      </c>
    </row>
    <row r="87" spans="2:11" ht="18.75" hidden="1">
      <c r="B87" s="26"/>
      <c r="C87" s="25"/>
      <c r="D87" s="28"/>
      <c r="E87" s="28"/>
      <c r="F87" s="28"/>
      <c r="G87" s="28"/>
      <c r="H87" s="28"/>
      <c r="I87" s="28"/>
      <c r="J87" s="29"/>
      <c r="K87" s="16">
        <v>152327</v>
      </c>
    </row>
    <row r="88" spans="2:11" ht="18.75" hidden="1">
      <c r="B88" s="26"/>
      <c r="C88" s="25"/>
      <c r="D88" s="28"/>
      <c r="E88" s="28"/>
      <c r="F88" s="28"/>
      <c r="G88" s="28"/>
      <c r="H88" s="28"/>
      <c r="I88" s="28"/>
      <c r="J88" s="29"/>
      <c r="K88" s="16">
        <v>2138.0500000000002</v>
      </c>
    </row>
    <row r="89" spans="2:11" ht="18.75">
      <c r="B89" s="21">
        <v>21</v>
      </c>
      <c r="C89" s="31" t="s">
        <v>31</v>
      </c>
      <c r="D89" s="32"/>
      <c r="E89" s="32"/>
      <c r="F89" s="32"/>
      <c r="G89" s="32"/>
      <c r="H89" s="32"/>
      <c r="I89" s="32"/>
      <c r="J89" s="33"/>
      <c r="K89" s="16">
        <f>SUM(K90:K92)</f>
        <v>311652.14999999997</v>
      </c>
    </row>
    <row r="90" spans="2:11" ht="18.75" hidden="1">
      <c r="B90" s="26"/>
      <c r="C90" s="25"/>
      <c r="D90" s="28"/>
      <c r="E90" s="28"/>
      <c r="F90" s="28"/>
      <c r="G90" s="28"/>
      <c r="H90" s="28"/>
      <c r="I90" s="28"/>
      <c r="J90" s="29"/>
      <c r="K90" s="16">
        <v>14706</v>
      </c>
    </row>
    <row r="91" spans="2:11" ht="18.75" hidden="1">
      <c r="B91" s="26"/>
      <c r="C91" s="25"/>
      <c r="D91" s="28"/>
      <c r="E91" s="28"/>
      <c r="F91" s="28"/>
      <c r="G91" s="28"/>
      <c r="H91" s="28"/>
      <c r="I91" s="28"/>
      <c r="J91" s="29"/>
      <c r="K91" s="14">
        <f>304570-11184.4</f>
        <v>293385.59999999998</v>
      </c>
    </row>
    <row r="92" spans="2:11" ht="18.75" hidden="1">
      <c r="B92" s="26"/>
      <c r="C92" s="25"/>
      <c r="D92" s="28"/>
      <c r="E92" s="28"/>
      <c r="F92" s="28"/>
      <c r="G92" s="28"/>
      <c r="H92" s="28"/>
      <c r="I92" s="28"/>
      <c r="J92" s="29"/>
      <c r="K92" s="14">
        <f>4400-839.45</f>
        <v>3560.55</v>
      </c>
    </row>
    <row r="93" spans="2:11" ht="18.75">
      <c r="B93" s="21">
        <v>22</v>
      </c>
      <c r="C93" s="31" t="s">
        <v>32</v>
      </c>
      <c r="D93" s="32"/>
      <c r="E93" s="32"/>
      <c r="F93" s="32"/>
      <c r="G93" s="32"/>
      <c r="H93" s="32"/>
      <c r="I93" s="32"/>
      <c r="J93" s="33"/>
      <c r="K93" s="20">
        <f>SUM(K94:K96)</f>
        <v>325976.15000000002</v>
      </c>
    </row>
    <row r="94" spans="2:11" ht="18.75" hidden="1">
      <c r="B94" s="26"/>
      <c r="C94" s="25"/>
      <c r="D94" s="28"/>
      <c r="E94" s="28"/>
      <c r="F94" s="28"/>
      <c r="G94" s="28"/>
      <c r="H94" s="28"/>
      <c r="I94" s="28"/>
      <c r="J94" s="29"/>
      <c r="K94" s="16">
        <v>14413</v>
      </c>
    </row>
    <row r="95" spans="2:11" ht="18.75" hidden="1">
      <c r="B95" s="26"/>
      <c r="C95" s="25"/>
      <c r="D95" s="28"/>
      <c r="E95" s="28"/>
      <c r="F95" s="28"/>
      <c r="G95" s="28"/>
      <c r="H95" s="28"/>
      <c r="I95" s="28"/>
      <c r="J95" s="29"/>
      <c r="K95" s="14">
        <f>359248-51992</f>
        <v>307256</v>
      </c>
    </row>
    <row r="96" spans="2:11" ht="18.75" hidden="1">
      <c r="B96" s="26"/>
      <c r="C96" s="25"/>
      <c r="D96" s="28"/>
      <c r="E96" s="28"/>
      <c r="F96" s="28"/>
      <c r="G96" s="28"/>
      <c r="H96" s="28"/>
      <c r="I96" s="28"/>
      <c r="J96" s="29"/>
      <c r="K96" s="14">
        <f>5189-881.85</f>
        <v>4307.1499999999996</v>
      </c>
    </row>
    <row r="97" spans="2:11" ht="18.75">
      <c r="B97" s="21">
        <v>23</v>
      </c>
      <c r="C97" s="31" t="s">
        <v>33</v>
      </c>
      <c r="D97" s="32"/>
      <c r="E97" s="32"/>
      <c r="F97" s="32"/>
      <c r="G97" s="32"/>
      <c r="H97" s="32"/>
      <c r="I97" s="32"/>
      <c r="J97" s="33"/>
      <c r="K97" s="20">
        <f>SUM(K98:K100)</f>
        <v>391967.74</v>
      </c>
    </row>
    <row r="98" spans="2:11" ht="18.75" hidden="1">
      <c r="B98" s="26"/>
      <c r="C98" s="25"/>
      <c r="D98" s="28"/>
      <c r="E98" s="28"/>
      <c r="F98" s="28"/>
      <c r="G98" s="28"/>
      <c r="H98" s="28"/>
      <c r="I98" s="28"/>
      <c r="J98" s="29"/>
      <c r="K98" s="16">
        <v>19886</v>
      </c>
    </row>
    <row r="99" spans="2:11" ht="18.75" hidden="1">
      <c r="B99" s="26"/>
      <c r="C99" s="25"/>
      <c r="D99" s="28"/>
      <c r="E99" s="28"/>
      <c r="F99" s="28"/>
      <c r="G99" s="28"/>
      <c r="H99" s="28"/>
      <c r="I99" s="28"/>
      <c r="J99" s="29"/>
      <c r="K99" s="14">
        <v>366995</v>
      </c>
    </row>
    <row r="100" spans="2:11" ht="18.75" hidden="1">
      <c r="B100" s="26"/>
      <c r="C100" s="25"/>
      <c r="D100" s="28"/>
      <c r="E100" s="28"/>
      <c r="F100" s="28"/>
      <c r="G100" s="28"/>
      <c r="H100" s="28"/>
      <c r="I100" s="28"/>
      <c r="J100" s="29"/>
      <c r="K100" s="14">
        <f>4868.42+218.32</f>
        <v>5086.74</v>
      </c>
    </row>
    <row r="101" spans="2:11" ht="18.75">
      <c r="B101" s="21">
        <v>24</v>
      </c>
      <c r="C101" s="31" t="s">
        <v>34</v>
      </c>
      <c r="D101" s="32"/>
      <c r="E101" s="32"/>
      <c r="F101" s="32"/>
      <c r="G101" s="32"/>
      <c r="H101" s="32"/>
      <c r="I101" s="32"/>
      <c r="J101" s="33"/>
      <c r="K101" s="24">
        <f>SUM(K102:K104)</f>
        <v>1019625.62</v>
      </c>
    </row>
    <row r="102" spans="2:11" ht="18.75" hidden="1">
      <c r="B102" s="26"/>
      <c r="C102" s="25"/>
      <c r="D102" s="28"/>
      <c r="E102" s="28"/>
      <c r="F102" s="28"/>
      <c r="G102" s="28"/>
      <c r="H102" s="28"/>
      <c r="I102" s="28"/>
      <c r="J102" s="29"/>
      <c r="K102" s="14">
        <v>42534.17</v>
      </c>
    </row>
    <row r="103" spans="2:11" ht="18.75" hidden="1">
      <c r="B103" s="26"/>
      <c r="C103" s="25"/>
      <c r="D103" s="28"/>
      <c r="E103" s="28"/>
      <c r="F103" s="28"/>
      <c r="G103" s="28"/>
      <c r="H103" s="28"/>
      <c r="I103" s="28"/>
      <c r="J103" s="29"/>
      <c r="K103" s="14">
        <f>352273+490242+121026</f>
        <v>963541</v>
      </c>
    </row>
    <row r="104" spans="2:11" ht="18.75" hidden="1">
      <c r="B104" s="26"/>
      <c r="C104" s="25"/>
      <c r="D104" s="28"/>
      <c r="E104" s="28"/>
      <c r="F104" s="28"/>
      <c r="G104" s="28"/>
      <c r="H104" s="28"/>
      <c r="I104" s="28"/>
      <c r="J104" s="29"/>
      <c r="K104" s="14">
        <f>11851.4+1699.05</f>
        <v>13550.449999999999</v>
      </c>
    </row>
    <row r="105" spans="2:11" ht="18.75">
      <c r="B105" s="21">
        <v>25</v>
      </c>
      <c r="C105" s="31" t="s">
        <v>35</v>
      </c>
      <c r="D105" s="32"/>
      <c r="E105" s="32"/>
      <c r="F105" s="32"/>
      <c r="G105" s="32"/>
      <c r="H105" s="32"/>
      <c r="I105" s="32"/>
      <c r="J105" s="33"/>
      <c r="K105" s="20">
        <f>SUM(K106:K108)</f>
        <v>801079.41</v>
      </c>
    </row>
    <row r="106" spans="2:11" ht="18.75" hidden="1">
      <c r="B106" s="26"/>
      <c r="C106" s="25"/>
      <c r="D106" s="28"/>
      <c r="E106" s="28"/>
      <c r="F106" s="28"/>
      <c r="G106" s="28"/>
      <c r="H106" s="28"/>
      <c r="I106" s="28"/>
      <c r="J106" s="29"/>
      <c r="K106" s="14">
        <v>42491.41</v>
      </c>
    </row>
    <row r="107" spans="2:11" ht="18.75" hidden="1">
      <c r="B107" s="26"/>
      <c r="C107" s="25"/>
      <c r="D107" s="28"/>
      <c r="E107" s="28"/>
      <c r="F107" s="28"/>
      <c r="G107" s="28"/>
      <c r="H107" s="28"/>
      <c r="I107" s="28"/>
      <c r="J107" s="29"/>
      <c r="K107" s="15">
        <f>231028+517084</f>
        <v>748112</v>
      </c>
    </row>
    <row r="108" spans="2:11" ht="18.75" hidden="1">
      <c r="B108" s="26"/>
      <c r="C108" s="25"/>
      <c r="D108" s="28"/>
      <c r="E108" s="28"/>
      <c r="F108" s="28"/>
      <c r="G108" s="28"/>
      <c r="H108" s="28"/>
      <c r="I108" s="28"/>
      <c r="J108" s="29"/>
      <c r="K108" s="15">
        <v>10476</v>
      </c>
    </row>
    <row r="109" spans="2:11" ht="18.75">
      <c r="B109" s="21">
        <v>26</v>
      </c>
      <c r="C109" s="31" t="s">
        <v>36</v>
      </c>
      <c r="D109" s="32"/>
      <c r="E109" s="32"/>
      <c r="F109" s="32"/>
      <c r="G109" s="32"/>
      <c r="H109" s="32"/>
      <c r="I109" s="32"/>
      <c r="J109" s="33"/>
      <c r="K109" s="20">
        <f>SUM(K110:K112)</f>
        <v>1308266.78</v>
      </c>
    </row>
    <row r="110" spans="2:11" ht="18.75" hidden="1">
      <c r="B110" s="23"/>
      <c r="C110" s="36" t="s">
        <v>5</v>
      </c>
      <c r="D110" s="36"/>
      <c r="E110" s="36"/>
      <c r="F110" s="36"/>
      <c r="G110" s="36"/>
      <c r="H110" s="36"/>
      <c r="I110" s="36"/>
      <c r="J110" s="36"/>
      <c r="K110" s="14">
        <v>51389.53</v>
      </c>
    </row>
    <row r="111" spans="2:11" ht="18.75" hidden="1">
      <c r="B111" s="23"/>
      <c r="C111" s="36" t="s">
        <v>4</v>
      </c>
      <c r="D111" s="36"/>
      <c r="E111" s="36"/>
      <c r="F111" s="36"/>
      <c r="G111" s="36"/>
      <c r="H111" s="36"/>
      <c r="I111" s="36"/>
      <c r="J111" s="36"/>
      <c r="K111" s="15">
        <f>424864+353660+343346+117745</f>
        <v>1239615</v>
      </c>
    </row>
    <row r="112" spans="2:11" ht="18.75" hidden="1">
      <c r="B112" s="23"/>
      <c r="C112" s="36" t="s">
        <v>2</v>
      </c>
      <c r="D112" s="36"/>
      <c r="E112" s="36"/>
      <c r="F112" s="36"/>
      <c r="G112" s="36"/>
      <c r="H112" s="36"/>
      <c r="I112" s="36"/>
      <c r="J112" s="36"/>
      <c r="K112" s="15">
        <f>10925.6+4686.55+1650.1</f>
        <v>17262.25</v>
      </c>
    </row>
    <row r="113" spans="2:11" ht="21.75" customHeight="1">
      <c r="B113" s="38" t="s">
        <v>9</v>
      </c>
      <c r="C113" s="39"/>
      <c r="D113" s="39"/>
      <c r="E113" s="39"/>
      <c r="F113" s="39"/>
      <c r="G113" s="39"/>
      <c r="H113" s="39"/>
      <c r="I113" s="39"/>
      <c r="J113" s="40"/>
      <c r="K113" s="27">
        <f>K9+K13+K17+K21+K25+K29+K33+K37+K41+K45+K49+K53+K57+K61+K65+K69+K73+K77+K81+K85+K89+K93+K97+K101+K105+K109</f>
        <v>12336469.890000001</v>
      </c>
    </row>
    <row r="116" spans="2:11" ht="18.75">
      <c r="B116" s="35" t="s">
        <v>10</v>
      </c>
      <c r="C116" s="35"/>
      <c r="D116" s="35"/>
      <c r="E116" s="35"/>
      <c r="F116" s="35"/>
      <c r="G116" s="35"/>
      <c r="H116" s="35"/>
      <c r="I116" s="35"/>
      <c r="J116" s="35"/>
      <c r="K116" s="35"/>
    </row>
  </sheetData>
  <mergeCells count="38">
    <mergeCell ref="C53:J53"/>
    <mergeCell ref="C45:J45"/>
    <mergeCell ref="C49:J49"/>
    <mergeCell ref="C69:J69"/>
    <mergeCell ref="C73:J73"/>
    <mergeCell ref="C65:J65"/>
    <mergeCell ref="C57:J57"/>
    <mergeCell ref="C61:J61"/>
    <mergeCell ref="C41:J41"/>
    <mergeCell ref="C33:J33"/>
    <mergeCell ref="C37:J37"/>
    <mergeCell ref="H1:K1"/>
    <mergeCell ref="H2:K2"/>
    <mergeCell ref="H3:K3"/>
    <mergeCell ref="B5:K5"/>
    <mergeCell ref="B7:B8"/>
    <mergeCell ref="C7:J8"/>
    <mergeCell ref="K7:K8"/>
    <mergeCell ref="C9:J9"/>
    <mergeCell ref="C13:J13"/>
    <mergeCell ref="C17:J17"/>
    <mergeCell ref="C21:J21"/>
    <mergeCell ref="C25:J25"/>
    <mergeCell ref="C29:J29"/>
    <mergeCell ref="C77:J77"/>
    <mergeCell ref="C81:J81"/>
    <mergeCell ref="C85:J85"/>
    <mergeCell ref="C89:J89"/>
    <mergeCell ref="C93:J93"/>
    <mergeCell ref="C111:J111"/>
    <mergeCell ref="C112:J112"/>
    <mergeCell ref="B113:J113"/>
    <mergeCell ref="B116:K116"/>
    <mergeCell ref="C97:J97"/>
    <mergeCell ref="C101:J101"/>
    <mergeCell ref="C105:J105"/>
    <mergeCell ref="C109:J109"/>
    <mergeCell ref="C110:J110"/>
  </mergeCells>
  <pageMargins left="0.51181102362204722" right="0.31496062992125984" top="0.74803149606299213" bottom="0.74803149606299213" header="0.31496062992125984" footer="0.31496062992125984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ЖКС додаток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2020-08-06T09:51:32Z</cp:lastPrinted>
  <dcterms:created xsi:type="dcterms:W3CDTF">2020-03-10T09:26:44Z</dcterms:created>
  <dcterms:modified xsi:type="dcterms:W3CDTF">2020-08-17T09:42:11Z</dcterms:modified>
</cp:coreProperties>
</file>