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Проекти РАДА\"/>
    </mc:Choice>
  </mc:AlternateContent>
  <bookViews>
    <workbookView xWindow="-15" yWindow="3525" windowWidth="6000" windowHeight="3045" tabRatio="551"/>
  </bookViews>
  <sheets>
    <sheet name="аналіз" sheetId="21" r:id="rId1"/>
  </sheets>
  <definedNames>
    <definedName name="_xlnm._FilterDatabase" localSheetId="0" hidden="1">аналіз!$A$10:$GN$182</definedName>
    <definedName name="_xlnm.Print_Titles" localSheetId="0">аналіз!$7:$10</definedName>
    <definedName name="_xlnm.Print_Area" localSheetId="0">аналіз!$A$1:$W$181</definedName>
  </definedNames>
  <calcPr calcId="162913"/>
</workbook>
</file>

<file path=xl/calcChain.xml><?xml version="1.0" encoding="utf-8"?>
<calcChain xmlns="http://schemas.openxmlformats.org/spreadsheetml/2006/main">
  <c r="N54" i="21" l="1"/>
  <c r="H151" i="21"/>
  <c r="G54" i="21" l="1"/>
  <c r="U154" i="21" l="1"/>
  <c r="T154" i="21"/>
  <c r="W154" i="21" s="1"/>
  <c r="S154" i="21"/>
  <c r="R15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6" i="21"/>
  <c r="Q37" i="21"/>
  <c r="Q38" i="21"/>
  <c r="Q39" i="21"/>
  <c r="Q40" i="21"/>
  <c r="Q42" i="21"/>
  <c r="Q43" i="21"/>
  <c r="Q44" i="21"/>
  <c r="Q45" i="21"/>
  <c r="Q46" i="21"/>
  <c r="Q47" i="21"/>
  <c r="Q48" i="21"/>
  <c r="Q49" i="21"/>
  <c r="Q50" i="21"/>
  <c r="Q51" i="21"/>
  <c r="Q52" i="21"/>
  <c r="Q53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1" i="21"/>
  <c r="Q72" i="21"/>
  <c r="Q73" i="21"/>
  <c r="Q75" i="21"/>
  <c r="Q76" i="21"/>
  <c r="Q77" i="21"/>
  <c r="Q78" i="21"/>
  <c r="Q80" i="21"/>
  <c r="Q81" i="21"/>
  <c r="Q82" i="21"/>
  <c r="Q83" i="21"/>
  <c r="Q84" i="21"/>
  <c r="Q85" i="21"/>
  <c r="Q86" i="21"/>
  <c r="Q87" i="21"/>
  <c r="Q88" i="21"/>
  <c r="Q90" i="21"/>
  <c r="Q91" i="21"/>
  <c r="Q92" i="21"/>
  <c r="Q93" i="21"/>
  <c r="Q94" i="21"/>
  <c r="Q95" i="21"/>
  <c r="Q96" i="21"/>
  <c r="Q97" i="21"/>
  <c r="Q98" i="21"/>
  <c r="Q99" i="21"/>
  <c r="Q100" i="21"/>
  <c r="Q101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Q134" i="21"/>
  <c r="Q135" i="21"/>
  <c r="Q136" i="21"/>
  <c r="Q137" i="21"/>
  <c r="Q138" i="21"/>
  <c r="Q140" i="21"/>
  <c r="Q141" i="21"/>
  <c r="Q142" i="21"/>
  <c r="Q143" i="21"/>
  <c r="Q144" i="21"/>
  <c r="Q145" i="21"/>
  <c r="Q146" i="21"/>
  <c r="Q147" i="21"/>
  <c r="Q148" i="21"/>
  <c r="Q149" i="21"/>
  <c r="Q150" i="21"/>
  <c r="Q152" i="21"/>
  <c r="Q153" i="21"/>
  <c r="Q155" i="21"/>
  <c r="Q156" i="21"/>
  <c r="Q157" i="21"/>
  <c r="Q158" i="21"/>
  <c r="Q159" i="21"/>
  <c r="Q160" i="21"/>
  <c r="Q161" i="21"/>
  <c r="Q162" i="21"/>
  <c r="Q163" i="21"/>
  <c r="Q164" i="21"/>
  <c r="Q165" i="21"/>
  <c r="Q15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6" i="21"/>
  <c r="P37" i="21"/>
  <c r="P38" i="21"/>
  <c r="P39" i="21"/>
  <c r="P40" i="21"/>
  <c r="P42" i="21"/>
  <c r="P43" i="21"/>
  <c r="P44" i="21"/>
  <c r="P45" i="21"/>
  <c r="P46" i="21"/>
  <c r="P47" i="21"/>
  <c r="P48" i="21"/>
  <c r="P49" i="21"/>
  <c r="P50" i="21"/>
  <c r="P51" i="21"/>
  <c r="P52" i="21"/>
  <c r="P53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69" i="21"/>
  <c r="P70" i="21"/>
  <c r="P71" i="21"/>
  <c r="P72" i="21"/>
  <c r="P73" i="21"/>
  <c r="P75" i="21"/>
  <c r="P76" i="21"/>
  <c r="P77" i="21"/>
  <c r="P78" i="21"/>
  <c r="P80" i="21"/>
  <c r="P81" i="21"/>
  <c r="P82" i="21"/>
  <c r="P83" i="21"/>
  <c r="P84" i="21"/>
  <c r="P85" i="21"/>
  <c r="P86" i="21"/>
  <c r="P87" i="21"/>
  <c r="P88" i="21"/>
  <c r="P90" i="21"/>
  <c r="P91" i="21"/>
  <c r="P92" i="21"/>
  <c r="P93" i="21"/>
  <c r="P94" i="21"/>
  <c r="P95" i="21"/>
  <c r="P96" i="21"/>
  <c r="P97" i="21"/>
  <c r="P98" i="21"/>
  <c r="P99" i="21"/>
  <c r="P100" i="21"/>
  <c r="P101" i="21"/>
  <c r="P103" i="21"/>
  <c r="P104" i="21"/>
  <c r="P105" i="21"/>
  <c r="P106" i="21"/>
  <c r="P107" i="21"/>
  <c r="P108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P134" i="21"/>
  <c r="P135" i="21"/>
  <c r="P136" i="21"/>
  <c r="P137" i="21"/>
  <c r="P138" i="21"/>
  <c r="P140" i="21"/>
  <c r="P141" i="21"/>
  <c r="P142" i="21"/>
  <c r="P143" i="21"/>
  <c r="P144" i="21"/>
  <c r="P145" i="21"/>
  <c r="P146" i="21"/>
  <c r="P147" i="21"/>
  <c r="P148" i="21"/>
  <c r="P149" i="21"/>
  <c r="P150" i="21"/>
  <c r="P152" i="21"/>
  <c r="P153" i="21"/>
  <c r="P155" i="21"/>
  <c r="P156" i="21"/>
  <c r="P157" i="21"/>
  <c r="P158" i="21"/>
  <c r="P159" i="21"/>
  <c r="P160" i="21"/>
  <c r="P161" i="21"/>
  <c r="P162" i="21"/>
  <c r="P163" i="21"/>
  <c r="P164" i="21"/>
  <c r="P165" i="21"/>
  <c r="P154" i="21"/>
  <c r="M151" i="21"/>
  <c r="N151" i="21"/>
  <c r="O151" i="21"/>
  <c r="L151" i="21"/>
  <c r="Q151" i="21" l="1"/>
  <c r="P151" i="21"/>
  <c r="V154" i="21"/>
  <c r="S176" i="21"/>
  <c r="H12" i="21"/>
  <c r="P181" i="21" l="1"/>
  <c r="N12" i="21" l="1"/>
  <c r="F187" i="21" l="1"/>
  <c r="H193" i="21"/>
  <c r="P167" i="21" l="1"/>
  <c r="P168" i="21"/>
  <c r="P169" i="21"/>
  <c r="P170" i="21"/>
  <c r="P171" i="21"/>
  <c r="P172" i="21"/>
  <c r="P173" i="21"/>
  <c r="P174" i="21"/>
  <c r="P175" i="21"/>
  <c r="P176" i="21"/>
  <c r="P178" i="21"/>
  <c r="P179" i="21"/>
  <c r="P182" i="21"/>
  <c r="P183" i="21"/>
  <c r="P184" i="21"/>
  <c r="P185" i="21"/>
  <c r="P186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5" i="21"/>
  <c r="J76" i="21"/>
  <c r="J77" i="21"/>
  <c r="J78" i="21"/>
  <c r="J80" i="21"/>
  <c r="J81" i="21"/>
  <c r="J82" i="21"/>
  <c r="J83" i="21"/>
  <c r="J84" i="21"/>
  <c r="J85" i="21"/>
  <c r="J86" i="21"/>
  <c r="J87" i="21"/>
  <c r="J88" i="21"/>
  <c r="J90" i="21"/>
  <c r="J91" i="21"/>
  <c r="J92" i="21"/>
  <c r="J93" i="21"/>
  <c r="J94" i="21"/>
  <c r="J95" i="21"/>
  <c r="J96" i="21"/>
  <c r="J97" i="21"/>
  <c r="J98" i="21"/>
  <c r="J99" i="21"/>
  <c r="J100" i="21"/>
  <c r="J101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40" i="21"/>
  <c r="J141" i="21"/>
  <c r="J142" i="21"/>
  <c r="J143" i="21"/>
  <c r="J144" i="21"/>
  <c r="J145" i="21"/>
  <c r="J146" i="21"/>
  <c r="J147" i="21"/>
  <c r="J148" i="21"/>
  <c r="J149" i="21"/>
  <c r="J150" i="21"/>
  <c r="J152" i="21"/>
  <c r="J153" i="21"/>
  <c r="J155" i="21"/>
  <c r="J156" i="21"/>
  <c r="J157" i="21"/>
  <c r="J158" i="21"/>
  <c r="J159" i="21"/>
  <c r="J160" i="21"/>
  <c r="J161" i="21"/>
  <c r="J162" i="21"/>
  <c r="J163" i="21"/>
  <c r="J164" i="21"/>
  <c r="J165" i="21"/>
  <c r="J167" i="21"/>
  <c r="J168" i="21"/>
  <c r="J169" i="21"/>
  <c r="J170" i="21"/>
  <c r="J171" i="21"/>
  <c r="J172" i="21"/>
  <c r="J173" i="21"/>
  <c r="J174" i="21"/>
  <c r="J175" i="21"/>
  <c r="J176" i="21"/>
  <c r="J178" i="21"/>
  <c r="J179" i="21"/>
  <c r="J182" i="21"/>
  <c r="J183" i="21"/>
  <c r="J184" i="21"/>
  <c r="J185" i="21"/>
  <c r="J186" i="21"/>
  <c r="F193" i="21"/>
  <c r="O193" i="21"/>
  <c r="P193" i="21" s="1"/>
  <c r="N193" i="21"/>
  <c r="M193" i="21"/>
  <c r="L193" i="21"/>
  <c r="R193" i="21" s="1"/>
  <c r="G193" i="21"/>
  <c r="K193" i="21" s="1"/>
  <c r="U193" i="21" l="1"/>
  <c r="Q193" i="21"/>
  <c r="J193" i="21"/>
  <c r="T193" i="21"/>
  <c r="S193" i="21"/>
  <c r="H194" i="21"/>
  <c r="L194" i="21"/>
  <c r="M194" i="21"/>
  <c r="N194" i="21"/>
  <c r="O194" i="21"/>
  <c r="G194" i="21"/>
  <c r="O12" i="21"/>
  <c r="U12" i="21" s="1"/>
  <c r="M12" i="21"/>
  <c r="L12" i="21"/>
  <c r="G12" i="21"/>
  <c r="T12" i="21" s="1"/>
  <c r="K113" i="21"/>
  <c r="R113" i="21"/>
  <c r="S113" i="21"/>
  <c r="T113" i="21"/>
  <c r="U113" i="21"/>
  <c r="K115" i="21"/>
  <c r="R115" i="21"/>
  <c r="S115" i="21"/>
  <c r="T115" i="21"/>
  <c r="U115" i="21"/>
  <c r="K116" i="21"/>
  <c r="R116" i="21"/>
  <c r="S116" i="21"/>
  <c r="T116" i="21"/>
  <c r="U116" i="21"/>
  <c r="F194" i="21"/>
  <c r="R194" i="21" s="1"/>
  <c r="G195" i="21"/>
  <c r="H195" i="21"/>
  <c r="L195" i="21"/>
  <c r="M195" i="21"/>
  <c r="N195" i="21"/>
  <c r="O195" i="21"/>
  <c r="F195" i="21"/>
  <c r="G199" i="21"/>
  <c r="H199" i="21"/>
  <c r="L199" i="21"/>
  <c r="M199" i="21"/>
  <c r="N199" i="21"/>
  <c r="O199" i="21"/>
  <c r="F199" i="21"/>
  <c r="U153" i="21"/>
  <c r="U155" i="21"/>
  <c r="U156" i="21"/>
  <c r="U157" i="21"/>
  <c r="U158" i="21"/>
  <c r="U159" i="21"/>
  <c r="U160" i="21"/>
  <c r="U161" i="21"/>
  <c r="U162" i="21"/>
  <c r="U163" i="21"/>
  <c r="U164" i="21"/>
  <c r="U165" i="21"/>
  <c r="S194" i="21" l="1"/>
  <c r="V193" i="21"/>
  <c r="W116" i="21"/>
  <c r="K194" i="21"/>
  <c r="J194" i="21"/>
  <c r="P199" i="21"/>
  <c r="Q199" i="21"/>
  <c r="Q195" i="21"/>
  <c r="P195" i="21"/>
  <c r="V113" i="21"/>
  <c r="P194" i="21"/>
  <c r="Q194" i="21"/>
  <c r="V115" i="21"/>
  <c r="W193" i="21"/>
  <c r="P12" i="21"/>
  <c r="Q12" i="21"/>
  <c r="J199" i="21"/>
  <c r="K199" i="21"/>
  <c r="J195" i="21"/>
  <c r="K195" i="21"/>
  <c r="W113" i="21"/>
  <c r="V116" i="21"/>
  <c r="W115" i="21"/>
  <c r="U194" i="21"/>
  <c r="T194" i="21"/>
  <c r="V194" i="21" l="1"/>
  <c r="W194" i="21"/>
  <c r="O166" i="21"/>
  <c r="O102" i="21"/>
  <c r="G151" i="21" l="1"/>
  <c r="J151" i="21" s="1"/>
  <c r="K165" i="21"/>
  <c r="H166" i="21"/>
  <c r="U174" i="21"/>
  <c r="U175" i="21"/>
  <c r="T174" i="21"/>
  <c r="T175" i="21"/>
  <c r="S174" i="21"/>
  <c r="S175" i="21"/>
  <c r="R174" i="21"/>
  <c r="R175" i="21"/>
  <c r="Q172" i="21"/>
  <c r="Q174" i="21"/>
  <c r="Q175" i="21"/>
  <c r="T155" i="21"/>
  <c r="S155" i="21"/>
  <c r="R155" i="21"/>
  <c r="M166" i="21"/>
  <c r="W155" i="21" l="1"/>
  <c r="V155" i="21"/>
  <c r="W174" i="21"/>
  <c r="W175" i="21"/>
  <c r="V175" i="21"/>
  <c r="V174" i="21"/>
  <c r="N166" i="21"/>
  <c r="P166" i="21" s="1"/>
  <c r="G166" i="21"/>
  <c r="J166" i="21" s="1"/>
  <c r="T165" i="21"/>
  <c r="W165" i="21" l="1"/>
  <c r="V165" i="21"/>
  <c r="L166" i="21"/>
  <c r="F151" i="21" l="1"/>
  <c r="R165" i="21"/>
  <c r="S165" i="21"/>
  <c r="F166" i="21" l="1"/>
  <c r="Q173" i="21" l="1"/>
  <c r="Q170" i="21"/>
  <c r="Q176" i="21"/>
  <c r="Q171" i="21"/>
  <c r="Q169" i="21"/>
  <c r="K162" i="21"/>
  <c r="K153" i="21"/>
  <c r="G187" i="21"/>
  <c r="H187" i="21"/>
  <c r="J187" i="21" l="1"/>
  <c r="F12" i="21"/>
  <c r="R12" i="21" l="1"/>
  <c r="S12" i="21"/>
  <c r="T144" i="21"/>
  <c r="T143" i="21"/>
  <c r="T142" i="21"/>
  <c r="T140" i="21"/>
  <c r="O79" i="21"/>
  <c r="T153" i="21" l="1"/>
  <c r="V153" i="21" l="1"/>
  <c r="W153" i="21"/>
  <c r="R153" i="21"/>
  <c r="S153" i="21"/>
  <c r="K43" i="21" l="1"/>
  <c r="R43" i="21"/>
  <c r="S43" i="21"/>
  <c r="T43" i="21"/>
  <c r="U43" i="21"/>
  <c r="V43" i="21" l="1"/>
  <c r="W43" i="21"/>
  <c r="U91" i="21"/>
  <c r="U199" i="21" l="1"/>
  <c r="T199" i="21"/>
  <c r="S199" i="21"/>
  <c r="R199" i="21"/>
  <c r="V199" i="21" l="1"/>
  <c r="W199" i="21"/>
  <c r="K91" i="21"/>
  <c r="M102" i="21" l="1"/>
  <c r="H139" i="21" l="1"/>
  <c r="N102" i="21" l="1"/>
  <c r="L102" i="21"/>
  <c r="P102" i="21" l="1"/>
  <c r="Q102" i="21"/>
  <c r="K133" i="21"/>
  <c r="R133" i="21"/>
  <c r="S133" i="21"/>
  <c r="T133" i="21"/>
  <c r="U133" i="21"/>
  <c r="V133" i="21" l="1"/>
  <c r="W133" i="21"/>
  <c r="K170" i="21"/>
  <c r="U170" i="21"/>
  <c r="T170" i="21"/>
  <c r="S170" i="21"/>
  <c r="R170" i="21"/>
  <c r="W170" i="21" l="1"/>
  <c r="V170" i="21"/>
  <c r="H14" i="21" l="1"/>
  <c r="F102" i="21" l="1"/>
  <c r="Q168" i="21" l="1"/>
  <c r="K173" i="21"/>
  <c r="U173" i="21" l="1"/>
  <c r="K164" i="21"/>
  <c r="T173" i="21" l="1"/>
  <c r="W173" i="21" s="1"/>
  <c r="V173" i="21" l="1"/>
  <c r="R173" i="21"/>
  <c r="S173" i="21"/>
  <c r="T91" i="21" l="1"/>
  <c r="W91" i="21" s="1"/>
  <c r="T92" i="21"/>
  <c r="T93" i="21"/>
  <c r="T94" i="21"/>
  <c r="S91" i="21"/>
  <c r="S92" i="21"/>
  <c r="S93" i="21"/>
  <c r="S94" i="21"/>
  <c r="R91" i="21"/>
  <c r="R92" i="21"/>
  <c r="R93" i="21"/>
  <c r="R94" i="21"/>
  <c r="V91" i="21" l="1"/>
  <c r="O14" i="21"/>
  <c r="N14" i="21"/>
  <c r="M14" i="21"/>
  <c r="L14" i="21"/>
  <c r="F14" i="21"/>
  <c r="G14" i="21"/>
  <c r="Q14" i="21" l="1"/>
  <c r="P14" i="21"/>
  <c r="K14" i="21"/>
  <c r="J14" i="21"/>
  <c r="U14" i="21"/>
  <c r="T14" i="21"/>
  <c r="S14" i="21"/>
  <c r="R14" i="21"/>
  <c r="M89" i="21"/>
  <c r="O8" i="21" l="1"/>
  <c r="T164" i="21" l="1"/>
  <c r="T162" i="21"/>
  <c r="S164" i="21"/>
  <c r="S162" i="21"/>
  <c r="R164" i="21"/>
  <c r="R162" i="21"/>
  <c r="W162" i="21" l="1"/>
  <c r="V162" i="21"/>
  <c r="V164" i="21"/>
  <c r="W164" i="21"/>
  <c r="T15" i="21"/>
  <c r="S172" i="21"/>
  <c r="S75" i="21" l="1"/>
  <c r="H102" i="21" l="1"/>
  <c r="G102" i="21"/>
  <c r="J102" i="21" l="1"/>
  <c r="U122" i="21"/>
  <c r="U123" i="21"/>
  <c r="U124" i="21"/>
  <c r="U125" i="21"/>
  <c r="U126" i="21"/>
  <c r="U127" i="21"/>
  <c r="U128" i="21"/>
  <c r="U129" i="21"/>
  <c r="T122" i="21"/>
  <c r="T123" i="21"/>
  <c r="T124" i="21"/>
  <c r="T125" i="21"/>
  <c r="T126" i="21"/>
  <c r="T127" i="21"/>
  <c r="T128" i="21"/>
  <c r="T129" i="21"/>
  <c r="K122" i="21"/>
  <c r="K123" i="21"/>
  <c r="K124" i="21"/>
  <c r="K125" i="21"/>
  <c r="K126" i="21"/>
  <c r="K127" i="21"/>
  <c r="K128" i="21"/>
  <c r="K129" i="21"/>
  <c r="U88" i="21"/>
  <c r="T88" i="21"/>
  <c r="S88" i="21"/>
  <c r="R88" i="21"/>
  <c r="K88" i="21"/>
  <c r="W129" i="21" l="1"/>
  <c r="V125" i="21"/>
  <c r="W88" i="21"/>
  <c r="V128" i="21"/>
  <c r="V124" i="21"/>
  <c r="W127" i="21"/>
  <c r="W123" i="21"/>
  <c r="V123" i="21"/>
  <c r="V126" i="21"/>
  <c r="V122" i="21"/>
  <c r="W126" i="21"/>
  <c r="W125" i="21"/>
  <c r="V127" i="21"/>
  <c r="W122" i="21"/>
  <c r="W128" i="21"/>
  <c r="W124" i="21"/>
  <c r="V129" i="21"/>
  <c r="V88" i="21"/>
  <c r="K163" i="21"/>
  <c r="K161" i="21"/>
  <c r="U36" i="21" l="1"/>
  <c r="T36" i="21"/>
  <c r="S36" i="21"/>
  <c r="R36" i="21"/>
  <c r="K36" i="21"/>
  <c r="K37" i="21"/>
  <c r="R37" i="21"/>
  <c r="S37" i="21"/>
  <c r="T37" i="21"/>
  <c r="U37" i="21"/>
  <c r="O41" i="21"/>
  <c r="M41" i="21"/>
  <c r="L41" i="21"/>
  <c r="N41" i="21"/>
  <c r="Q41" i="21" l="1"/>
  <c r="P41" i="21"/>
  <c r="J12" i="21"/>
  <c r="W36" i="21"/>
  <c r="V37" i="21"/>
  <c r="W37" i="21"/>
  <c r="V36" i="21"/>
  <c r="S166" i="21" l="1"/>
  <c r="H41" i="21"/>
  <c r="F41" i="21"/>
  <c r="G41" i="21"/>
  <c r="J41" i="21" l="1"/>
  <c r="U172" i="21"/>
  <c r="T172" i="21"/>
  <c r="R172" i="21"/>
  <c r="K172" i="21"/>
  <c r="T160" i="21"/>
  <c r="T161" i="21"/>
  <c r="T163" i="21"/>
  <c r="S160" i="21"/>
  <c r="S161" i="21"/>
  <c r="S163" i="21"/>
  <c r="R160" i="21"/>
  <c r="R161" i="21"/>
  <c r="R163" i="21"/>
  <c r="W163" i="21" l="1"/>
  <c r="V163" i="21"/>
  <c r="V160" i="21"/>
  <c r="W160" i="21"/>
  <c r="V161" i="21"/>
  <c r="W161" i="21"/>
  <c r="W172" i="21"/>
  <c r="V172" i="21"/>
  <c r="K45" i="21"/>
  <c r="K46" i="21"/>
  <c r="U46" i="21"/>
  <c r="T46" i="21"/>
  <c r="S46" i="21"/>
  <c r="R46" i="21"/>
  <c r="W46" i="21" l="1"/>
  <c r="V46" i="21"/>
  <c r="K171" i="21" l="1"/>
  <c r="U171" i="21"/>
  <c r="T171" i="21" l="1"/>
  <c r="V171" i="21" s="1"/>
  <c r="R171" i="21"/>
  <c r="S171" i="21"/>
  <c r="W171" i="21" l="1"/>
  <c r="U168" i="21"/>
  <c r="T168" i="21"/>
  <c r="S168" i="21"/>
  <c r="R168" i="21"/>
  <c r="T44" i="21"/>
  <c r="T45" i="21"/>
  <c r="T47" i="21"/>
  <c r="T48" i="21"/>
  <c r="T49" i="21"/>
  <c r="T50" i="21"/>
  <c r="T51" i="21"/>
  <c r="T52" i="21"/>
  <c r="T53" i="21"/>
  <c r="V168" i="21" l="1"/>
  <c r="W168" i="21"/>
  <c r="U44" i="21"/>
  <c r="V44" i="21" s="1"/>
  <c r="U45" i="21"/>
  <c r="V45" i="21" s="1"/>
  <c r="U47" i="21"/>
  <c r="V47" i="21" s="1"/>
  <c r="S44" i="21"/>
  <c r="S45" i="21"/>
  <c r="S47" i="21"/>
  <c r="R44" i="21"/>
  <c r="R45" i="21"/>
  <c r="R47" i="21"/>
  <c r="Q178" i="21"/>
  <c r="Q179" i="21"/>
  <c r="K178" i="21"/>
  <c r="K179" i="21"/>
  <c r="N74" i="21"/>
  <c r="W47" i="21" l="1"/>
  <c r="W45" i="21"/>
  <c r="W44" i="21"/>
  <c r="K176" i="21"/>
  <c r="K168" i="21"/>
  <c r="U176" i="21"/>
  <c r="T176" i="21"/>
  <c r="R176" i="21"/>
  <c r="V176" i="21" l="1"/>
  <c r="W176" i="21"/>
  <c r="U167" i="21" l="1"/>
  <c r="T167" i="21"/>
  <c r="S167" i="21"/>
  <c r="R167" i="21"/>
  <c r="Q167" i="21"/>
  <c r="K167" i="21"/>
  <c r="V12" i="21" l="1"/>
  <c r="W167" i="21"/>
  <c r="V167" i="21"/>
  <c r="U148" i="21" l="1"/>
  <c r="U149" i="21"/>
  <c r="T148" i="21"/>
  <c r="T149" i="21"/>
  <c r="S148" i="21"/>
  <c r="S149" i="21"/>
  <c r="R148" i="21"/>
  <c r="R149" i="21"/>
  <c r="K148" i="21"/>
  <c r="K149" i="21"/>
  <c r="R122" i="21"/>
  <c r="R123" i="21"/>
  <c r="R124" i="21"/>
  <c r="R125" i="21"/>
  <c r="R126" i="21"/>
  <c r="R127" i="21"/>
  <c r="R128" i="21"/>
  <c r="R129" i="21"/>
  <c r="R130" i="21"/>
  <c r="R131" i="21"/>
  <c r="R132" i="21"/>
  <c r="R134" i="21"/>
  <c r="R135" i="21"/>
  <c r="R136" i="21"/>
  <c r="R137" i="21"/>
  <c r="R138" i="21"/>
  <c r="S122" i="21"/>
  <c r="S123" i="21"/>
  <c r="S124" i="21"/>
  <c r="S125" i="21"/>
  <c r="S126" i="21"/>
  <c r="S127" i="21"/>
  <c r="S128" i="21"/>
  <c r="S129" i="21"/>
  <c r="S130" i="21"/>
  <c r="S131" i="21"/>
  <c r="S132" i="21"/>
  <c r="S134" i="21"/>
  <c r="S135" i="21"/>
  <c r="S136" i="21"/>
  <c r="S137" i="21"/>
  <c r="S138" i="21"/>
  <c r="U130" i="21"/>
  <c r="U131" i="21"/>
  <c r="U132" i="21"/>
  <c r="U134" i="21"/>
  <c r="U135" i="21"/>
  <c r="U136" i="21"/>
  <c r="U137" i="21"/>
  <c r="U138" i="21"/>
  <c r="K130" i="21"/>
  <c r="K131" i="21"/>
  <c r="K132" i="21"/>
  <c r="K134" i="21"/>
  <c r="K135" i="21"/>
  <c r="K136" i="21"/>
  <c r="K137" i="21"/>
  <c r="K138" i="21"/>
  <c r="V148" i="21" l="1"/>
  <c r="W149" i="21"/>
  <c r="W148" i="21"/>
  <c r="V149" i="21"/>
  <c r="R102" i="21"/>
  <c r="L139" i="21"/>
  <c r="G139" i="21"/>
  <c r="J139" i="21" s="1"/>
  <c r="F139" i="21"/>
  <c r="O139" i="21"/>
  <c r="M139" i="21"/>
  <c r="N139" i="21"/>
  <c r="T130" i="21"/>
  <c r="W130" i="21" s="1"/>
  <c r="T131" i="21"/>
  <c r="W131" i="21" s="1"/>
  <c r="T132" i="21"/>
  <c r="W132" i="21" s="1"/>
  <c r="T134" i="21"/>
  <c r="W134" i="21" s="1"/>
  <c r="T135" i="21"/>
  <c r="W135" i="21" s="1"/>
  <c r="T136" i="21"/>
  <c r="W136" i="21" s="1"/>
  <c r="T137" i="21"/>
  <c r="W137" i="21" s="1"/>
  <c r="T138" i="21"/>
  <c r="P139" i="21" l="1"/>
  <c r="Q139" i="21"/>
  <c r="T102" i="21"/>
  <c r="S102" i="21"/>
  <c r="V138" i="21"/>
  <c r="W138" i="21"/>
  <c r="U150" i="21" l="1"/>
  <c r="U152" i="21"/>
  <c r="U166" i="21"/>
  <c r="U169" i="21"/>
  <c r="U42" i="21"/>
  <c r="U48" i="21"/>
  <c r="V48" i="21" s="1"/>
  <c r="U49" i="21"/>
  <c r="V49" i="21" s="1"/>
  <c r="U50" i="21"/>
  <c r="V50" i="21" s="1"/>
  <c r="U51" i="21"/>
  <c r="U52" i="21"/>
  <c r="U53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5" i="21"/>
  <c r="U76" i="21"/>
  <c r="U77" i="21"/>
  <c r="U78" i="21"/>
  <c r="U80" i="21"/>
  <c r="U81" i="21"/>
  <c r="U82" i="21"/>
  <c r="U83" i="21"/>
  <c r="U84" i="21"/>
  <c r="U85" i="21"/>
  <c r="U86" i="21"/>
  <c r="U87" i="21"/>
  <c r="U90" i="21"/>
  <c r="U92" i="21"/>
  <c r="U93" i="21"/>
  <c r="U94" i="21"/>
  <c r="U95" i="21"/>
  <c r="U96" i="21"/>
  <c r="U97" i="21"/>
  <c r="U98" i="21"/>
  <c r="U99" i="21"/>
  <c r="U100" i="21"/>
  <c r="U101" i="21"/>
  <c r="U103" i="21"/>
  <c r="U104" i="21"/>
  <c r="U105" i="21"/>
  <c r="U106" i="21"/>
  <c r="U107" i="21"/>
  <c r="U108" i="21"/>
  <c r="U109" i="21"/>
  <c r="U110" i="21"/>
  <c r="U111" i="21"/>
  <c r="U112" i="21"/>
  <c r="U114" i="21"/>
  <c r="U117" i="21"/>
  <c r="U118" i="21"/>
  <c r="U119" i="21"/>
  <c r="U120" i="21"/>
  <c r="U121" i="21"/>
  <c r="U140" i="21"/>
  <c r="U141" i="21"/>
  <c r="U142" i="21"/>
  <c r="U143" i="21"/>
  <c r="U144" i="21"/>
  <c r="U145" i="21"/>
  <c r="U146" i="21"/>
  <c r="U147" i="21"/>
  <c r="U38" i="21"/>
  <c r="U39" i="21"/>
  <c r="U40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15" i="21"/>
  <c r="U102" i="21" l="1"/>
  <c r="W92" i="21"/>
  <c r="V92" i="21"/>
  <c r="W94" i="21"/>
  <c r="V94" i="21"/>
  <c r="W93" i="21"/>
  <c r="V93" i="21"/>
  <c r="V132" i="21"/>
  <c r="V135" i="21"/>
  <c r="V131" i="21"/>
  <c r="U139" i="21"/>
  <c r="V134" i="21"/>
  <c r="V130" i="21"/>
  <c r="V136" i="21"/>
  <c r="V137" i="21"/>
  <c r="T145" i="21"/>
  <c r="W145" i="21" s="1"/>
  <c r="S145" i="21"/>
  <c r="R145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8" i="21"/>
  <c r="K39" i="21"/>
  <c r="K40" i="21"/>
  <c r="K42" i="21"/>
  <c r="K44" i="21"/>
  <c r="K47" i="21"/>
  <c r="K48" i="21"/>
  <c r="K49" i="21"/>
  <c r="K50" i="21"/>
  <c r="K51" i="21"/>
  <c r="K52" i="21"/>
  <c r="K53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5" i="21"/>
  <c r="K76" i="21"/>
  <c r="K77" i="21"/>
  <c r="K78" i="21"/>
  <c r="K80" i="21"/>
  <c r="K81" i="21"/>
  <c r="K82" i="21"/>
  <c r="K83" i="21"/>
  <c r="K84" i="21"/>
  <c r="K85" i="21"/>
  <c r="K86" i="21"/>
  <c r="K87" i="21"/>
  <c r="K90" i="21"/>
  <c r="K92" i="21"/>
  <c r="K93" i="21"/>
  <c r="K94" i="21"/>
  <c r="K95" i="21"/>
  <c r="K96" i="21"/>
  <c r="K97" i="21"/>
  <c r="K98" i="21"/>
  <c r="K99" i="21"/>
  <c r="K100" i="21"/>
  <c r="K101" i="21"/>
  <c r="K103" i="21"/>
  <c r="K104" i="21"/>
  <c r="K105" i="21"/>
  <c r="K106" i="21"/>
  <c r="K107" i="21"/>
  <c r="K108" i="21"/>
  <c r="K109" i="21"/>
  <c r="K110" i="21"/>
  <c r="K111" i="21"/>
  <c r="K112" i="21"/>
  <c r="K114" i="21"/>
  <c r="K117" i="21"/>
  <c r="K118" i="21"/>
  <c r="K119" i="21"/>
  <c r="K120" i="21"/>
  <c r="K121" i="21"/>
  <c r="K140" i="21"/>
  <c r="K141" i="21"/>
  <c r="K142" i="21"/>
  <c r="K143" i="21"/>
  <c r="K144" i="21"/>
  <c r="K145" i="21"/>
  <c r="K146" i="21"/>
  <c r="K147" i="21"/>
  <c r="K150" i="21"/>
  <c r="K156" i="21"/>
  <c r="K157" i="21"/>
  <c r="K152" i="21"/>
  <c r="K158" i="21"/>
  <c r="K159" i="21"/>
  <c r="K160" i="21"/>
  <c r="K169" i="21"/>
  <c r="K15" i="21"/>
  <c r="K16" i="21"/>
  <c r="T146" i="21"/>
  <c r="W146" i="21" s="1"/>
  <c r="W144" i="21"/>
  <c r="W143" i="21"/>
  <c r="Q166" i="21" l="1"/>
  <c r="K166" i="21"/>
  <c r="U151" i="21" l="1"/>
  <c r="K151" i="21"/>
  <c r="K102" i="21" l="1"/>
  <c r="V145" i="21"/>
  <c r="H89" i="21"/>
  <c r="G89" i="21"/>
  <c r="F89" i="21"/>
  <c r="N89" i="21"/>
  <c r="O89" i="21"/>
  <c r="L89" i="21"/>
  <c r="V143" i="21"/>
  <c r="V144" i="21"/>
  <c r="R144" i="21"/>
  <c r="S144" i="21"/>
  <c r="R143" i="21"/>
  <c r="S143" i="21"/>
  <c r="Q89" i="21" l="1"/>
  <c r="P89" i="21"/>
  <c r="J89" i="21"/>
  <c r="U89" i="21"/>
  <c r="K89" i="21"/>
  <c r="T97" i="21"/>
  <c r="S97" i="21"/>
  <c r="R97" i="21"/>
  <c r="W97" i="21" l="1"/>
  <c r="K12" i="21"/>
  <c r="V97" i="21"/>
  <c r="M79" i="21" l="1"/>
  <c r="S140" i="21" l="1"/>
  <c r="R140" i="21"/>
  <c r="W140" i="21" l="1"/>
  <c r="K139" i="21"/>
  <c r="V140" i="21"/>
  <c r="R159" i="21"/>
  <c r="S159" i="21"/>
  <c r="T159" i="21"/>
  <c r="V159" i="21" l="1"/>
  <c r="W159" i="21"/>
  <c r="S178" i="21"/>
  <c r="U178" i="21" l="1"/>
  <c r="T178" i="21"/>
  <c r="R178" i="21"/>
  <c r="W178" i="21" l="1"/>
  <c r="V178" i="21"/>
  <c r="T158" i="21"/>
  <c r="S158" i="21"/>
  <c r="R158" i="21"/>
  <c r="T106" i="21"/>
  <c r="W106" i="21" s="1"/>
  <c r="S106" i="21"/>
  <c r="R106" i="21"/>
  <c r="O54" i="21"/>
  <c r="M54" i="21"/>
  <c r="L54" i="21"/>
  <c r="H54" i="21"/>
  <c r="F54" i="21"/>
  <c r="T65" i="21"/>
  <c r="W65" i="21" s="1"/>
  <c r="S65" i="21"/>
  <c r="R65" i="21"/>
  <c r="P54" i="21" l="1"/>
  <c r="Q54" i="21"/>
  <c r="J54" i="21"/>
  <c r="W158" i="21"/>
  <c r="V158" i="21"/>
  <c r="U54" i="21"/>
  <c r="K54" i="21"/>
  <c r="V106" i="21"/>
  <c r="V65" i="21"/>
  <c r="T109" i="21"/>
  <c r="W109" i="21" s="1"/>
  <c r="S109" i="21"/>
  <c r="R109" i="21"/>
  <c r="V109" i="21" l="1"/>
  <c r="T72" i="21" l="1"/>
  <c r="S72" i="21"/>
  <c r="R72" i="21"/>
  <c r="T71" i="21"/>
  <c r="W71" i="21" s="1"/>
  <c r="S71" i="21"/>
  <c r="R71" i="21"/>
  <c r="W72" i="21" l="1"/>
  <c r="V71" i="21"/>
  <c r="V72" i="21"/>
  <c r="T141" i="21"/>
  <c r="S141" i="21"/>
  <c r="R141" i="21"/>
  <c r="R121" i="21"/>
  <c r="S121" i="21"/>
  <c r="T121" i="21"/>
  <c r="W121" i="21" s="1"/>
  <c r="T101" i="21"/>
  <c r="W101" i="21" s="1"/>
  <c r="S101" i="21"/>
  <c r="R101" i="21"/>
  <c r="T64" i="21"/>
  <c r="W64" i="21" s="1"/>
  <c r="S64" i="21"/>
  <c r="R64" i="21"/>
  <c r="W141" i="21" l="1"/>
  <c r="V101" i="21"/>
  <c r="V141" i="21"/>
  <c r="V121" i="21"/>
  <c r="V64" i="21"/>
  <c r="T152" i="21" l="1"/>
  <c r="W152" i="21" s="1"/>
  <c r="S152" i="21"/>
  <c r="R152" i="21"/>
  <c r="V152" i="21" l="1"/>
  <c r="M74" i="21"/>
  <c r="M177" i="21" s="1"/>
  <c r="M13" i="21" l="1"/>
  <c r="O192" i="21" l="1"/>
  <c r="N192" i="21"/>
  <c r="M192" i="21"/>
  <c r="L192" i="21"/>
  <c r="G192" i="21"/>
  <c r="H192" i="21"/>
  <c r="F192" i="21"/>
  <c r="R192" i="21" l="1"/>
  <c r="K192" i="21"/>
  <c r="J192" i="21"/>
  <c r="U192" i="21"/>
  <c r="T192" i="21"/>
  <c r="S192" i="21"/>
  <c r="P192" i="21"/>
  <c r="Q192" i="21"/>
  <c r="T118" i="21"/>
  <c r="W118" i="21" s="1"/>
  <c r="S118" i="21"/>
  <c r="R118" i="21"/>
  <c r="T119" i="21"/>
  <c r="W119" i="21" s="1"/>
  <c r="S119" i="21"/>
  <c r="R119" i="21"/>
  <c r="W192" i="21" l="1"/>
  <c r="V192" i="21"/>
  <c r="V119" i="21"/>
  <c r="V118" i="21"/>
  <c r="T38" i="21"/>
  <c r="S38" i="21"/>
  <c r="R38" i="21"/>
  <c r="W38" i="21" l="1"/>
  <c r="V38" i="21"/>
  <c r="O191" i="21" l="1"/>
  <c r="N191" i="21"/>
  <c r="M191" i="21"/>
  <c r="L191" i="21"/>
  <c r="G191" i="21"/>
  <c r="H191" i="21"/>
  <c r="F191" i="21"/>
  <c r="O188" i="21"/>
  <c r="N188" i="21"/>
  <c r="N201" i="21" s="1"/>
  <c r="T201" i="21" s="1"/>
  <c r="M188" i="21"/>
  <c r="M201" i="21" s="1"/>
  <c r="S201" i="21" s="1"/>
  <c r="L188" i="21"/>
  <c r="L201" i="21" s="1"/>
  <c r="R201" i="21" s="1"/>
  <c r="G188" i="21"/>
  <c r="H188" i="21"/>
  <c r="J188" i="21" s="1"/>
  <c r="F188" i="21"/>
  <c r="R188" i="21" s="1"/>
  <c r="T33" i="21"/>
  <c r="S33" i="21"/>
  <c r="R33" i="21"/>
  <c r="T24" i="21"/>
  <c r="W24" i="21" s="1"/>
  <c r="S24" i="21"/>
  <c r="R24" i="21"/>
  <c r="T25" i="21"/>
  <c r="W25" i="21" s="1"/>
  <c r="S25" i="21"/>
  <c r="R25" i="21"/>
  <c r="T40" i="21"/>
  <c r="S40" i="21"/>
  <c r="R40" i="21"/>
  <c r="P188" i="21" l="1"/>
  <c r="P191" i="21"/>
  <c r="Q191" i="21"/>
  <c r="J191" i="21"/>
  <c r="U191" i="21"/>
  <c r="S188" i="21"/>
  <c r="T188" i="21"/>
  <c r="U188" i="21"/>
  <c r="R191" i="21"/>
  <c r="S191" i="21"/>
  <c r="T191" i="21"/>
  <c r="W33" i="21"/>
  <c r="Q188" i="21"/>
  <c r="K191" i="21"/>
  <c r="K188" i="21"/>
  <c r="W40" i="21"/>
  <c r="V33" i="21"/>
  <c r="V25" i="21"/>
  <c r="V40" i="21"/>
  <c r="V24" i="21"/>
  <c r="V191" i="21" l="1"/>
  <c r="W191" i="21"/>
  <c r="W188" i="21"/>
  <c r="V188" i="21"/>
  <c r="T108" i="21"/>
  <c r="W108" i="21" s="1"/>
  <c r="S108" i="21"/>
  <c r="R108" i="21"/>
  <c r="V108" i="21" l="1"/>
  <c r="H79" i="21" l="1"/>
  <c r="R56" i="21" l="1"/>
  <c r="S56" i="21"/>
  <c r="T56" i="21"/>
  <c r="W56" i="21" s="1"/>
  <c r="R57" i="21"/>
  <c r="S57" i="21"/>
  <c r="T57" i="21"/>
  <c r="W57" i="21" s="1"/>
  <c r="R58" i="21"/>
  <c r="S58" i="21"/>
  <c r="T58" i="21"/>
  <c r="W58" i="21" s="1"/>
  <c r="R59" i="21"/>
  <c r="S59" i="21"/>
  <c r="T59" i="21"/>
  <c r="W59" i="21" s="1"/>
  <c r="R60" i="21"/>
  <c r="S60" i="21"/>
  <c r="T60" i="21"/>
  <c r="W60" i="21" s="1"/>
  <c r="R61" i="21"/>
  <c r="S61" i="21"/>
  <c r="T61" i="21"/>
  <c r="W61" i="21" s="1"/>
  <c r="R62" i="21"/>
  <c r="S62" i="21"/>
  <c r="T62" i="21"/>
  <c r="W62" i="21" s="1"/>
  <c r="R63" i="21"/>
  <c r="S63" i="21"/>
  <c r="T63" i="21"/>
  <c r="W63" i="21" s="1"/>
  <c r="R66" i="21"/>
  <c r="S66" i="21"/>
  <c r="T66" i="21"/>
  <c r="W66" i="21" s="1"/>
  <c r="R67" i="21"/>
  <c r="S67" i="21"/>
  <c r="T67" i="21"/>
  <c r="W67" i="21" s="1"/>
  <c r="R68" i="21"/>
  <c r="S68" i="21"/>
  <c r="T68" i="21"/>
  <c r="W68" i="21" s="1"/>
  <c r="R69" i="21"/>
  <c r="S69" i="21"/>
  <c r="T69" i="21"/>
  <c r="W69" i="21" s="1"/>
  <c r="R70" i="21"/>
  <c r="S70" i="21"/>
  <c r="T70" i="21"/>
  <c r="W70" i="21" s="1"/>
  <c r="R73" i="21"/>
  <c r="S73" i="21"/>
  <c r="T73" i="21"/>
  <c r="W73" i="21" s="1"/>
  <c r="R15" i="21"/>
  <c r="S15" i="21"/>
  <c r="R16" i="21"/>
  <c r="S16" i="21"/>
  <c r="T16" i="21"/>
  <c r="W16" i="21" s="1"/>
  <c r="R17" i="21"/>
  <c r="S17" i="21"/>
  <c r="T17" i="21"/>
  <c r="W17" i="21" s="1"/>
  <c r="R18" i="21"/>
  <c r="S18" i="21"/>
  <c r="T18" i="21"/>
  <c r="W18" i="21" s="1"/>
  <c r="R19" i="21"/>
  <c r="S19" i="21"/>
  <c r="T19" i="21"/>
  <c r="W19" i="21" s="1"/>
  <c r="R20" i="21"/>
  <c r="S20" i="21"/>
  <c r="T20" i="21"/>
  <c r="W20" i="21" s="1"/>
  <c r="R21" i="21"/>
  <c r="S21" i="21"/>
  <c r="T21" i="21"/>
  <c r="W21" i="21" s="1"/>
  <c r="R22" i="21"/>
  <c r="S22" i="21"/>
  <c r="T22" i="21"/>
  <c r="W22" i="21" s="1"/>
  <c r="R23" i="21"/>
  <c r="S23" i="21"/>
  <c r="T23" i="21"/>
  <c r="R26" i="21"/>
  <c r="S26" i="21"/>
  <c r="T26" i="21"/>
  <c r="W26" i="21" s="1"/>
  <c r="R27" i="21"/>
  <c r="S27" i="21"/>
  <c r="T27" i="21"/>
  <c r="W27" i="21" s="1"/>
  <c r="R28" i="21"/>
  <c r="S28" i="21"/>
  <c r="T28" i="21"/>
  <c r="W28" i="21" s="1"/>
  <c r="R29" i="21"/>
  <c r="S29" i="21"/>
  <c r="T29" i="21"/>
  <c r="W29" i="21" s="1"/>
  <c r="R30" i="21"/>
  <c r="S30" i="21"/>
  <c r="T30" i="21"/>
  <c r="W30" i="21" s="1"/>
  <c r="R31" i="21"/>
  <c r="S31" i="21"/>
  <c r="T31" i="21"/>
  <c r="W31" i="21" s="1"/>
  <c r="R32" i="21"/>
  <c r="S32" i="21"/>
  <c r="T32" i="21"/>
  <c r="W32" i="21" s="1"/>
  <c r="R34" i="21"/>
  <c r="S34" i="21"/>
  <c r="T34" i="21"/>
  <c r="R35" i="21"/>
  <c r="S35" i="21"/>
  <c r="T35" i="21"/>
  <c r="W35" i="21" s="1"/>
  <c r="R39" i="21"/>
  <c r="S39" i="21"/>
  <c r="T39" i="21"/>
  <c r="W39" i="21" s="1"/>
  <c r="R42" i="21"/>
  <c r="S42" i="21"/>
  <c r="T42" i="21"/>
  <c r="T41" i="21" s="1"/>
  <c r="R48" i="21"/>
  <c r="S48" i="21"/>
  <c r="W48" i="21"/>
  <c r="R49" i="21"/>
  <c r="S49" i="21"/>
  <c r="R50" i="21"/>
  <c r="S50" i="21"/>
  <c r="W50" i="21"/>
  <c r="R51" i="21"/>
  <c r="S51" i="21"/>
  <c r="W51" i="21"/>
  <c r="R52" i="21"/>
  <c r="S52" i="21"/>
  <c r="W52" i="21"/>
  <c r="R53" i="21"/>
  <c r="S53" i="21"/>
  <c r="W53" i="21"/>
  <c r="R75" i="21"/>
  <c r="T75" i="21"/>
  <c r="W75" i="21" s="1"/>
  <c r="R76" i="21"/>
  <c r="S76" i="21"/>
  <c r="T76" i="21"/>
  <c r="W76" i="21" s="1"/>
  <c r="R77" i="21"/>
  <c r="S77" i="21"/>
  <c r="T77" i="21"/>
  <c r="W77" i="21" s="1"/>
  <c r="R78" i="21"/>
  <c r="S78" i="21"/>
  <c r="T78" i="21"/>
  <c r="W78" i="21" s="1"/>
  <c r="R80" i="21"/>
  <c r="S80" i="21"/>
  <c r="T80" i="21"/>
  <c r="W80" i="21" s="1"/>
  <c r="R81" i="21"/>
  <c r="S81" i="21"/>
  <c r="T81" i="21"/>
  <c r="W81" i="21" s="1"/>
  <c r="R82" i="21"/>
  <c r="S82" i="21"/>
  <c r="T82" i="21"/>
  <c r="W82" i="21" s="1"/>
  <c r="R83" i="21"/>
  <c r="S83" i="21"/>
  <c r="T83" i="21"/>
  <c r="W83" i="21" s="1"/>
  <c r="R84" i="21"/>
  <c r="S84" i="21"/>
  <c r="T84" i="21"/>
  <c r="W84" i="21" s="1"/>
  <c r="R85" i="21"/>
  <c r="S85" i="21"/>
  <c r="T85" i="21"/>
  <c r="W85" i="21" s="1"/>
  <c r="R86" i="21"/>
  <c r="S86" i="21"/>
  <c r="T86" i="21"/>
  <c r="W86" i="21" s="1"/>
  <c r="R87" i="21"/>
  <c r="S87" i="21"/>
  <c r="T87" i="21"/>
  <c r="W87" i="21" s="1"/>
  <c r="R90" i="21"/>
  <c r="S90" i="21"/>
  <c r="T90" i="21"/>
  <c r="W90" i="21" s="1"/>
  <c r="R95" i="21"/>
  <c r="S95" i="21"/>
  <c r="T95" i="21"/>
  <c r="W95" i="21" s="1"/>
  <c r="R96" i="21"/>
  <c r="S96" i="21"/>
  <c r="T96" i="21"/>
  <c r="W96" i="21" s="1"/>
  <c r="R98" i="21"/>
  <c r="S98" i="21"/>
  <c r="T98" i="21"/>
  <c r="W98" i="21" s="1"/>
  <c r="R99" i="21"/>
  <c r="S99" i="21"/>
  <c r="T99" i="21"/>
  <c r="W99" i="21" s="1"/>
  <c r="R100" i="21"/>
  <c r="S100" i="21"/>
  <c r="T100" i="21"/>
  <c r="R103" i="21"/>
  <c r="S103" i="21"/>
  <c r="T103" i="21"/>
  <c r="R104" i="21"/>
  <c r="S104" i="21"/>
  <c r="T104" i="21"/>
  <c r="R105" i="21"/>
  <c r="S105" i="21"/>
  <c r="T105" i="21"/>
  <c r="W105" i="21" s="1"/>
  <c r="R107" i="21"/>
  <c r="S107" i="21"/>
  <c r="T107" i="21"/>
  <c r="W107" i="21" s="1"/>
  <c r="R110" i="21"/>
  <c r="S110" i="21"/>
  <c r="T110" i="21"/>
  <c r="W110" i="21" s="1"/>
  <c r="R111" i="21"/>
  <c r="S111" i="21"/>
  <c r="T111" i="21"/>
  <c r="W111" i="21" s="1"/>
  <c r="R112" i="21"/>
  <c r="S112" i="21"/>
  <c r="T112" i="21"/>
  <c r="W112" i="21" s="1"/>
  <c r="R114" i="21"/>
  <c r="S114" i="21"/>
  <c r="T114" i="21"/>
  <c r="W114" i="21" s="1"/>
  <c r="R117" i="21"/>
  <c r="S117" i="21"/>
  <c r="T117" i="21"/>
  <c r="W117" i="21" s="1"/>
  <c r="R120" i="21"/>
  <c r="S120" i="21"/>
  <c r="T120" i="21"/>
  <c r="W120" i="21" s="1"/>
  <c r="R142" i="21"/>
  <c r="S142" i="21"/>
  <c r="R146" i="21"/>
  <c r="S146" i="21"/>
  <c r="R147" i="21"/>
  <c r="S147" i="21"/>
  <c r="T147" i="21"/>
  <c r="T139" i="21" s="1"/>
  <c r="R150" i="21"/>
  <c r="S150" i="21"/>
  <c r="T150" i="21"/>
  <c r="W150" i="21" s="1"/>
  <c r="R151" i="21"/>
  <c r="S151" i="21"/>
  <c r="T151" i="21"/>
  <c r="W151" i="21" s="1"/>
  <c r="R156" i="21"/>
  <c r="S156" i="21"/>
  <c r="T156" i="21"/>
  <c r="R157" i="21"/>
  <c r="S157" i="21"/>
  <c r="T157" i="21"/>
  <c r="R166" i="21"/>
  <c r="T166" i="21"/>
  <c r="W166" i="21" s="1"/>
  <c r="R169" i="21"/>
  <c r="S169" i="21"/>
  <c r="T169" i="21"/>
  <c r="W169" i="21" s="1"/>
  <c r="O190" i="21"/>
  <c r="N190" i="21"/>
  <c r="M190" i="21"/>
  <c r="L190" i="21"/>
  <c r="G190" i="21"/>
  <c r="H190" i="21"/>
  <c r="H198" i="21" s="1"/>
  <c r="F190" i="21"/>
  <c r="O189" i="21"/>
  <c r="N189" i="21"/>
  <c r="M189" i="21"/>
  <c r="L189" i="21"/>
  <c r="G189" i="21"/>
  <c r="H189" i="21"/>
  <c r="F189" i="21"/>
  <c r="N79" i="21"/>
  <c r="L79" i="21"/>
  <c r="G79" i="21"/>
  <c r="J79" i="21" s="1"/>
  <c r="F79" i="21"/>
  <c r="F198" i="21" l="1"/>
  <c r="P189" i="21"/>
  <c r="N177" i="21"/>
  <c r="N11" i="21" s="1"/>
  <c r="Q79" i="21"/>
  <c r="P79" i="21"/>
  <c r="P190" i="21"/>
  <c r="S139" i="21"/>
  <c r="J190" i="21"/>
  <c r="J189" i="21"/>
  <c r="G198" i="21"/>
  <c r="W157" i="21"/>
  <c r="V157" i="21"/>
  <c r="V156" i="21"/>
  <c r="W156" i="21"/>
  <c r="R190" i="21"/>
  <c r="U189" i="21"/>
  <c r="S190" i="21"/>
  <c r="T190" i="21"/>
  <c r="R189" i="21"/>
  <c r="S189" i="21"/>
  <c r="T189" i="21"/>
  <c r="U190" i="21"/>
  <c r="S41" i="21"/>
  <c r="R41" i="21"/>
  <c r="W42" i="21"/>
  <c r="K190" i="21"/>
  <c r="Q190" i="21"/>
  <c r="Q189" i="21"/>
  <c r="K189" i="21"/>
  <c r="U79" i="21"/>
  <c r="R139" i="21"/>
  <c r="W142" i="21"/>
  <c r="W103" i="21"/>
  <c r="W102" i="21"/>
  <c r="W147" i="21"/>
  <c r="W104" i="21"/>
  <c r="K79" i="21"/>
  <c r="W49" i="21"/>
  <c r="W100" i="21"/>
  <c r="W34" i="21"/>
  <c r="W12" i="21"/>
  <c r="W23" i="21"/>
  <c r="W15" i="21"/>
  <c r="T89" i="21"/>
  <c r="R89" i="21"/>
  <c r="S89" i="21"/>
  <c r="V142" i="21"/>
  <c r="S79" i="21"/>
  <c r="S74" i="21"/>
  <c r="R79" i="21"/>
  <c r="T79" i="21"/>
  <c r="T74" i="21"/>
  <c r="R74" i="21"/>
  <c r="V83" i="21"/>
  <c r="V166" i="21"/>
  <c r="V117" i="21"/>
  <c r="J198" i="21" l="1"/>
  <c r="K198" i="21"/>
  <c r="W89" i="21"/>
  <c r="W189" i="21"/>
  <c r="V189" i="21"/>
  <c r="W190" i="21"/>
  <c r="V190" i="21"/>
  <c r="W14" i="21"/>
  <c r="W79" i="21"/>
  <c r="V139" i="21"/>
  <c r="W139" i="21"/>
  <c r="V102" i="21"/>
  <c r="V39" i="21" l="1"/>
  <c r="V35" i="21"/>
  <c r="V34" i="21"/>
  <c r="O187" i="21" l="1"/>
  <c r="N187" i="21"/>
  <c r="N198" i="21" s="1"/>
  <c r="N197" i="21" s="1"/>
  <c r="M187" i="21"/>
  <c r="M198" i="21" s="1"/>
  <c r="M197" i="21" s="1"/>
  <c r="L187" i="21"/>
  <c r="L198" i="21" s="1"/>
  <c r="L197" i="21" s="1"/>
  <c r="P187" i="21" l="1"/>
  <c r="O198" i="21"/>
  <c r="R195" i="21"/>
  <c r="S195" i="21"/>
  <c r="T195" i="21"/>
  <c r="U198" i="21"/>
  <c r="U187" i="21"/>
  <c r="U195" i="21"/>
  <c r="R198" i="21"/>
  <c r="R187" i="21"/>
  <c r="S187" i="21"/>
  <c r="T187" i="21"/>
  <c r="K187" i="21"/>
  <c r="O201" i="21"/>
  <c r="Q187" i="21"/>
  <c r="L196" i="21"/>
  <c r="L200" i="21" s="1"/>
  <c r="N196" i="21"/>
  <c r="N200" i="21" s="1"/>
  <c r="F196" i="21"/>
  <c r="G196" i="21"/>
  <c r="M196" i="21"/>
  <c r="M200" i="21" s="1"/>
  <c r="O196" i="21"/>
  <c r="O200" i="21" s="1"/>
  <c r="H196" i="21"/>
  <c r="O197" i="21" l="1"/>
  <c r="Q198" i="21"/>
  <c r="P198" i="21"/>
  <c r="Q200" i="21"/>
  <c r="P200" i="21"/>
  <c r="H200" i="21"/>
  <c r="K196" i="21"/>
  <c r="U196" i="21"/>
  <c r="J196" i="21"/>
  <c r="S196" i="21"/>
  <c r="R196" i="21"/>
  <c r="U201" i="21"/>
  <c r="V201" i="21" s="1"/>
  <c r="P201" i="21"/>
  <c r="Q201" i="21"/>
  <c r="P196" i="21"/>
  <c r="Q196" i="21"/>
  <c r="G200" i="21"/>
  <c r="S200" i="21" s="1"/>
  <c r="T196" i="21"/>
  <c r="F200" i="21"/>
  <c r="R200" i="21" s="1"/>
  <c r="T198" i="21"/>
  <c r="V198" i="21" s="1"/>
  <c r="S198" i="21"/>
  <c r="W187" i="21"/>
  <c r="V187" i="21"/>
  <c r="V195" i="21"/>
  <c r="W195" i="21"/>
  <c r="G197" i="21"/>
  <c r="T197" i="21" s="1"/>
  <c r="H197" i="21"/>
  <c r="F197" i="21"/>
  <c r="U179" i="21"/>
  <c r="T179" i="21"/>
  <c r="R179" i="21"/>
  <c r="O74" i="21"/>
  <c r="L74" i="21"/>
  <c r="L177" i="21" s="1"/>
  <c r="H74" i="21"/>
  <c r="H177" i="21" s="1"/>
  <c r="G74" i="21"/>
  <c r="F74" i="21"/>
  <c r="T55" i="21"/>
  <c r="S55" i="21"/>
  <c r="R55" i="21"/>
  <c r="R54" i="21" s="1"/>
  <c r="R177" i="21" s="1"/>
  <c r="U8" i="21"/>
  <c r="T8" i="21"/>
  <c r="N8" i="21"/>
  <c r="P197" i="21" l="1"/>
  <c r="Q197" i="21"/>
  <c r="Q74" i="21"/>
  <c r="P74" i="21"/>
  <c r="F177" i="21"/>
  <c r="F11" i="21" s="1"/>
  <c r="F13" i="21"/>
  <c r="O177" i="21"/>
  <c r="P177" i="21" s="1"/>
  <c r="G177" i="21"/>
  <c r="J74" i="21"/>
  <c r="J177" i="21" s="1"/>
  <c r="T200" i="21"/>
  <c r="V196" i="21"/>
  <c r="W196" i="21"/>
  <c r="R197" i="21"/>
  <c r="S197" i="21"/>
  <c r="J197" i="21"/>
  <c r="K197" i="21"/>
  <c r="U197" i="21"/>
  <c r="W201" i="21"/>
  <c r="U200" i="21"/>
  <c r="J200" i="21"/>
  <c r="K200" i="21"/>
  <c r="W198" i="21"/>
  <c r="R11" i="21"/>
  <c r="H13" i="21"/>
  <c r="S54" i="21"/>
  <c r="S177" i="21" s="1"/>
  <c r="S11" i="21" s="1"/>
  <c r="W179" i="21"/>
  <c r="U74" i="21"/>
  <c r="W74" i="21" s="1"/>
  <c r="L13" i="21"/>
  <c r="G13" i="21"/>
  <c r="O13" i="21"/>
  <c r="N13" i="21"/>
  <c r="U41" i="21"/>
  <c r="K74" i="21"/>
  <c r="K41" i="21"/>
  <c r="T54" i="21"/>
  <c r="T177" i="21" s="1"/>
  <c r="W55" i="21"/>
  <c r="L180" i="21"/>
  <c r="V99" i="21"/>
  <c r="V100" i="21"/>
  <c r="V103" i="21"/>
  <c r="V104" i="21"/>
  <c r="V110" i="21"/>
  <c r="V112" i="21"/>
  <c r="V28" i="21"/>
  <c r="V86" i="21"/>
  <c r="V89" i="21"/>
  <c r="V85" i="21"/>
  <c r="V120" i="21"/>
  <c r="V150" i="21"/>
  <c r="V27" i="21"/>
  <c r="V105" i="21"/>
  <c r="V111" i="21"/>
  <c r="V114" i="21"/>
  <c r="V146" i="21"/>
  <c r="V147" i="21"/>
  <c r="V151" i="21"/>
  <c r="V56" i="21"/>
  <c r="V62" i="21"/>
  <c r="V66" i="21"/>
  <c r="V67" i="21"/>
  <c r="V70" i="21"/>
  <c r="V73" i="21"/>
  <c r="V52" i="21"/>
  <c r="V84" i="21"/>
  <c r="V90" i="21"/>
  <c r="V98" i="21"/>
  <c r="V59" i="21"/>
  <c r="V51" i="21"/>
  <c r="V69" i="21"/>
  <c r="V80" i="21"/>
  <c r="V76" i="21"/>
  <c r="V53" i="21"/>
  <c r="V31" i="21"/>
  <c r="V68" i="21"/>
  <c r="V107" i="21"/>
  <c r="V77" i="21"/>
  <c r="V23" i="21"/>
  <c r="V82" i="21"/>
  <c r="V63" i="21"/>
  <c r="V32" i="21"/>
  <c r="V30" i="21"/>
  <c r="V179" i="21"/>
  <c r="V19" i="21"/>
  <c r="V21" i="21"/>
  <c r="V18" i="21"/>
  <c r="V16" i="21"/>
  <c r="V20" i="21"/>
  <c r="V95" i="21"/>
  <c r="V81" i="21"/>
  <c r="V78" i="21"/>
  <c r="V60" i="21"/>
  <c r="V29" i="21"/>
  <c r="V87" i="21"/>
  <c r="V58" i="21"/>
  <c r="V57" i="21"/>
  <c r="V61" i="21"/>
  <c r="V55" i="21"/>
  <c r="V26" i="21"/>
  <c r="V75" i="21"/>
  <c r="V15" i="21"/>
  <c r="V17" i="21"/>
  <c r="V22" i="21"/>
  <c r="V42" i="21"/>
  <c r="V96" i="21"/>
  <c r="W200" i="21" l="1"/>
  <c r="Q13" i="21"/>
  <c r="P13" i="21"/>
  <c r="Q177" i="21"/>
  <c r="J13" i="21"/>
  <c r="G11" i="21"/>
  <c r="V197" i="21"/>
  <c r="W197" i="21"/>
  <c r="U177" i="21"/>
  <c r="V200" i="21"/>
  <c r="T11" i="21"/>
  <c r="F180" i="21"/>
  <c r="K177" i="21"/>
  <c r="H11" i="21"/>
  <c r="I113" i="21" s="1"/>
  <c r="I194" i="21" s="1"/>
  <c r="I198" i="21" s="1"/>
  <c r="W41" i="21"/>
  <c r="W54" i="21"/>
  <c r="U13" i="21"/>
  <c r="G180" i="21"/>
  <c r="T13" i="21"/>
  <c r="K13" i="21"/>
  <c r="R13" i="21"/>
  <c r="S13" i="21"/>
  <c r="V74" i="21"/>
  <c r="N180" i="21"/>
  <c r="L11" i="21"/>
  <c r="M180" i="21"/>
  <c r="M11" i="21"/>
  <c r="V79" i="21"/>
  <c r="V14" i="21"/>
  <c r="V54" i="21"/>
  <c r="H180" i="21"/>
  <c r="O180" i="21"/>
  <c r="O11" i="21"/>
  <c r="V41" i="21"/>
  <c r="P180" i="21" l="1"/>
  <c r="J180" i="21"/>
  <c r="I115" i="21"/>
  <c r="I116" i="21"/>
  <c r="I162" i="21"/>
  <c r="I165" i="21"/>
  <c r="V177" i="21"/>
  <c r="I43" i="21"/>
  <c r="I153" i="21"/>
  <c r="I133" i="21"/>
  <c r="I91" i="21"/>
  <c r="I173" i="21"/>
  <c r="I170" i="21"/>
  <c r="R182" i="21"/>
  <c r="S180" i="21"/>
  <c r="R180" i="21"/>
  <c r="W177" i="21"/>
  <c r="T180" i="21"/>
  <c r="I123" i="21"/>
  <c r="I124" i="21"/>
  <c r="I128" i="21"/>
  <c r="I125" i="21"/>
  <c r="I129" i="21"/>
  <c r="I122" i="21"/>
  <c r="I126" i="21"/>
  <c r="I127" i="21"/>
  <c r="I164" i="21"/>
  <c r="I88" i="21"/>
  <c r="I37" i="21"/>
  <c r="I36" i="21"/>
  <c r="I160" i="21"/>
  <c r="I161" i="21"/>
  <c r="I163" i="21"/>
  <c r="I172" i="21"/>
  <c r="I171" i="21"/>
  <c r="I45" i="21"/>
  <c r="I46" i="21"/>
  <c r="I169" i="21"/>
  <c r="I178" i="21"/>
  <c r="I177" i="21"/>
  <c r="I168" i="21"/>
  <c r="I167" i="21"/>
  <c r="I166" i="21"/>
  <c r="I176" i="21"/>
  <c r="I179" i="21"/>
  <c r="T182" i="21"/>
  <c r="Q182" i="21"/>
  <c r="S182" i="21"/>
  <c r="I180" i="21"/>
  <c r="U182" i="21"/>
  <c r="K182" i="21"/>
  <c r="Q180" i="21"/>
  <c r="K180" i="21"/>
  <c r="I148" i="21"/>
  <c r="I149" i="21"/>
  <c r="I145" i="21"/>
  <c r="I132" i="21"/>
  <c r="I136" i="21"/>
  <c r="I138" i="21"/>
  <c r="I134" i="21"/>
  <c r="I131" i="21"/>
  <c r="I135" i="21"/>
  <c r="I137" i="21"/>
  <c r="I130" i="21"/>
  <c r="W13" i="21"/>
  <c r="Q11" i="21"/>
  <c r="K11" i="21"/>
  <c r="I97" i="21"/>
  <c r="I144" i="21"/>
  <c r="I143" i="21"/>
  <c r="I140" i="21"/>
  <c r="I158" i="21"/>
  <c r="I159" i="21"/>
  <c r="I99" i="21"/>
  <c r="I100" i="21"/>
  <c r="I98" i="21"/>
  <c r="I94" i="21"/>
  <c r="I106" i="21"/>
  <c r="I65" i="21"/>
  <c r="I72" i="21"/>
  <c r="I109" i="21"/>
  <c r="I141" i="21"/>
  <c r="I71" i="21"/>
  <c r="I121" i="21"/>
  <c r="I101" i="21"/>
  <c r="I152" i="21"/>
  <c r="I64" i="21"/>
  <c r="I102" i="21"/>
  <c r="I139" i="21"/>
  <c r="I118" i="21"/>
  <c r="I119" i="21"/>
  <c r="I38" i="21"/>
  <c r="I40" i="21"/>
  <c r="I33" i="21"/>
  <c r="I24" i="21"/>
  <c r="I25" i="21"/>
  <c r="I117" i="21"/>
  <c r="I108" i="21"/>
  <c r="I83" i="21"/>
  <c r="I39" i="21"/>
  <c r="I35" i="21"/>
  <c r="I34" i="21"/>
  <c r="V13" i="21"/>
  <c r="P11" i="21"/>
  <c r="I157" i="21"/>
  <c r="I156" i="21"/>
  <c r="I150" i="21"/>
  <c r="I147" i="21"/>
  <c r="I142" i="21"/>
  <c r="I151" i="21"/>
  <c r="I146" i="21"/>
  <c r="I111" i="21"/>
  <c r="I107" i="21"/>
  <c r="I104" i="21"/>
  <c r="I103" i="21"/>
  <c r="I96" i="21"/>
  <c r="I92" i="21"/>
  <c r="I90" i="21"/>
  <c r="I86" i="21"/>
  <c r="I84" i="21"/>
  <c r="I82" i="21"/>
  <c r="I80" i="21"/>
  <c r="I77" i="21"/>
  <c r="I75" i="21"/>
  <c r="I51" i="21"/>
  <c r="I49" i="21"/>
  <c r="I47" i="21"/>
  <c r="I42" i="21"/>
  <c r="I32" i="21"/>
  <c r="I30" i="21"/>
  <c r="I28" i="21"/>
  <c r="I26" i="21"/>
  <c r="I21" i="21"/>
  <c r="I19" i="21"/>
  <c r="I18" i="21"/>
  <c r="I16" i="21"/>
  <c r="I73" i="21"/>
  <c r="I69" i="21"/>
  <c r="I67" i="21"/>
  <c r="I63" i="21"/>
  <c r="I61" i="21"/>
  <c r="I59" i="21"/>
  <c r="I58" i="21"/>
  <c r="I56" i="21"/>
  <c r="I120" i="21"/>
  <c r="I112" i="21"/>
  <c r="I105" i="21"/>
  <c r="I95" i="21"/>
  <c r="I93" i="21"/>
  <c r="I87" i="21"/>
  <c r="I79" i="21"/>
  <c r="I76" i="21"/>
  <c r="I53" i="21"/>
  <c r="I50" i="21"/>
  <c r="I44" i="21"/>
  <c r="I41" i="21"/>
  <c r="I31" i="21"/>
  <c r="I27" i="21"/>
  <c r="I22" i="21"/>
  <c r="I17" i="21"/>
  <c r="I15" i="21"/>
  <c r="I114" i="21"/>
  <c r="I110" i="21"/>
  <c r="I89" i="21"/>
  <c r="I85" i="21"/>
  <c r="I81" i="21"/>
  <c r="I78" i="21"/>
  <c r="I74" i="21"/>
  <c r="I52" i="21"/>
  <c r="I48" i="21"/>
  <c r="I29" i="21"/>
  <c r="I23" i="21"/>
  <c r="I20" i="21"/>
  <c r="I68" i="21"/>
  <c r="I62" i="21"/>
  <c r="I55" i="21"/>
  <c r="I70" i="21"/>
  <c r="I66" i="21"/>
  <c r="I60" i="21"/>
  <c r="I57" i="21"/>
  <c r="J11" i="21"/>
  <c r="I12" i="21"/>
  <c r="I13" i="21"/>
  <c r="I14" i="21"/>
  <c r="I54" i="21"/>
  <c r="U180" i="21"/>
  <c r="U11" i="21"/>
  <c r="I195" i="21" l="1"/>
  <c r="I199" i="21"/>
  <c r="W182" i="21"/>
  <c r="W180" i="21"/>
  <c r="W11" i="21"/>
  <c r="V182" i="21"/>
  <c r="V11" i="21"/>
  <c r="V180" i="21"/>
  <c r="V169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7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<sst xmlns="http://schemas.openxmlformats.org/spreadsheetml/2006/main" count="488" uniqueCount="381">
  <si>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</si>
  <si>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</si>
  <si>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</si>
  <si>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</si>
  <si>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</si>
  <si>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</si>
  <si>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</si>
  <si>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</si>
  <si>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</si>
  <si>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</si>
  <si>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</si>
  <si>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</si>
  <si>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</si>
  <si>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</si>
  <si>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</si>
  <si>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</si>
  <si>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</si>
  <si>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</si>
  <si>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</si>
  <si>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</si>
  <si>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</si>
  <si>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</si>
  <si>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</si>
  <si>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</si>
  <si>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</si>
  <si>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</si>
  <si>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</si>
  <si>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</si>
  <si>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</si>
  <si>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</si>
  <si>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</si>
  <si>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</si>
  <si>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</si>
  <si>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</si>
  <si>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</si>
  <si>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</si>
  <si>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</si>
  <si>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</si>
  <si>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</si>
  <si>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</si>
  <si>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</si>
  <si>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</si>
  <si>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</si>
  <si>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</si>
  <si>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</si>
  <si>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</si>
  <si>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</si>
  <si>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</si>
  <si>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</si>
  <si>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</si>
  <si>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</si>
  <si>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</si>
  <si>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</si>
  <si>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</si>
  <si>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</si>
  <si>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</si>
  <si>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</si>
  <si>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</si>
  <si>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</si>
  <si>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</si>
  <si>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</si>
  <si>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</si>
  <si>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</si>
  <si>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</si>
  <si>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</si>
  <si>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</si>
  <si>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</si>
  <si>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</si>
  <si>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</si>
  <si>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</si>
  <si>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</si>
  <si>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</si>
  <si>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</si>
  <si>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</si>
  <si>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</si>
  <si>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</si>
  <si>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</si>
  <si>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</si>
  <si>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</si>
  <si>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</si>
  <si>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</si>
  <si>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</si>
  <si>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</si>
  <si>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</si>
  <si>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</si>
  <si>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</si>
  <si>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</si>
  <si>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</si>
  <si>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</si>
  <si>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</si>
  <si>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</si>
  <si>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</si>
  <si>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</si>
  <si>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</si>
  <si>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</si>
  <si>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</si>
  <si>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</si>
  <si>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</si>
  <si>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</si>
  <si>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</si>
  <si>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</si>
  <si>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</si>
  <si>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</si>
  <si>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</si>
  <si>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</si>
  <si>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</si>
  <si>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</si>
  <si>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</si>
  <si>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</si>
  <si>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</si>
  <si>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</si>
  <si>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</si>
  <si>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</si>
  <si>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</si>
  <si>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</si>
  <si>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</si>
  <si>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</si>
  <si>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</si>
  <si>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</si>
  <si>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</si>
  <si>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</si>
  <si>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</si>
  <si>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</si>
  <si>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</si>
  <si>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</si>
  <si>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</si>
  <si>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</si>
  <si>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</si>
  <si>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</si>
  <si>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</si>
  <si>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</si>
  <si>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</si>
  <si>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</si>
  <si>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</si>
  <si>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</si>
  <si>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</si>
  <si>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</si>
  <si>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</si>
  <si>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</si>
  <si>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</si>
  <si>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</si>
  <si>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</si>
  <si>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</si>
  <si>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</si>
  <si>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</si>
  <si>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</si>
  <si>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</si>
  <si>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</si>
  <si>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</si>
  <si>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</si>
  <si>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</si>
  <si>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</si>
  <si>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</si>
  <si>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</si>
  <si>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</si>
  <si>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</si>
  <si>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</si>
  <si>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</si>
  <si>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</si>
  <si>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</si>
  <si>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</si>
  <si>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</si>
  <si>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</si>
  <si>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</si>
  <si>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</si>
  <si>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</si>
  <si>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</si>
  <si>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</si>
  <si>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</si>
  <si>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</si>
  <si>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</si>
  <si>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</si>
  <si>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</si>
  <si>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</si>
  <si>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</si>
  <si>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</si>
  <si>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</si>
  <si>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</si>
  <si>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</si>
  <si>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</si>
  <si>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</si>
  <si>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</si>
  <si>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</si>
  <si>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</si>
  <si>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</si>
  <si>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</si>
  <si>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</si>
  <si>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</si>
  <si>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</si>
  <si>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</si>
  <si>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</si>
  <si>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</si>
  <si>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</si>
  <si>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</si>
  <si>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</si>
  <si>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</si>
  <si>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</si>
  <si>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</si>
  <si>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</si>
  <si>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</si>
  <si>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</si>
  <si>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</si>
  <si>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</si>
  <si>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</si>
  <si>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</si>
  <si>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</si>
  <si>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</si>
  <si>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</si>
  <si>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</si>
  <si>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</si>
  <si>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</si>
  <si>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</si>
  <si>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</si>
  <si>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</si>
  <si>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</si>
  <si>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</si>
  <si>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</si>
  <si>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</si>
  <si>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Перевірити 9770 !!!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</si>
  <si>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</si>
  <si>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</si>
  <si>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</si>
  <si>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</si>
  <si>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</si>
  <si>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</si>
  <si>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</si>
  <si>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</si>
  <si>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</si>
  <si>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</si>
  <si>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</si>
  <si>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</si>
  <si>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</si>
  <si>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</si>
  <si>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</si>
  <si>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</si>
  <si>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</si>
  <si>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</si>
  <si>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</si>
  <si>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</si>
  <si>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</si>
  <si>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</si>
  <si>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</si>
  <si>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</si>
  <si>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</si>
  <si>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</si>
  <si>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</si>
  <si>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</si>
  <si>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</si>
  <si>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</si>
  <si>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</si>
  <si>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</si>
  <si>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</si>
  <si>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</si>
  <si>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</si>
  <si>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</si>
  <si>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</si>
  <si>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</si>
  <si>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</si>
  <si>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</si>
  <si>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</si>
  <si>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</si>
  <si>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</si>
  <si>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</si>
  <si>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</si>
  <si>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</si>
  <si>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</si>
  <si>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</si>
  <si>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</si>
  <si>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</si>
  <si>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</si>
  <si>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</si>
  <si>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</si>
  <si>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</si>
  <si>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</si>
  <si>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</si>
  <si>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</si>
  <si>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</si>
  <si>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</si>
  <si>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</si>
  <si>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</si>
  <si>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</si>
  <si>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</si>
  <si>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</si>
  <si>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</si>
  <si>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</si>
  <si>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</si>
  <si>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</si>
  <si>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</si>
  <si>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</si>
  <si>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</si>
  <si>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</si>
  <si>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</si>
  <si>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</si>
  <si>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</si>
  <si>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</si>
  <si>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</si>
  <si>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</si>
  <si>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</si>
  <si>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</si>
  <si>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</si>
  <si>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</si>
  <si>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</si>
  <si>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</si>
  <si>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</si>
  <si>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</si>
  <si>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</si>
  <si>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</si>
  <si>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</si>
  <si>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</si>
  <si>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залишки</t>
  </si>
  <si>
    <t>без наших залишків (для звірки з доходами)</t>
  </si>
  <si>
    <t>ВСЬОГО</t>
  </si>
  <si>
    <t>з державного бюджету  (для звірки з казнач.звітом)</t>
  </si>
  <si>
    <t>ВСЬОГО, перевірка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</si>
  <si>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</si>
  <si>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</si>
  <si>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</si>
  <si>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Перевірити 9800 !!!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</si>
  <si>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</si>
  <si>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</si>
  <si>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</si>
  <si>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</si>
  <si>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</si>
  <si>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</si>
  <si>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</si>
  <si>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ради, Полицької та Шпанівської сільських рад) (41053900)  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</si>
  <si>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</si>
  <si>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</si>
  <si>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</si>
  <si>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</si>
  <si>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</si>
  <si>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</si>
  <si>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</si>
  <si>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</si>
  <si>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</si>
  <si>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</si>
  <si>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</si>
  <si>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</si>
  <si>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</si>
  <si>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</si>
  <si>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</si>
  <si>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</si>
  <si>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у тому числі видатків за рахунок субвенцій  з інших бюджетів: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</si>
  <si>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</si>
  <si>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 xml:space="preserve">    - в тому числі для потреб військової частини А7073 </t>
  </si>
  <si>
    <t>субвенція районному бюджету Вараського району  (Програма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</si>
  <si>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роки) 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</si>
  <si>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</si>
  <si>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5049</t>
  </si>
  <si>
    <t>субвенція обласному бюджету Рівненської області (на співфінансування обласного бюджету за надання соціальних послуг стаціонарного догляду мешканцям Вараської міської територіальної громади, які перебувають в інтернатних закладах Рівненської області)</t>
  </si>
  <si>
    <t>Розвиток мережі центрів надання адміністративних послуг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</si>
  <si>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</si>
  <si>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</si>
  <si>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</si>
  <si>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</si>
  <si>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r>
      <t>Забезпечення діяльності інклюзивно-ресурсних центрів за рахунок освітньої субвенції</t>
    </r>
    <r>
      <rPr>
        <i/>
        <sz val="15"/>
        <rFont val="Times New Roman"/>
        <family val="1"/>
        <charset val="204"/>
      </rPr>
      <t xml:space="preserve"> (41051000)</t>
    </r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</si>
  <si>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</si>
  <si>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</si>
  <si>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</si>
  <si>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бюджету Херсонської міської територіальної громади (забезпечення життєдіяльності населення і функціонування об'єктів інфраструктури) для ліквідації наслідків техногенної катастрофи, завданої збройною агресією російської федерації проти України</t>
  </si>
  <si>
    <t>субвенція для військової частини А7032 ЗСУ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</si>
  <si>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</si>
  <si>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</si>
  <si>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А4576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</si>
  <si>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з місцевого бюджету </t>
  </si>
  <si>
    <t>комплексний план просторового розвитку</t>
  </si>
  <si>
    <t>в т.ч.за рахунок субвенції</t>
  </si>
  <si>
    <t>Активні парки</t>
  </si>
  <si>
    <t>затверджено на 01.10.2023</t>
  </si>
  <si>
    <t>виконано станом на 01.10.2023</t>
  </si>
  <si>
    <t>субвенція  обласному бюджету для співфінансування об'єкту "Реконструкція будівлі навчального закладу з облаштування захисної споруди цивільного захисту (протирадіаційного укриття) за адресою: мкрн. Перемоги, буд.8 м.Вараш, Вараський район, Рівненська область"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</si>
  <si>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</si>
  <si>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Виконання окремих заходів з реалізації соціального проекту "Активні парки - локації здорової України" (41057700)</t>
  </si>
  <si>
    <t>Додаток 2</t>
  </si>
  <si>
    <t>до рішення  Вараської міської ради</t>
  </si>
  <si>
    <t>_________2023 року №_____________</t>
  </si>
  <si>
    <t>(тис.грн)</t>
  </si>
  <si>
    <t>№ 7310-СЗ-04-23</t>
  </si>
  <si>
    <t xml:space="preserve">                Виконання бюджету Вараської міської територіальної громади по видатках та кредитуванню за дев'ять місяців 2023 року </t>
  </si>
  <si>
    <t>Міський голова</t>
  </si>
  <si>
    <t>Олександр МЕНЗУЛ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</si>
</sst>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₴_-;\-* #,##0.00\ _₴_-;_-* &quot;-&quot;??\ _₴_-;_-@_-"/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63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b/>
      <sz val="14"/>
      <name val="Arial Cyr"/>
      <charset val="204"/>
    </font>
    <font>
      <i/>
      <sz val="14"/>
      <color rgb="FFFF0000"/>
      <name val="Arial"/>
      <family val="2"/>
      <charset val="204"/>
    </font>
    <font>
      <sz val="12"/>
      <name val="Arial Cyr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i/>
      <sz val="12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b/>
      <sz val="20"/>
      <name val="Arial Cyr"/>
      <charset val="204"/>
    </font>
    <font>
      <b/>
      <sz val="20"/>
      <color rgb="FFFF0000"/>
      <name val="Arial Cyr"/>
      <family val="2"/>
      <charset val="204"/>
    </font>
    <font>
      <b/>
      <sz val="2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12"/>
      <name val="Arial"/>
      <family val="2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i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</borders>
  <cellStyleXfs count="5">
    <xf numFmtId="0" fontId="0" fillId="0" borderId="0"/>
    <xf numFmtId="0" fontId="14" fillId="0" borderId="0"/>
    <xf numFmtId="0" fontId="24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363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5" fillId="2" borderId="5" xfId="0" applyNumberFormat="1" applyFont="1" applyFill="1" applyBorder="1" applyAlignment="1">
      <alignment horizontal="center" wrapText="1"/>
    </xf>
    <xf numFmtId="167" fontId="5" fillId="2" borderId="5" xfId="0" applyNumberFormat="1" applyFont="1" applyFill="1" applyBorder="1" applyAlignment="1">
      <alignment horizontal="center" vertical="center" wrapText="1"/>
    </xf>
    <xf numFmtId="167" fontId="20" fillId="2" borderId="8" xfId="0" applyNumberFormat="1" applyFont="1" applyFill="1" applyBorder="1" applyAlignment="1">
      <alignment horizontal="center" wrapText="1"/>
    </xf>
    <xf numFmtId="167" fontId="20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5" fontId="20" fillId="2" borderId="8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 applyProtection="1">
      <alignment horizontal="center" wrapText="1"/>
    </xf>
    <xf numFmtId="0" fontId="17" fillId="2" borderId="8" xfId="0" applyFont="1" applyFill="1" applyBorder="1" applyAlignment="1">
      <alignment horizontal="center"/>
    </xf>
    <xf numFmtId="165" fontId="21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Alignment="1">
      <alignment horizontal="center" wrapText="1"/>
    </xf>
    <xf numFmtId="167" fontId="20" fillId="2" borderId="10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 applyProtection="1">
      <alignment horizontal="center" wrapText="1"/>
    </xf>
    <xf numFmtId="167" fontId="21" fillId="2" borderId="10" xfId="0" applyNumberFormat="1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>
      <alignment horizontal="center" wrapText="1"/>
    </xf>
    <xf numFmtId="167" fontId="22" fillId="2" borderId="10" xfId="0" applyNumberFormat="1" applyFont="1" applyFill="1" applyBorder="1" applyAlignment="1" applyProtection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167" fontId="22" fillId="2" borderId="10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 applyProtection="1">
      <alignment horizontal="center" wrapText="1"/>
      <protection locked="0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2" fillId="2" borderId="10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0" fontId="22" fillId="2" borderId="10" xfId="0" applyFont="1" applyFill="1" applyBorder="1" applyAlignment="1">
      <alignment horizontal="center" wrapText="1"/>
    </xf>
    <xf numFmtId="164" fontId="22" fillId="2" borderId="5" xfId="0" applyNumberFormat="1" applyFont="1" applyFill="1" applyBorder="1" applyAlignment="1">
      <alignment horizontal="center" wrapText="1"/>
    </xf>
    <xf numFmtId="167" fontId="20" fillId="2" borderId="10" xfId="0" applyNumberFormat="1" applyFont="1" applyFill="1" applyBorder="1" applyAlignment="1" applyProtection="1">
      <alignment horizontal="center" wrapText="1"/>
      <protection locked="0"/>
    </xf>
    <xf numFmtId="167" fontId="20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3" fillId="2" borderId="5" xfId="0" applyNumberFormat="1" applyFont="1" applyFill="1" applyBorder="1" applyAlignment="1" applyProtection="1">
      <alignment horizontal="center" wrapText="1"/>
      <protection locked="0"/>
    </xf>
    <xf numFmtId="168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5" fontId="22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1" fillId="2" borderId="5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6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1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167" fontId="29" fillId="2" borderId="11" xfId="0" applyNumberFormat="1" applyFont="1" applyFill="1" applyBorder="1" applyAlignment="1" applyProtection="1">
      <alignment horizontal="center" wrapText="1"/>
      <protection locked="0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7" fontId="28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7" fontId="27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0" fontId="3" fillId="2" borderId="0" xfId="0" applyFont="1" applyFill="1" applyAlignment="1">
      <alignment horizontal="center"/>
    </xf>
    <xf numFmtId="43" fontId="3" fillId="2" borderId="0" xfId="3" applyFont="1" applyFill="1" applyAlignment="1">
      <alignment textRotation="90"/>
    </xf>
    <xf numFmtId="43" fontId="0" fillId="2" borderId="0" xfId="3" applyFont="1" applyFill="1" applyAlignment="1">
      <alignment textRotation="90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167" fontId="33" fillId="2" borderId="11" xfId="0" applyNumberFormat="1" applyFont="1" applyFill="1" applyBorder="1" applyAlignment="1" applyProtection="1">
      <alignment horizontal="center" wrapText="1"/>
      <protection locked="0"/>
    </xf>
    <xf numFmtId="167" fontId="20" fillId="0" borderId="10" xfId="0" applyNumberFormat="1" applyFont="1" applyFill="1" applyBorder="1" applyAlignment="1">
      <alignment horizontal="center" wrapText="1"/>
    </xf>
    <xf numFmtId="0" fontId="17" fillId="0" borderId="5" xfId="0" applyFont="1" applyFill="1" applyBorder="1" applyAlignment="1">
      <alignment horizontal="center"/>
    </xf>
    <xf numFmtId="167" fontId="21" fillId="0" borderId="10" xfId="0" applyNumberFormat="1" applyFont="1" applyFill="1" applyBorder="1" applyAlignment="1" applyProtection="1">
      <alignment horizontal="center" wrapText="1"/>
    </xf>
    <xf numFmtId="167" fontId="21" fillId="0" borderId="5" xfId="0" applyNumberFormat="1" applyFont="1" applyFill="1" applyBorder="1" applyAlignment="1" applyProtection="1">
      <alignment horizontal="center" wrapText="1"/>
    </xf>
    <xf numFmtId="165" fontId="21" fillId="0" borderId="5" xfId="0" applyNumberFormat="1" applyFont="1" applyFill="1" applyBorder="1" applyAlignment="1">
      <alignment horizontal="center" wrapText="1"/>
    </xf>
    <xf numFmtId="167" fontId="21" fillId="0" borderId="5" xfId="0" applyNumberFormat="1" applyFont="1" applyFill="1" applyBorder="1" applyAlignment="1">
      <alignment horizontal="center" wrapText="1"/>
    </xf>
    <xf numFmtId="165" fontId="21" fillId="0" borderId="9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49" fontId="18" fillId="0" borderId="5" xfId="0" applyNumberFormat="1" applyFont="1" applyFill="1" applyBorder="1" applyAlignment="1">
      <alignment horizontal="center"/>
    </xf>
    <xf numFmtId="167" fontId="20" fillId="0" borderId="5" xfId="0" applyNumberFormat="1" applyFont="1" applyFill="1" applyBorder="1" applyAlignment="1">
      <alignment horizontal="center" wrapText="1"/>
    </xf>
    <xf numFmtId="167" fontId="20" fillId="0" borderId="11" xfId="0" applyNumberFormat="1" applyFont="1" applyFill="1" applyBorder="1" applyAlignment="1">
      <alignment horizontal="center" wrapText="1"/>
    </xf>
    <xf numFmtId="168" fontId="21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49" fontId="17" fillId="0" borderId="5" xfId="0" applyNumberFormat="1" applyFont="1" applyFill="1" applyBorder="1" applyAlignment="1">
      <alignment horizontal="center"/>
    </xf>
    <xf numFmtId="167" fontId="21" fillId="0" borderId="10" xfId="0" applyNumberFormat="1" applyFont="1" applyFill="1" applyBorder="1" applyAlignment="1" applyProtection="1">
      <alignment horizontal="center" wrapText="1"/>
      <protection locked="0"/>
    </xf>
    <xf numFmtId="167" fontId="21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0" fillId="2" borderId="12" xfId="0" applyNumberFormat="1" applyFont="1" applyFill="1" applyBorder="1" applyAlignment="1">
      <alignment horizontal="center" wrapText="1"/>
    </xf>
    <xf numFmtId="167" fontId="20" fillId="2" borderId="13" xfId="0" applyNumberFormat="1" applyFont="1" applyFill="1" applyBorder="1" applyAlignment="1">
      <alignment horizontal="center" wrapText="1"/>
    </xf>
    <xf numFmtId="0" fontId="11" fillId="2" borderId="0" xfId="0" applyFont="1" applyFill="1" applyAlignment="1">
      <alignment horizontal="center"/>
    </xf>
    <xf numFmtId="167" fontId="22" fillId="2" borderId="12" xfId="0" applyNumberFormat="1" applyFont="1" applyFill="1" applyBorder="1" applyAlignment="1">
      <alignment horizontal="center" wrapText="1"/>
    </xf>
    <xf numFmtId="167" fontId="33" fillId="2" borderId="10" xfId="0" applyNumberFormat="1" applyFont="1" applyFill="1" applyBorder="1" applyAlignment="1" applyProtection="1">
      <alignment horizontal="center" wrapText="1"/>
      <protection locked="0"/>
    </xf>
    <xf numFmtId="165" fontId="22" fillId="2" borderId="13" xfId="0" applyNumberFormat="1" applyFont="1" applyFill="1" applyBorder="1" applyAlignment="1">
      <alignment horizontal="center" wrapText="1"/>
    </xf>
    <xf numFmtId="167" fontId="20" fillId="2" borderId="11" xfId="0" applyNumberFormat="1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/>
    <xf numFmtId="165" fontId="20" fillId="2" borderId="16" xfId="0" applyNumberFormat="1" applyFont="1" applyFill="1" applyBorder="1" applyAlignment="1">
      <alignment horizontal="center" wrapText="1"/>
    </xf>
    <xf numFmtId="0" fontId="18" fillId="2" borderId="14" xfId="0" applyFont="1" applyFill="1" applyBorder="1" applyAlignment="1"/>
    <xf numFmtId="165" fontId="20" fillId="2" borderId="6" xfId="0" applyNumberFormat="1" applyFont="1" applyFill="1" applyBorder="1" applyAlignment="1">
      <alignment horizontal="center" wrapText="1"/>
    </xf>
    <xf numFmtId="0" fontId="17" fillId="2" borderId="14" xfId="0" applyFont="1" applyFill="1" applyBorder="1" applyAlignment="1"/>
    <xf numFmtId="165" fontId="21" fillId="2" borderId="6" xfId="0" applyNumberFormat="1" applyFont="1" applyFill="1" applyBorder="1" applyAlignment="1">
      <alignment horizontal="center" wrapText="1"/>
    </xf>
    <xf numFmtId="0" fontId="19" fillId="2" borderId="14" xfId="0" applyFont="1" applyFill="1" applyBorder="1" applyAlignment="1"/>
    <xf numFmtId="165" fontId="22" fillId="2" borderId="6" xfId="0" applyNumberFormat="1" applyFont="1" applyFill="1" applyBorder="1" applyAlignment="1">
      <alignment horizontal="center" wrapText="1"/>
    </xf>
    <xf numFmtId="0" fontId="19" fillId="2" borderId="14" xfId="0" applyFont="1" applyFill="1" applyBorder="1" applyAlignment="1">
      <alignment horizontal="center"/>
    </xf>
    <xf numFmtId="0" fontId="17" fillId="0" borderId="14" xfId="0" applyFont="1" applyFill="1" applyBorder="1" applyAlignment="1"/>
    <xf numFmtId="165" fontId="21" fillId="0" borderId="6" xfId="0" applyNumberFormat="1" applyFont="1" applyFill="1" applyBorder="1" applyAlignment="1">
      <alignment horizontal="center" wrapText="1"/>
    </xf>
    <xf numFmtId="0" fontId="18" fillId="0" borderId="14" xfId="0" applyFont="1" applyFill="1" applyBorder="1" applyAlignment="1"/>
    <xf numFmtId="165" fontId="20" fillId="0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0" fontId="8" fillId="2" borderId="17" xfId="0" applyFont="1" applyFill="1" applyBorder="1" applyAlignment="1"/>
    <xf numFmtId="0" fontId="8" fillId="2" borderId="18" xfId="0" applyFont="1" applyFill="1" applyBorder="1" applyAlignment="1">
      <alignment horizontal="center"/>
    </xf>
    <xf numFmtId="167" fontId="20" fillId="2" borderId="18" xfId="0" applyNumberFormat="1" applyFont="1" applyFill="1" applyBorder="1" applyAlignment="1" applyProtection="1">
      <alignment horizontal="center" wrapText="1"/>
    </xf>
    <xf numFmtId="165" fontId="20" fillId="2" borderId="18" xfId="0" applyNumberFormat="1" applyFont="1" applyFill="1" applyBorder="1" applyAlignment="1">
      <alignment horizontal="center" wrapText="1"/>
    </xf>
    <xf numFmtId="167" fontId="20" fillId="2" borderId="18" xfId="0" applyNumberFormat="1" applyFont="1" applyFill="1" applyBorder="1" applyAlignment="1">
      <alignment horizontal="center" wrapText="1"/>
    </xf>
    <xf numFmtId="165" fontId="20" fillId="2" borderId="19" xfId="0" applyNumberFormat="1" applyFont="1" applyFill="1" applyBorder="1" applyAlignment="1">
      <alignment horizontal="center" wrapText="1"/>
    </xf>
    <xf numFmtId="0" fontId="35" fillId="2" borderId="13" xfId="0" applyFont="1" applyFill="1" applyBorder="1" applyAlignment="1" applyProtection="1">
      <alignment horizontal="justify" wrapText="1"/>
      <protection locked="0"/>
    </xf>
    <xf numFmtId="0" fontId="35" fillId="2" borderId="13" xfId="0" applyFont="1" applyFill="1" applyBorder="1" applyAlignment="1">
      <alignment horizontal="justify" wrapText="1"/>
    </xf>
    <xf numFmtId="0" fontId="35" fillId="2" borderId="13" xfId="0" applyNumberFormat="1" applyFont="1" applyFill="1" applyBorder="1" applyAlignment="1" applyProtection="1">
      <alignment horizontal="justify" wrapText="1"/>
      <protection locked="0"/>
    </xf>
    <xf numFmtId="0" fontId="35" fillId="0" borderId="13" xfId="0" applyFont="1" applyFill="1" applyBorder="1" applyAlignment="1" applyProtection="1">
      <alignment horizontal="justify" wrapText="1"/>
      <protection locked="0"/>
    </xf>
    <xf numFmtId="0" fontId="32" fillId="2" borderId="13" xfId="0" applyFont="1" applyFill="1" applyBorder="1" applyAlignment="1" applyProtection="1">
      <alignment wrapText="1"/>
      <protection locked="0"/>
    </xf>
    <xf numFmtId="167" fontId="20" fillId="2" borderId="23" xfId="0" applyNumberFormat="1" applyFont="1" applyFill="1" applyBorder="1" applyAlignment="1">
      <alignment horizontal="center" wrapText="1"/>
    </xf>
    <xf numFmtId="167" fontId="21" fillId="2" borderId="11" xfId="0" applyNumberFormat="1" applyFont="1" applyFill="1" applyBorder="1" applyAlignment="1">
      <alignment horizontal="center" wrapText="1"/>
    </xf>
    <xf numFmtId="167" fontId="22" fillId="2" borderId="11" xfId="0" applyNumberFormat="1" applyFont="1" applyFill="1" applyBorder="1" applyAlignment="1">
      <alignment horizontal="center" wrapText="1"/>
    </xf>
    <xf numFmtId="167" fontId="21" fillId="2" borderId="12" xfId="0" applyNumberFormat="1" applyFont="1" applyFill="1" applyBorder="1" applyAlignment="1">
      <alignment horizontal="center" wrapText="1"/>
    </xf>
    <xf numFmtId="167" fontId="29" fillId="2" borderId="11" xfId="0" applyNumberFormat="1" applyFont="1" applyFill="1" applyBorder="1" applyAlignment="1">
      <alignment horizontal="center" wrapText="1"/>
    </xf>
    <xf numFmtId="167" fontId="21" fillId="0" borderId="12" xfId="0" applyNumberFormat="1" applyFont="1" applyFill="1" applyBorder="1" applyAlignment="1">
      <alignment horizontal="center" wrapText="1"/>
    </xf>
    <xf numFmtId="167" fontId="20" fillId="0" borderId="12" xfId="0" applyNumberFormat="1" applyFont="1" applyFill="1" applyBorder="1" applyAlignment="1">
      <alignment horizontal="center" wrapText="1"/>
    </xf>
    <xf numFmtId="167" fontId="21" fillId="0" borderId="11" xfId="0" applyNumberFormat="1" applyFont="1" applyFill="1" applyBorder="1" applyAlignment="1">
      <alignment horizontal="center" wrapText="1"/>
    </xf>
    <xf numFmtId="167" fontId="20" fillId="2" borderId="12" xfId="0" applyNumberFormat="1" applyFont="1" applyFill="1" applyBorder="1" applyAlignment="1" applyProtection="1">
      <alignment horizontal="center" wrapText="1"/>
      <protection locked="0"/>
    </xf>
    <xf numFmtId="167" fontId="29" fillId="2" borderId="12" xfId="0" applyNumberFormat="1" applyFont="1" applyFill="1" applyBorder="1" applyAlignment="1">
      <alignment horizontal="center" wrapText="1"/>
    </xf>
    <xf numFmtId="167" fontId="20" fillId="2" borderId="25" xfId="0" applyNumberFormat="1" applyFont="1" applyFill="1" applyBorder="1" applyAlignment="1">
      <alignment horizontal="center" wrapText="1"/>
    </xf>
    <xf numFmtId="167" fontId="20" fillId="2" borderId="14" xfId="0" applyNumberFormat="1" applyFont="1" applyFill="1" applyBorder="1" applyAlignment="1">
      <alignment horizontal="center" wrapText="1"/>
    </xf>
    <xf numFmtId="165" fontId="20" fillId="2" borderId="21" xfId="0" applyNumberFormat="1" applyFont="1" applyFill="1" applyBorder="1" applyAlignment="1">
      <alignment horizontal="center" wrapText="1"/>
    </xf>
    <xf numFmtId="165" fontId="20" fillId="2" borderId="13" xfId="0" applyNumberFormat="1" applyFont="1" applyFill="1" applyBorder="1" applyAlignment="1">
      <alignment horizontal="center" wrapText="1"/>
    </xf>
    <xf numFmtId="165" fontId="20" fillId="2" borderId="22" xfId="0" applyNumberFormat="1" applyFont="1" applyFill="1" applyBorder="1" applyAlignment="1">
      <alignment horizontal="center" wrapText="1"/>
    </xf>
    <xf numFmtId="167" fontId="20" fillId="2" borderId="15" xfId="0" applyNumberFormat="1" applyFont="1" applyFill="1" applyBorder="1" applyAlignment="1">
      <alignment horizontal="center" wrapText="1"/>
    </xf>
    <xf numFmtId="167" fontId="21" fillId="2" borderId="14" xfId="0" applyNumberFormat="1" applyFont="1" applyFill="1" applyBorder="1" applyAlignment="1">
      <alignment horizontal="center" wrapText="1"/>
    </xf>
    <xf numFmtId="167" fontId="22" fillId="2" borderId="14" xfId="0" applyNumberFormat="1" applyFont="1" applyFill="1" applyBorder="1" applyAlignment="1">
      <alignment horizontal="center" wrapText="1"/>
    </xf>
    <xf numFmtId="167" fontId="21" fillId="0" borderId="14" xfId="0" applyNumberFormat="1" applyFont="1" applyFill="1" applyBorder="1" applyAlignment="1">
      <alignment horizontal="center" wrapText="1"/>
    </xf>
    <xf numFmtId="167" fontId="37" fillId="2" borderId="10" xfId="0" applyNumberFormat="1" applyFont="1" applyFill="1" applyBorder="1" applyAlignment="1" applyProtection="1">
      <alignment horizontal="center" wrapText="1"/>
    </xf>
    <xf numFmtId="167" fontId="37" fillId="2" borderId="5" xfId="0" applyNumberFormat="1" applyFont="1" applyFill="1" applyBorder="1" applyAlignment="1" applyProtection="1">
      <alignment horizontal="center" wrapText="1"/>
    </xf>
    <xf numFmtId="4" fontId="38" fillId="2" borderId="0" xfId="0" applyNumberFormat="1" applyFont="1" applyFill="1" applyAlignment="1">
      <alignment horizontal="center" wrapText="1"/>
    </xf>
    <xf numFmtId="167" fontId="39" fillId="2" borderId="0" xfId="0" applyNumberFormat="1" applyFont="1" applyFill="1" applyAlignment="1">
      <alignment horizontal="center" wrapText="1"/>
    </xf>
    <xf numFmtId="0" fontId="5" fillId="3" borderId="0" xfId="0" applyFont="1" applyFill="1" applyAlignment="1">
      <alignment horizontal="center"/>
    </xf>
    <xf numFmtId="167" fontId="5" fillId="3" borderId="0" xfId="0" applyNumberFormat="1" applyFont="1" applyFill="1" applyBorder="1" applyAlignment="1">
      <alignment horizontal="center" wrapText="1"/>
    </xf>
    <xf numFmtId="0" fontId="5" fillId="3" borderId="0" xfId="0" applyFont="1" applyFill="1" applyBorder="1" applyAlignment="1">
      <alignment horizontal="right" wrapText="1"/>
    </xf>
    <xf numFmtId="0" fontId="5" fillId="3" borderId="0" xfId="0" applyFont="1" applyFill="1" applyBorder="1" applyAlignment="1">
      <alignment wrapText="1"/>
    </xf>
    <xf numFmtId="0" fontId="5" fillId="3" borderId="0" xfId="0" applyFont="1" applyFill="1" applyAlignment="1">
      <alignment wrapText="1"/>
    </xf>
    <xf numFmtId="0" fontId="5" fillId="3" borderId="0" xfId="0" applyFont="1" applyFill="1"/>
    <xf numFmtId="1" fontId="40" fillId="2" borderId="5" xfId="0" applyNumberFormat="1" applyFont="1" applyFill="1" applyBorder="1" applyAlignment="1">
      <alignment horizontal="center"/>
    </xf>
    <xf numFmtId="49" fontId="40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1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>
      <alignment horizontal="center" wrapText="1"/>
    </xf>
    <xf numFmtId="49" fontId="31" fillId="2" borderId="5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49" fontId="40" fillId="0" borderId="5" xfId="0" applyNumberFormat="1" applyFont="1" applyFill="1" applyBorder="1" applyAlignment="1">
      <alignment horizontal="center" wrapText="1"/>
    </xf>
    <xf numFmtId="164" fontId="28" fillId="2" borderId="0" xfId="0" applyNumberFormat="1" applyFont="1" applyFill="1" applyAlignment="1">
      <alignment horizontal="center" wrapText="1"/>
    </xf>
    <xf numFmtId="167" fontId="33" fillId="2" borderId="11" xfId="0" applyNumberFormat="1" applyFont="1" applyFill="1" applyBorder="1" applyAlignment="1">
      <alignment horizontal="center" wrapText="1"/>
    </xf>
    <xf numFmtId="167" fontId="33" fillId="2" borderId="5" xfId="0" applyNumberFormat="1" applyFont="1" applyFill="1" applyBorder="1" applyAlignment="1" applyProtection="1">
      <alignment horizontal="center" wrapText="1"/>
    </xf>
    <xf numFmtId="167" fontId="20" fillId="2" borderId="20" xfId="0" applyNumberFormat="1" applyFont="1" applyFill="1" applyBorder="1" applyAlignment="1" applyProtection="1">
      <alignment horizontal="center" wrapText="1"/>
    </xf>
    <xf numFmtId="167" fontId="20" fillId="2" borderId="24" xfId="0" applyNumberFormat="1" applyFont="1" applyFill="1" applyBorder="1" applyAlignment="1" applyProtection="1">
      <alignment horizontal="center" wrapText="1"/>
    </xf>
    <xf numFmtId="167" fontId="20" fillId="2" borderId="17" xfId="0" applyNumberFormat="1" applyFont="1" applyFill="1" applyBorder="1" applyAlignment="1">
      <alignment horizontal="center" wrapText="1"/>
    </xf>
    <xf numFmtId="167" fontId="33" fillId="2" borderId="10" xfId="0" applyNumberFormat="1" applyFont="1" applyFill="1" applyBorder="1" applyAlignment="1" applyProtection="1">
      <alignment horizontal="center" wrapText="1"/>
    </xf>
    <xf numFmtId="0" fontId="21" fillId="2" borderId="11" xfId="0" applyFont="1" applyFill="1" applyBorder="1" applyAlignment="1">
      <alignment horizontal="center" wrapText="1"/>
    </xf>
    <xf numFmtId="0" fontId="21" fillId="2" borderId="5" xfId="0" applyFont="1" applyFill="1" applyBorder="1" applyAlignment="1">
      <alignment horizontal="center" wrapText="1"/>
    </xf>
    <xf numFmtId="164" fontId="21" fillId="2" borderId="10" xfId="0" applyNumberFormat="1" applyFont="1" applyFill="1" applyBorder="1" applyAlignment="1">
      <alignment horizontal="center" wrapText="1"/>
    </xf>
    <xf numFmtId="164" fontId="21" fillId="2" borderId="11" xfId="0" applyNumberFormat="1" applyFont="1" applyFill="1" applyBorder="1" applyAlignment="1">
      <alignment horizontal="center" wrapText="1"/>
    </xf>
    <xf numFmtId="164" fontId="21" fillId="2" borderId="14" xfId="0" applyNumberFormat="1" applyFont="1" applyFill="1" applyBorder="1" applyAlignment="1">
      <alignment horizontal="center" wrapText="1"/>
    </xf>
    <xf numFmtId="0" fontId="21" fillId="2" borderId="10" xfId="0" applyFont="1" applyFill="1" applyBorder="1" applyAlignment="1">
      <alignment horizontal="center" wrapText="1"/>
    </xf>
    <xf numFmtId="165" fontId="33" fillId="2" borderId="5" xfId="0" applyNumberFormat="1" applyFont="1" applyFill="1" applyBorder="1" applyAlignment="1">
      <alignment horizontal="center" wrapText="1"/>
    </xf>
    <xf numFmtId="167" fontId="33" fillId="2" borderId="5" xfId="0" applyNumberFormat="1" applyFont="1" applyFill="1" applyBorder="1" applyAlignment="1">
      <alignment horizontal="center" wrapText="1"/>
    </xf>
    <xf numFmtId="165" fontId="33" fillId="2" borderId="6" xfId="0" applyNumberFormat="1" applyFont="1" applyFill="1" applyBorder="1" applyAlignment="1">
      <alignment horizontal="center" wrapText="1"/>
    </xf>
    <xf numFmtId="167" fontId="33" fillId="2" borderId="14" xfId="0" applyNumberFormat="1" applyFont="1" applyFill="1" applyBorder="1" applyAlignment="1">
      <alignment horizontal="center" wrapText="1"/>
    </xf>
    <xf numFmtId="0" fontId="41" fillId="2" borderId="0" xfId="0" applyFont="1" applyFill="1" applyBorder="1" applyAlignment="1">
      <alignment horizontal="right" wrapText="1"/>
    </xf>
    <xf numFmtId="0" fontId="41" fillId="2" borderId="0" xfId="0" applyFont="1" applyFill="1" applyBorder="1" applyAlignment="1">
      <alignment wrapText="1"/>
    </xf>
    <xf numFmtId="0" fontId="41" fillId="2" borderId="0" xfId="0" applyFont="1" applyFill="1" applyBorder="1"/>
    <xf numFmtId="0" fontId="42" fillId="2" borderId="14" xfId="0" applyFont="1" applyFill="1" applyBorder="1" applyAlignment="1"/>
    <xf numFmtId="49" fontId="42" fillId="2" borderId="5" xfId="0" applyNumberFormat="1" applyFont="1" applyFill="1" applyBorder="1" applyAlignment="1">
      <alignment horizontal="center"/>
    </xf>
    <xf numFmtId="167" fontId="33" fillId="2" borderId="12" xfId="0" applyNumberFormat="1" applyFont="1" applyFill="1" applyBorder="1" applyAlignment="1" applyProtection="1">
      <alignment horizontal="center" wrapText="1"/>
      <protection locked="0"/>
    </xf>
    <xf numFmtId="0" fontId="40" fillId="2" borderId="14" xfId="0" applyFont="1" applyFill="1" applyBorder="1" applyAlignment="1"/>
    <xf numFmtId="0" fontId="27" fillId="2" borderId="0" xfId="0" applyFont="1" applyFill="1" applyBorder="1" applyAlignment="1">
      <alignment horizontal="right" wrapText="1"/>
    </xf>
    <xf numFmtId="0" fontId="27" fillId="2" borderId="0" xfId="0" applyFont="1" applyFill="1" applyBorder="1" applyAlignment="1">
      <alignment wrapText="1"/>
    </xf>
    <xf numFmtId="0" fontId="27" fillId="2" borderId="0" xfId="0" applyFont="1" applyFill="1" applyAlignment="1">
      <alignment wrapText="1"/>
    </xf>
    <xf numFmtId="0" fontId="27" fillId="2" borderId="0" xfId="0" applyFont="1" applyFill="1"/>
    <xf numFmtId="0" fontId="40" fillId="2" borderId="14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center" wrapText="1"/>
    </xf>
    <xf numFmtId="0" fontId="40" fillId="2" borderId="0" xfId="0" applyFont="1" applyFill="1" applyAlignment="1">
      <alignment horizontal="center" wrapText="1"/>
    </xf>
    <xf numFmtId="0" fontId="40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7" fontId="6" fillId="2" borderId="0" xfId="0" applyNumberFormat="1" applyFont="1" applyFill="1" applyBorder="1" applyAlignment="1">
      <alignment horizontal="center" wrapText="1"/>
    </xf>
    <xf numFmtId="167" fontId="6" fillId="2" borderId="0" xfId="0" applyNumberFormat="1" applyFont="1" applyFill="1" applyAlignment="1">
      <alignment wrapText="1"/>
    </xf>
    <xf numFmtId="0" fontId="46" fillId="2" borderId="0" xfId="0" applyFont="1" applyFill="1" applyAlignment="1">
      <alignment wrapText="1"/>
    </xf>
    <xf numFmtId="167" fontId="47" fillId="2" borderId="5" xfId="0" applyNumberFormat="1" applyFont="1" applyFill="1" applyBorder="1" applyAlignment="1">
      <alignment horizontal="center" wrapText="1"/>
    </xf>
    <xf numFmtId="167" fontId="47" fillId="2" borderId="5" xfId="0" applyNumberFormat="1" applyFont="1" applyFill="1" applyBorder="1" applyAlignment="1">
      <alignment horizontal="center" vertical="center" wrapText="1"/>
    </xf>
    <xf numFmtId="0" fontId="47" fillId="3" borderId="0" xfId="0" applyFont="1" applyFill="1" applyAlignment="1">
      <alignment horizontal="center" wrapText="1"/>
    </xf>
    <xf numFmtId="0" fontId="47" fillId="2" borderId="0" xfId="0" applyFont="1" applyFill="1" applyAlignment="1">
      <alignment horizontal="center" wrapText="1"/>
    </xf>
    <xf numFmtId="4" fontId="48" fillId="2" borderId="0" xfId="0" applyNumberFormat="1" applyFont="1" applyFill="1" applyAlignment="1">
      <alignment horizontal="center" wrapText="1"/>
    </xf>
    <xf numFmtId="167" fontId="49" fillId="2" borderId="0" xfId="0" applyNumberFormat="1" applyFont="1" applyFill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167" fontId="50" fillId="3" borderId="0" xfId="0" applyNumberFormat="1" applyFont="1" applyFill="1" applyBorder="1" applyAlignment="1">
      <alignment horizontal="center" wrapText="1"/>
    </xf>
    <xf numFmtId="167" fontId="50" fillId="2" borderId="0" xfId="0" applyNumberFormat="1" applyFont="1" applyFill="1" applyBorder="1" applyAlignment="1">
      <alignment horizontal="center" wrapText="1"/>
    </xf>
    <xf numFmtId="167" fontId="51" fillId="2" borderId="0" xfId="0" applyNumberFormat="1" applyFont="1" applyFill="1" applyBorder="1" applyAlignment="1">
      <alignment horizontal="center" wrapText="1"/>
    </xf>
    <xf numFmtId="167" fontId="52" fillId="2" borderId="0" xfId="0" applyNumberFormat="1" applyFont="1" applyFill="1" applyAlignment="1">
      <alignment horizontal="center" wrapText="1"/>
    </xf>
    <xf numFmtId="0" fontId="51" fillId="2" borderId="0" xfId="0" applyFont="1" applyFill="1" applyAlignment="1">
      <alignment horizontal="center" wrapText="1"/>
    </xf>
    <xf numFmtId="4" fontId="51" fillId="2" borderId="0" xfId="0" applyNumberFormat="1" applyFont="1" applyFill="1" applyAlignment="1">
      <alignment horizontal="center" wrapText="1"/>
    </xf>
    <xf numFmtId="0" fontId="53" fillId="2" borderId="0" xfId="0" applyFont="1" applyFill="1" applyAlignment="1">
      <alignment horizontal="center" wrapText="1"/>
    </xf>
    <xf numFmtId="165" fontId="53" fillId="2" borderId="0" xfId="0" applyNumberFormat="1" applyFont="1" applyFill="1" applyAlignment="1">
      <alignment horizontal="center" wrapText="1"/>
    </xf>
    <xf numFmtId="167" fontId="54" fillId="2" borderId="0" xfId="0" applyNumberFormat="1" applyFont="1" applyFill="1" applyAlignment="1">
      <alignment horizontal="center" wrapText="1"/>
    </xf>
    <xf numFmtId="165" fontId="20" fillId="0" borderId="5" xfId="0" applyNumberFormat="1" applyFont="1" applyFill="1" applyBorder="1" applyAlignment="1">
      <alignment horizontal="center" wrapText="1"/>
    </xf>
    <xf numFmtId="167" fontId="20" fillId="0" borderId="14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167" fontId="36" fillId="0" borderId="5" xfId="0" applyNumberFormat="1" applyFont="1" applyFill="1" applyBorder="1" applyAlignment="1">
      <alignment horizontal="center" wrapText="1"/>
    </xf>
    <xf numFmtId="0" fontId="9" fillId="0" borderId="13" xfId="0" applyFont="1" applyFill="1" applyBorder="1" applyAlignment="1" applyProtection="1">
      <alignment horizontal="justify" wrapText="1"/>
      <protection locked="0"/>
    </xf>
    <xf numFmtId="167" fontId="20" fillId="2" borderId="13" xfId="0" applyNumberFormat="1" applyFont="1" applyFill="1" applyBorder="1" applyAlignment="1" applyProtection="1">
      <alignment horizontal="center" wrapText="1"/>
      <protection locked="0"/>
    </xf>
    <xf numFmtId="165" fontId="55" fillId="2" borderId="9" xfId="0" applyNumberFormat="1" applyFont="1" applyFill="1" applyBorder="1" applyAlignment="1">
      <alignment horizontal="center" wrapText="1"/>
    </xf>
    <xf numFmtId="49" fontId="56" fillId="2" borderId="13" xfId="0" applyNumberFormat="1" applyFont="1" applyFill="1" applyBorder="1" applyAlignment="1">
      <alignment horizontal="justify" wrapText="1"/>
    </xf>
    <xf numFmtId="49" fontId="57" fillId="2" borderId="13" xfId="0" applyNumberFormat="1" applyFont="1" applyFill="1" applyBorder="1" applyAlignment="1">
      <alignment horizontal="justify" wrapText="1"/>
    </xf>
    <xf numFmtId="0" fontId="56" fillId="0" borderId="6" xfId="0" applyFont="1" applyBorder="1" applyAlignment="1">
      <alignment horizontal="justify" wrapText="1"/>
    </xf>
    <xf numFmtId="0" fontId="56" fillId="0" borderId="0" xfId="0" applyFont="1" applyBorder="1" applyAlignment="1">
      <alignment horizontal="justify" wrapText="1"/>
    </xf>
    <xf numFmtId="0" fontId="57" fillId="2" borderId="13" xfId="0" applyFont="1" applyFill="1" applyBorder="1" applyAlignment="1" applyProtection="1">
      <alignment horizontal="justify" wrapText="1"/>
      <protection locked="0"/>
    </xf>
    <xf numFmtId="0" fontId="56" fillId="2" borderId="13" xfId="0" applyFont="1" applyFill="1" applyBorder="1" applyAlignment="1">
      <alignment horizontal="justify" wrapText="1"/>
    </xf>
    <xf numFmtId="49" fontId="56" fillId="2" borderId="13" xfId="0" applyNumberFormat="1" applyFont="1" applyFill="1" applyBorder="1" applyAlignment="1" applyProtection="1">
      <alignment horizontal="justify" wrapText="1"/>
      <protection locked="0"/>
    </xf>
    <xf numFmtId="0" fontId="56" fillId="2" borderId="13" xfId="0" applyFont="1" applyFill="1" applyBorder="1" applyAlignment="1" applyProtection="1">
      <alignment horizontal="justify" wrapText="1"/>
      <protection locked="0"/>
    </xf>
    <xf numFmtId="49" fontId="56" fillId="2" borderId="13" xfId="0" applyNumberFormat="1" applyFont="1" applyFill="1" applyBorder="1" applyAlignment="1" applyProtection="1">
      <alignment horizontal="right" wrapText="1"/>
      <protection locked="0"/>
    </xf>
    <xf numFmtId="49" fontId="57" fillId="2" borderId="13" xfId="0" applyNumberFormat="1" applyFont="1" applyFill="1" applyBorder="1" applyAlignment="1" applyProtection="1">
      <alignment horizontal="justify" wrapText="1"/>
      <protection locked="0"/>
    </xf>
    <xf numFmtId="0" fontId="57" fillId="2" borderId="13" xfId="0" applyFont="1" applyFill="1" applyBorder="1" applyAlignment="1">
      <alignment horizontal="justify" wrapText="1"/>
    </xf>
    <xf numFmtId="0" fontId="56" fillId="2" borderId="13" xfId="1" applyFont="1" applyFill="1" applyBorder="1" applyAlignment="1" applyProtection="1">
      <alignment horizontal="justify" wrapText="1"/>
    </xf>
    <xf numFmtId="3" fontId="56" fillId="2" borderId="13" xfId="0" applyNumberFormat="1" applyFont="1" applyFill="1" applyBorder="1" applyAlignment="1">
      <alignment horizontal="justify" wrapText="1"/>
    </xf>
    <xf numFmtId="3" fontId="57" fillId="2" borderId="13" xfId="0" applyNumberFormat="1" applyFont="1" applyFill="1" applyBorder="1" applyAlignment="1">
      <alignment horizontal="justify" wrapText="1"/>
    </xf>
    <xf numFmtId="0" fontId="57" fillId="3" borderId="13" xfId="0" applyFont="1" applyFill="1" applyBorder="1" applyAlignment="1" applyProtection="1">
      <alignment horizontal="justify" wrapText="1"/>
      <protection locked="0"/>
    </xf>
    <xf numFmtId="49" fontId="56" fillId="0" borderId="13" xfId="0" applyNumberFormat="1" applyFont="1" applyFill="1" applyBorder="1" applyAlignment="1">
      <alignment horizontal="justify" wrapText="1"/>
    </xf>
    <xf numFmtId="49" fontId="56" fillId="0" borderId="13" xfId="0" applyNumberFormat="1" applyFont="1" applyFill="1" applyBorder="1" applyAlignment="1" applyProtection="1">
      <alignment horizontal="justify" wrapText="1"/>
      <protection locked="0"/>
    </xf>
    <xf numFmtId="0" fontId="9" fillId="2" borderId="13" xfId="0" applyFont="1" applyFill="1" applyBorder="1" applyAlignment="1" applyProtection="1">
      <alignment wrapText="1"/>
      <protection locked="0"/>
    </xf>
    <xf numFmtId="0" fontId="56" fillId="2" borderId="14" xfId="0" applyFont="1" applyFill="1" applyBorder="1" applyAlignment="1"/>
    <xf numFmtId="49" fontId="56" fillId="2" borderId="5" xfId="0" applyNumberFormat="1" applyFont="1" applyFill="1" applyBorder="1" applyAlignment="1" applyProtection="1">
      <alignment horizontal="center" wrapText="1"/>
      <protection locked="0"/>
    </xf>
    <xf numFmtId="167" fontId="22" fillId="2" borderId="12" xfId="0" applyNumberFormat="1" applyFont="1" applyFill="1" applyBorder="1" applyAlignment="1" applyProtection="1">
      <alignment horizontal="center" wrapText="1"/>
      <protection locked="0"/>
    </xf>
    <xf numFmtId="167" fontId="33" fillId="2" borderId="12" xfId="0" applyNumberFormat="1" applyFont="1" applyFill="1" applyBorder="1" applyAlignment="1">
      <alignment horizontal="center" wrapText="1"/>
    </xf>
    <xf numFmtId="0" fontId="40" fillId="2" borderId="5" xfId="0" applyFont="1" applyFill="1" applyBorder="1" applyAlignment="1">
      <alignment wrapText="1"/>
    </xf>
    <xf numFmtId="0" fontId="40" fillId="2" borderId="5" xfId="0" applyFont="1" applyFill="1" applyBorder="1" applyAlignment="1" applyProtection="1">
      <alignment horizontal="left" wrapText="1"/>
      <protection locked="0"/>
    </xf>
    <xf numFmtId="0" fontId="40" fillId="2" borderId="5" xfId="0" applyFont="1" applyFill="1" applyBorder="1" applyAlignment="1">
      <alignment vertical="center" wrapText="1"/>
    </xf>
    <xf numFmtId="0" fontId="40" fillId="2" borderId="0" xfId="0" applyFont="1" applyFill="1" applyBorder="1" applyAlignment="1">
      <alignment wrapText="1"/>
    </xf>
    <xf numFmtId="0" fontId="34" fillId="2" borderId="22" xfId="0" applyFont="1" applyFill="1" applyBorder="1" applyAlignment="1">
      <alignment horizontal="center" wrapText="1"/>
    </xf>
    <xf numFmtId="0" fontId="34" fillId="2" borderId="21" xfId="0" applyFont="1" applyFill="1" applyBorder="1" applyAlignment="1">
      <alignment horizontal="center" wrapText="1"/>
    </xf>
    <xf numFmtId="167" fontId="22" fillId="2" borderId="13" xfId="0" applyNumberFormat="1" applyFont="1" applyFill="1" applyBorder="1" applyAlignment="1">
      <alignment horizontal="center" wrapText="1"/>
    </xf>
    <xf numFmtId="167" fontId="33" fillId="2" borderId="14" xfId="0" applyNumberFormat="1" applyFont="1" applyFill="1" applyBorder="1" applyAlignment="1" applyProtection="1">
      <alignment horizontal="center" wrapText="1"/>
      <protection locked="0"/>
    </xf>
    <xf numFmtId="167" fontId="20" fillId="2" borderId="14" xfId="0" applyNumberFormat="1" applyFont="1" applyFill="1" applyBorder="1" applyAlignment="1" applyProtection="1">
      <alignment horizontal="center" wrapText="1"/>
      <protection locked="0"/>
    </xf>
    <xf numFmtId="167" fontId="22" fillId="2" borderId="26" xfId="0" applyNumberFormat="1" applyFont="1" applyFill="1" applyBorder="1" applyAlignment="1">
      <alignment horizontal="center" wrapText="1"/>
    </xf>
    <xf numFmtId="167" fontId="33" fillId="2" borderId="27" xfId="0" applyNumberFormat="1" applyFont="1" applyFill="1" applyBorder="1" applyAlignment="1" applyProtection="1">
      <alignment horizontal="center" wrapText="1"/>
      <protection locked="0"/>
    </xf>
    <xf numFmtId="167" fontId="20" fillId="2" borderId="11" xfId="0" applyNumberFormat="1" applyFont="1" applyFill="1" applyBorder="1" applyAlignment="1" applyProtection="1">
      <alignment horizontal="center" wrapText="1"/>
      <protection locked="0"/>
    </xf>
    <xf numFmtId="167" fontId="22" fillId="2" borderId="14" xfId="0" applyNumberFormat="1" applyFont="1" applyFill="1" applyBorder="1" applyAlignment="1" applyProtection="1">
      <alignment horizontal="center" wrapText="1"/>
      <protection locked="0"/>
    </xf>
    <xf numFmtId="167" fontId="22" fillId="2" borderId="13" xfId="0" applyNumberFormat="1" applyFont="1" applyFill="1" applyBorder="1" applyAlignment="1" applyProtection="1">
      <alignment horizontal="center" wrapText="1"/>
      <protection locked="0"/>
    </xf>
    <xf numFmtId="167" fontId="36" fillId="2" borderId="18" xfId="0" applyNumberFormat="1" applyFont="1" applyFill="1" applyBorder="1" applyAlignment="1" applyProtection="1">
      <alignment horizontal="center" wrapText="1"/>
    </xf>
    <xf numFmtId="167" fontId="22" fillId="0" borderId="5" xfId="0" applyNumberFormat="1" applyFont="1" applyFill="1" applyBorder="1" applyAlignment="1" applyProtection="1">
      <alignment horizontal="center" wrapText="1"/>
    </xf>
    <xf numFmtId="0" fontId="19" fillId="2" borderId="13" xfId="0" applyFont="1" applyFill="1" applyBorder="1" applyAlignment="1">
      <alignment horizontal="justify" wrapText="1"/>
    </xf>
    <xf numFmtId="0" fontId="19" fillId="0" borderId="13" xfId="0" applyFont="1" applyBorder="1" applyAlignment="1">
      <alignment horizontal="justify" wrapText="1"/>
    </xf>
    <xf numFmtId="0" fontId="42" fillId="0" borderId="13" xfId="0" applyFont="1" applyBorder="1" applyAlignment="1">
      <alignment horizontal="justify" wrapText="1"/>
    </xf>
    <xf numFmtId="0" fontId="19" fillId="2" borderId="0" xfId="0" applyFont="1" applyFill="1" applyBorder="1" applyAlignment="1">
      <alignment horizontal="justify" wrapText="1"/>
    </xf>
    <xf numFmtId="0" fontId="51" fillId="2" borderId="0" xfId="0" applyFont="1" applyFill="1" applyAlignment="1">
      <alignment wrapText="1"/>
    </xf>
    <xf numFmtId="167" fontId="21" fillId="2" borderId="26" xfId="0" applyNumberFormat="1" applyFont="1" applyFill="1" applyBorder="1" applyAlignment="1">
      <alignment horizontal="center" wrapText="1"/>
    </xf>
    <xf numFmtId="167" fontId="20" fillId="2" borderId="26" xfId="0" applyNumberFormat="1" applyFont="1" applyFill="1" applyBorder="1" applyAlignment="1">
      <alignment horizontal="center" wrapText="1"/>
    </xf>
    <xf numFmtId="167" fontId="21" fillId="2" borderId="0" xfId="0" applyNumberFormat="1" applyFont="1" applyFill="1" applyBorder="1" applyAlignment="1">
      <alignment horizontal="center" wrapText="1"/>
    </xf>
    <xf numFmtId="167" fontId="20" fillId="2" borderId="0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167" fontId="23" fillId="2" borderId="13" xfId="0" applyNumberFormat="1" applyFont="1" applyFill="1" applyBorder="1" applyAlignment="1">
      <alignment horizontal="center" wrapText="1"/>
    </xf>
    <xf numFmtId="167" fontId="22" fillId="2" borderId="6" xfId="0" applyNumberFormat="1" applyFont="1" applyFill="1" applyBorder="1" applyAlignment="1">
      <alignment horizontal="center" wrapText="1"/>
    </xf>
    <xf numFmtId="167" fontId="37" fillId="2" borderId="12" xfId="0" applyNumberFormat="1" applyFont="1" applyFill="1" applyBorder="1" applyAlignment="1" applyProtection="1">
      <alignment horizontal="center" wrapText="1"/>
      <protection locked="0"/>
    </xf>
    <xf numFmtId="165" fontId="21" fillId="2" borderId="13" xfId="0" applyNumberFormat="1" applyFont="1" applyFill="1" applyBorder="1" applyAlignment="1">
      <alignment horizontal="center" wrapText="1"/>
    </xf>
    <xf numFmtId="0" fontId="16" fillId="2" borderId="0" xfId="0" applyFont="1" applyFill="1" applyBorder="1" applyAlignment="1">
      <alignment horizontal="center" vertical="center"/>
    </xf>
    <xf numFmtId="165" fontId="22" fillId="2" borderId="5" xfId="4" applyNumberFormat="1" applyFont="1" applyFill="1" applyBorder="1" applyAlignment="1">
      <alignment horizontal="center" wrapText="1"/>
    </xf>
    <xf numFmtId="10" fontId="21" fillId="0" borderId="5" xfId="0" applyNumberFormat="1" applyFont="1" applyFill="1" applyBorder="1" applyAlignment="1">
      <alignment horizontal="center" wrapText="1"/>
    </xf>
    <xf numFmtId="165" fontId="55" fillId="2" borderId="28" xfId="0" applyNumberFormat="1" applyFont="1" applyFill="1" applyBorder="1" applyAlignment="1">
      <alignment horizontal="center" wrapText="1"/>
    </xf>
    <xf numFmtId="167" fontId="47" fillId="2" borderId="26" xfId="0" applyNumberFormat="1" applyFont="1" applyFill="1" applyBorder="1" applyAlignment="1">
      <alignment horizontal="center" wrapText="1"/>
    </xf>
    <xf numFmtId="167" fontId="5" fillId="2" borderId="26" xfId="0" applyNumberFormat="1" applyFont="1" applyFill="1" applyBorder="1" applyAlignment="1">
      <alignment horizontal="center" wrapText="1"/>
    </xf>
    <xf numFmtId="164" fontId="45" fillId="2" borderId="0" xfId="0" applyNumberFormat="1" applyFont="1" applyFill="1" applyBorder="1" applyAlignment="1">
      <alignment horizontal="center" wrapText="1"/>
    </xf>
    <xf numFmtId="0" fontId="45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165" fontId="45" fillId="2" borderId="0" xfId="0" applyNumberFormat="1" applyFont="1" applyFill="1" applyBorder="1" applyAlignment="1">
      <alignment wrapText="1"/>
    </xf>
    <xf numFmtId="0" fontId="45" fillId="2" borderId="0" xfId="0" applyFont="1" applyFill="1" applyBorder="1" applyAlignment="1">
      <alignment wrapText="1"/>
    </xf>
    <xf numFmtId="167" fontId="6" fillId="2" borderId="0" xfId="0" applyNumberFormat="1" applyFont="1" applyFill="1" applyBorder="1" applyAlignment="1">
      <alignment wrapText="1"/>
    </xf>
    <xf numFmtId="167" fontId="27" fillId="2" borderId="0" xfId="0" applyNumberFormat="1" applyFont="1" applyFill="1" applyBorder="1" applyAlignment="1">
      <alignment wrapText="1"/>
    </xf>
    <xf numFmtId="165" fontId="6" fillId="2" borderId="0" xfId="0" applyNumberFormat="1" applyFont="1" applyFill="1" applyBorder="1" applyAlignment="1">
      <alignment wrapText="1"/>
    </xf>
    <xf numFmtId="0" fontId="6" fillId="2" borderId="0" xfId="0" applyFont="1" applyFill="1" applyBorder="1" applyAlignment="1">
      <alignment wrapText="1"/>
    </xf>
    <xf numFmtId="0" fontId="44" fillId="0" borderId="0" xfId="0" applyFont="1"/>
    <xf numFmtId="0" fontId="60" fillId="0" borderId="0" xfId="2" applyFont="1"/>
    <xf numFmtId="0" fontId="61" fillId="0" borderId="0" xfId="2" applyFont="1" applyAlignment="1">
      <alignment horizontal="center"/>
    </xf>
    <xf numFmtId="0" fontId="62" fillId="2" borderId="0" xfId="0" applyFont="1" applyFill="1" applyBorder="1" applyAlignment="1">
      <alignment wrapText="1"/>
    </xf>
    <xf numFmtId="165" fontId="44" fillId="2" borderId="0" xfId="0" applyNumberFormat="1" applyFont="1" applyFill="1" applyAlignment="1">
      <alignment wrapText="1"/>
    </xf>
    <xf numFmtId="0" fontId="43" fillId="2" borderId="0" xfId="0" applyFont="1" applyFill="1" applyAlignment="1"/>
    <xf numFmtId="167" fontId="6" fillId="2" borderId="0" xfId="0" applyNumberFormat="1" applyFont="1" applyFill="1" applyAlignment="1">
      <alignment horizontal="center" wrapText="1"/>
    </xf>
    <xf numFmtId="0" fontId="5" fillId="2" borderId="7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165" fontId="2" fillId="2" borderId="7" xfId="0" applyNumberFormat="1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43" fillId="2" borderId="0" xfId="0" applyFont="1" applyFill="1" applyBorder="1" applyAlignment="1">
      <alignment horizontal="left" wrapText="1"/>
    </xf>
    <xf numFmtId="0" fontId="34" fillId="2" borderId="14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58" fillId="0" borderId="0" xfId="0" applyFont="1" applyAlignment="1">
      <alignment horizontal="center"/>
    </xf>
    <xf numFmtId="0" fontId="59" fillId="0" borderId="0" xfId="0" applyFont="1" applyAlignment="1"/>
    <xf numFmtId="0" fontId="44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59" fillId="0" borderId="0" xfId="0" applyFont="1" applyAlignment="1">
      <alignment horizontal="center"/>
    </xf>
    <xf numFmtId="0" fontId="44" fillId="0" borderId="0" xfId="0" applyFont="1" applyAlignment="1"/>
    <xf numFmtId="0" fontId="44" fillId="0" borderId="0" xfId="2" applyFont="1" applyAlignment="1">
      <alignment horizontal="center"/>
    </xf>
  </cellXfs>
  <cellStyles count="5">
    <cellStyle name="Обычный" xfId="0" builtinId="0"/>
    <cellStyle name="Обычный 2" xfId="2"/>
    <cellStyle name="Обычный_ZV1PIV98" xfId="1"/>
    <cellStyle name="Процентный" xfId="4" builtinId="5"/>
    <cellStyle name="Финансовый" xfId="3" builtinId="3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N2147"/>
  <sheetViews>
    <sheetView showZeros="0" tabSelected="1" showOutlineSymbols="0" view="pageBreakPreview" zoomScale="70" zoomScaleNormal="80" zoomScaleSheetLayoutView="70" workbookViewId="0">
      <pane xSplit="5" ySplit="12" topLeftCell="H13" activePane="bottomRight" state="frozen"/>
      <selection pane="topRight" activeCell="F1" sqref="F1"/>
      <selection pane="bottomLeft" activeCell="A8" sqref="A8"/>
      <selection pane="bottomRight" activeCell="A4" sqref="A4:V4"/>
    </sheetView>
  </sheetViews>
  <sheetFormatPr defaultColWidth="9.140625" defaultRowHeight="12.75" x14ac:dyDescent="0.2"/>
  <cols>
    <col min="1" max="1" width="3.85546875" style="3" customWidth="1"/>
    <col min="2" max="2" width="8" style="99" hidden="1" customWidth="1"/>
    <col min="3" max="3" width="7.140625" style="99" customWidth="1"/>
    <col min="4" max="4" width="7.7109375" style="99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4.7109375" style="107" customWidth="1"/>
    <col min="12" max="12" width="16" style="8" customWidth="1"/>
    <col min="13" max="13" width="14.28515625" style="8" customWidth="1"/>
    <col min="14" max="15" width="13.28515625" style="8" customWidth="1"/>
    <col min="16" max="16" width="13.42578125" style="108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ht="26.25" customHeight="1" x14ac:dyDescent="0.4">
      <c r="A1"/>
      <c r="B1"/>
      <c r="C1"/>
      <c r="D1" s="356"/>
      <c r="E1" s="357"/>
      <c r="F1" s="357"/>
      <c r="G1" s="357"/>
      <c r="H1"/>
      <c r="I1"/>
      <c r="J1"/>
      <c r="K1"/>
      <c r="L1"/>
      <c r="M1"/>
      <c r="N1"/>
      <c r="O1"/>
      <c r="P1"/>
      <c r="Q1"/>
      <c r="R1" s="339"/>
      <c r="S1" s="358" t="s">
        <v>373</v>
      </c>
      <c r="T1" s="359"/>
      <c r="U1" s="359"/>
      <c r="V1" s="359"/>
      <c r="W1" s="359"/>
    </row>
    <row r="2" spans="1:196" ht="26.25" x14ac:dyDescent="0.4">
      <c r="A2"/>
      <c r="B2"/>
      <c r="C2"/>
      <c r="D2" s="356"/>
      <c r="E2" s="360"/>
      <c r="F2" s="360"/>
      <c r="G2" s="360"/>
      <c r="H2"/>
      <c r="I2"/>
      <c r="J2"/>
      <c r="K2"/>
      <c r="L2"/>
      <c r="M2"/>
      <c r="N2"/>
      <c r="O2"/>
      <c r="P2"/>
      <c r="Q2"/>
      <c r="R2" s="361" t="s">
        <v>374</v>
      </c>
      <c r="S2" s="361"/>
      <c r="T2" s="361"/>
      <c r="U2" s="361"/>
      <c r="V2" s="361"/>
      <c r="W2" s="361"/>
    </row>
    <row r="3" spans="1:196" ht="26.25" x14ac:dyDescent="0.4">
      <c r="A3" s="340"/>
      <c r="B3" s="341"/>
      <c r="C3" s="341"/>
      <c r="D3" s="362"/>
      <c r="E3" s="362"/>
      <c r="F3" s="362"/>
      <c r="G3" s="362"/>
      <c r="H3"/>
      <c r="I3"/>
      <c r="J3"/>
      <c r="K3"/>
      <c r="L3"/>
      <c r="M3"/>
      <c r="N3"/>
      <c r="O3"/>
      <c r="P3"/>
      <c r="Q3"/>
      <c r="R3" s="361" t="s">
        <v>375</v>
      </c>
      <c r="S3" s="361"/>
      <c r="T3" s="361"/>
      <c r="U3" s="361"/>
      <c r="V3" s="361"/>
      <c r="W3" s="361"/>
    </row>
    <row r="4" spans="1:196" s="1" customFormat="1" ht="56.25" customHeight="1" x14ac:dyDescent="0.35">
      <c r="A4" s="355" t="s">
        <v>378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</row>
    <row r="5" spans="1:196" s="1" customFormat="1" ht="27" customHeight="1" x14ac:dyDescent="0.25">
      <c r="A5" s="324"/>
      <c r="B5" s="324"/>
      <c r="C5" s="324"/>
      <c r="D5" s="324"/>
      <c r="E5" s="324"/>
      <c r="F5" s="324"/>
      <c r="G5" s="324"/>
      <c r="H5" s="324"/>
      <c r="I5" s="324"/>
      <c r="J5" s="324" t="s">
        <v>377</v>
      </c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42" t="s">
        <v>376</v>
      </c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7" spans="1:196" s="2" customFormat="1" ht="25.5" customHeight="1" x14ac:dyDescent="0.2">
      <c r="A7" s="350" t="s">
        <v>0</v>
      </c>
      <c r="B7" s="350" t="s">
        <v>104</v>
      </c>
      <c r="C7" s="350" t="s">
        <v>301</v>
      </c>
      <c r="D7" s="350" t="s">
        <v>48</v>
      </c>
      <c r="E7" s="350" t="s">
        <v>52</v>
      </c>
      <c r="F7" s="346" t="s">
        <v>1</v>
      </c>
      <c r="G7" s="346"/>
      <c r="H7" s="346"/>
      <c r="I7" s="346"/>
      <c r="J7" s="346"/>
      <c r="K7" s="346"/>
      <c r="L7" s="346" t="s">
        <v>2</v>
      </c>
      <c r="M7" s="347"/>
      <c r="N7" s="347"/>
      <c r="O7" s="347"/>
      <c r="P7" s="347"/>
      <c r="Q7" s="347"/>
      <c r="R7" s="346" t="s">
        <v>3</v>
      </c>
      <c r="S7" s="346"/>
      <c r="T7" s="346"/>
      <c r="U7" s="346"/>
      <c r="V7" s="346"/>
      <c r="W7" s="346"/>
    </row>
    <row r="8" spans="1:196" s="2" customFormat="1" ht="12.75" customHeight="1" x14ac:dyDescent="0.2">
      <c r="A8" s="350"/>
      <c r="B8" s="350"/>
      <c r="C8" s="350"/>
      <c r="D8" s="350"/>
      <c r="E8" s="350"/>
      <c r="F8" s="348" t="s">
        <v>184</v>
      </c>
      <c r="G8" s="348" t="s">
        <v>368</v>
      </c>
      <c r="H8" s="348" t="s">
        <v>369</v>
      </c>
      <c r="I8" s="348" t="s">
        <v>4</v>
      </c>
      <c r="J8" s="348" t="s">
        <v>214</v>
      </c>
      <c r="K8" s="349" t="s">
        <v>36</v>
      </c>
      <c r="L8" s="348" t="s">
        <v>184</v>
      </c>
      <c r="M8" s="348" t="s">
        <v>281</v>
      </c>
      <c r="N8" s="348" t="str">
        <f>G8</f>
        <v>затверджено на 01.10.2023</v>
      </c>
      <c r="O8" s="348" t="str">
        <f>H8</f>
        <v>виконано станом на 01.10.2023</v>
      </c>
      <c r="P8" s="348" t="s">
        <v>215</v>
      </c>
      <c r="Q8" s="349" t="s">
        <v>36</v>
      </c>
      <c r="R8" s="348" t="s">
        <v>184</v>
      </c>
      <c r="S8" s="348" t="s">
        <v>281</v>
      </c>
      <c r="T8" s="348" t="str">
        <f>G8</f>
        <v>затверджено на 01.10.2023</v>
      </c>
      <c r="U8" s="348" t="str">
        <f>H8</f>
        <v>виконано станом на 01.10.2023</v>
      </c>
      <c r="V8" s="348" t="s">
        <v>216</v>
      </c>
      <c r="W8" s="349" t="s">
        <v>36</v>
      </c>
    </row>
    <row r="9" spans="1:196" s="2" customFormat="1" ht="53.25" customHeight="1" x14ac:dyDescent="0.2">
      <c r="A9" s="350"/>
      <c r="B9" s="350"/>
      <c r="C9" s="350"/>
      <c r="D9" s="350"/>
      <c r="E9" s="350"/>
      <c r="F9" s="348"/>
      <c r="G9" s="348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48"/>
      <c r="U9" s="348"/>
      <c r="V9" s="348"/>
      <c r="W9" s="348"/>
    </row>
    <row r="10" spans="1:196" s="4" customFormat="1" ht="18.75" customHeight="1" x14ac:dyDescent="0.25">
      <c r="A10" s="147">
        <v>1</v>
      </c>
      <c r="B10" s="147">
        <v>2</v>
      </c>
      <c r="C10" s="147">
        <v>2</v>
      </c>
      <c r="D10" s="147">
        <v>3</v>
      </c>
      <c r="E10" s="147">
        <v>4</v>
      </c>
      <c r="F10" s="147">
        <v>5</v>
      </c>
      <c r="G10" s="147">
        <v>6</v>
      </c>
      <c r="H10" s="147">
        <v>7</v>
      </c>
      <c r="I10" s="147">
        <v>8</v>
      </c>
      <c r="J10" s="147">
        <v>9</v>
      </c>
      <c r="K10" s="147">
        <v>10</v>
      </c>
      <c r="L10" s="147">
        <v>11</v>
      </c>
      <c r="M10" s="147">
        <v>12</v>
      </c>
      <c r="N10" s="147">
        <v>13</v>
      </c>
      <c r="O10" s="147">
        <v>14</v>
      </c>
      <c r="P10" s="147">
        <v>15</v>
      </c>
      <c r="Q10" s="147">
        <v>16</v>
      </c>
      <c r="R10" s="147">
        <v>17</v>
      </c>
      <c r="S10" s="147">
        <v>18</v>
      </c>
      <c r="T10" s="147">
        <v>19</v>
      </c>
      <c r="U10" s="147">
        <v>20</v>
      </c>
      <c r="V10" s="147">
        <v>21</v>
      </c>
      <c r="W10" s="147">
        <v>22</v>
      </c>
    </row>
    <row r="11" spans="1:196" s="1" customFormat="1" ht="29.25" customHeight="1" x14ac:dyDescent="0.3">
      <c r="A11" s="148"/>
      <c r="B11" s="18"/>
      <c r="C11" s="18"/>
      <c r="D11" s="18"/>
      <c r="E11" s="299" t="s">
        <v>5</v>
      </c>
      <c r="F11" s="183">
        <f>SUM(F177)</f>
        <v>964883.89999999991</v>
      </c>
      <c r="G11" s="13">
        <f>SUM(G177)</f>
        <v>764875.59999999974</v>
      </c>
      <c r="H11" s="13">
        <f>SUM(H177)</f>
        <v>699526.29999999981</v>
      </c>
      <c r="I11" s="16">
        <v>1</v>
      </c>
      <c r="J11" s="13">
        <f>H11-G11</f>
        <v>-65349.29999999993</v>
      </c>
      <c r="K11" s="149">
        <f>IFERROR(100%*(H11/G11),"")</f>
        <v>0.91456218501413833</v>
      </c>
      <c r="L11" s="173">
        <f>SUM(L177)</f>
        <v>131410.29999999999</v>
      </c>
      <c r="M11" s="13">
        <f>SUM(M177)</f>
        <v>198238.89999999997</v>
      </c>
      <c r="N11" s="13">
        <f>SUM(N177)</f>
        <v>181496.39999999997</v>
      </c>
      <c r="O11" s="13">
        <f>SUM(O177)</f>
        <v>110506.79999999997</v>
      </c>
      <c r="P11" s="13">
        <f>O11-N11</f>
        <v>-70989.599999999991</v>
      </c>
      <c r="Q11" s="185">
        <f>IFERROR(100%*(O11/N11),"")</f>
        <v>0.60886496922252997</v>
      </c>
      <c r="R11" s="188">
        <f>SUM(R177)</f>
        <v>1096294.1999999997</v>
      </c>
      <c r="S11" s="13">
        <f>SUM(S177)</f>
        <v>1163122.8</v>
      </c>
      <c r="T11" s="13">
        <f>SUM(T177)</f>
        <v>946372.00000000012</v>
      </c>
      <c r="U11" s="13">
        <f>SUM(U177)</f>
        <v>810033.09999999986</v>
      </c>
      <c r="V11" s="13">
        <f>U11-T11</f>
        <v>-136338.90000000026</v>
      </c>
      <c r="W11" s="149">
        <f>IFERROR(100%*(U11/T11),"")</f>
        <v>0.85593519250358185</v>
      </c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</row>
    <row r="12" spans="1:196" s="52" customFormat="1" ht="37.15" customHeight="1" x14ac:dyDescent="0.3">
      <c r="A12" s="150"/>
      <c r="B12" s="49"/>
      <c r="C12" s="49"/>
      <c r="D12" s="49"/>
      <c r="E12" s="168" t="s">
        <v>342</v>
      </c>
      <c r="F12" s="184">
        <f>SUM(F65,F71,F72,F23,F25,F33,F34,F36,F38,F39,F40,F43,F49,F83,F97,F98,F100,F106,F115,F116,F119)</f>
        <v>155315.9</v>
      </c>
      <c r="G12" s="14">
        <f>SUM(G65,G71,G72,G23,G25,G33,G34,G36,G38,G39,G40,G43,G49,G83,G97,G98,G100,G106,G113,G115,G116,G119)</f>
        <v>119284.5</v>
      </c>
      <c r="H12" s="14">
        <f>SUM(H65,H71,H72,H23,H25,H33,H34,H36,H38,H39,H40,H43,H49,H83,H97,H98,H100,H106,H113,H115,H116,H119)</f>
        <v>117556.40000000001</v>
      </c>
      <c r="I12" s="24">
        <f>H12/$H$11</f>
        <v>0.16805143709393061</v>
      </c>
      <c r="J12" s="14">
        <f>H12-G12</f>
        <v>-1728.0999999999913</v>
      </c>
      <c r="K12" s="151">
        <f t="shared" ref="K12:K13" si="0">IFERROR(100%*(H12/G12),"")</f>
        <v>0.98551278665710973</v>
      </c>
      <c r="L12" s="14">
        <f t="shared" ref="L12:O12" si="1">SUM(L65,L71,L72,L23,L25,L33,L34,L36,L38,L39,L40,L43,L49,L83,L97,L98,L100,L106,L113,L115,L116,L119)</f>
        <v>3943</v>
      </c>
      <c r="M12" s="14">
        <f t="shared" si="1"/>
        <v>3943</v>
      </c>
      <c r="N12" s="14">
        <f>SUM(N65,N71,N72,N23,N25,N33,N34,N36,N38,N39,N40,N43,N49,N83,N97,N98,N100,N106,N113,N115,N116,N119)</f>
        <v>3656.3</v>
      </c>
      <c r="O12" s="14">
        <f t="shared" si="1"/>
        <v>0</v>
      </c>
      <c r="P12" s="14">
        <f t="shared" ref="P12:P75" si="2">O12-N12</f>
        <v>-3656.3</v>
      </c>
      <c r="Q12" s="186">
        <f t="shared" ref="Q12:Q75" si="3">IFERROR(100%*(O12/N12),"")</f>
        <v>0</v>
      </c>
      <c r="R12" s="184">
        <f t="shared" ref="R12:R85" si="4">SUM(F12,L12)</f>
        <v>159258.9</v>
      </c>
      <c r="S12" s="14">
        <f t="shared" ref="S12:S85" si="5">SUM(F12,M12)</f>
        <v>159258.9</v>
      </c>
      <c r="T12" s="14">
        <f>SUM(G12,N12)</f>
        <v>122940.8</v>
      </c>
      <c r="U12" s="14">
        <f>SUM(H12,O12)</f>
        <v>117556.40000000001</v>
      </c>
      <c r="V12" s="14">
        <f t="shared" ref="V12:V85" si="6">U12-T12</f>
        <v>-5384.3999999999942</v>
      </c>
      <c r="W12" s="151">
        <f t="shared" ref="W12:W73" si="7">IFERROR(100%*(U12/T12),"")</f>
        <v>0.9562033108618132</v>
      </c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</row>
    <row r="13" spans="1:196" s="1" customFormat="1" ht="27.75" customHeight="1" x14ac:dyDescent="0.3">
      <c r="A13" s="152"/>
      <c r="B13" s="53"/>
      <c r="C13" s="53"/>
      <c r="D13" s="53"/>
      <c r="E13" s="169" t="s">
        <v>38</v>
      </c>
      <c r="F13" s="21">
        <f>SUM(F79,F74,F54,F41,F14)</f>
        <v>523001.69999999995</v>
      </c>
      <c r="G13" s="141">
        <f>SUM(G79,G74,G54,G41,G14)</f>
        <v>411319.49999999994</v>
      </c>
      <c r="H13" s="14">
        <f>SUM(H79,H74,H54,H41,H14)</f>
        <v>366077.39999999997</v>
      </c>
      <c r="I13" s="24">
        <f t="shared" ref="I13:I85" si="8">H13/$H$11</f>
        <v>0.52332185366011263</v>
      </c>
      <c r="J13" s="14">
        <f t="shared" ref="J13:J76" si="9">H13-G13</f>
        <v>-45242.099999999977</v>
      </c>
      <c r="K13" s="151">
        <f t="shared" si="0"/>
        <v>0.89000740300423398</v>
      </c>
      <c r="L13" s="140">
        <f>SUM(L79,L74,L54,L41,L14)</f>
        <v>27457.599999999999</v>
      </c>
      <c r="M13" s="141">
        <f>SUM(M79,M74,M54,M41,M14)</f>
        <v>92981.4</v>
      </c>
      <c r="N13" s="14">
        <f>SUM(N79,N74,N54,N41,N14)</f>
        <v>88372.499999999971</v>
      </c>
      <c r="O13" s="14">
        <f>SUM(O79,O74,O54,O41,O14)</f>
        <v>77651.699999999983</v>
      </c>
      <c r="P13" s="14">
        <f t="shared" si="2"/>
        <v>-10720.799999999988</v>
      </c>
      <c r="Q13" s="186">
        <f t="shared" si="3"/>
        <v>0.87868624289230257</v>
      </c>
      <c r="R13" s="184">
        <f t="shared" si="4"/>
        <v>550459.29999999993</v>
      </c>
      <c r="S13" s="14">
        <f t="shared" si="5"/>
        <v>615983.1</v>
      </c>
      <c r="T13" s="14">
        <f t="shared" ref="T13:U85" si="10">SUM(G13,N13)</f>
        <v>499691.99999999988</v>
      </c>
      <c r="U13" s="14">
        <f t="shared" ref="U13:U14" si="11">SUM(H13,O13)</f>
        <v>443729.1</v>
      </c>
      <c r="V13" s="14">
        <f t="shared" si="6"/>
        <v>-55962.899999999907</v>
      </c>
      <c r="W13" s="151">
        <f t="shared" si="7"/>
        <v>0.88800521121010556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</row>
    <row r="14" spans="1:196" ht="30.75" customHeight="1" x14ac:dyDescent="0.3">
      <c r="A14" s="150">
        <v>1</v>
      </c>
      <c r="B14" s="49" t="s">
        <v>13</v>
      </c>
      <c r="C14" s="49" t="s">
        <v>53</v>
      </c>
      <c r="D14" s="49"/>
      <c r="E14" s="168" t="s">
        <v>302</v>
      </c>
      <c r="F14" s="184">
        <f>F15+F16+F23+F24+F26+F29+F30+F31+F32+F34+F35+F37+F38+F39+F40</f>
        <v>436214</v>
      </c>
      <c r="G14" s="14">
        <f>G15+G16+G23+G24+G26+G29+G30+G31+G32+G34+G35+G37+G38+G39+G40</f>
        <v>341603.49999999994</v>
      </c>
      <c r="H14" s="14">
        <f>H15+H16+H23+H24+H26+H29+H30+H31+H32+H34+H35+H37+H38+H39+H40</f>
        <v>307842.89999999997</v>
      </c>
      <c r="I14" s="24">
        <f t="shared" si="8"/>
        <v>0.44007337536844582</v>
      </c>
      <c r="J14" s="14">
        <f t="shared" si="9"/>
        <v>-33760.599999999977</v>
      </c>
      <c r="K14" s="151">
        <f>IFERROR(100%*(H14/G14),"")</f>
        <v>0.90117021634731498</v>
      </c>
      <c r="L14" s="14">
        <f>L15+L16+L23+L24+L26+L29+L30+L31+L32+L34+L35+L37+L38+L39+L40</f>
        <v>10998.1</v>
      </c>
      <c r="M14" s="14">
        <f>M15+M16+M23+M24+M26+M29+M30+M31+M32+M34+M35+M37+M38+M39+M40</f>
        <v>75088.499999999985</v>
      </c>
      <c r="N14" s="14">
        <f>N15+N16+N23+N24+N26+N29+N30+N31+N32+N34+N35+N37+N38+N39+N40</f>
        <v>72783.599999999977</v>
      </c>
      <c r="O14" s="14">
        <f>O15+O16+O23+O24+O26+O29+O30+O31+O32+O34+O35+O37+O38+O39+O40</f>
        <v>70070.199999999983</v>
      </c>
      <c r="P14" s="14">
        <f t="shared" si="2"/>
        <v>-2713.3999999999942</v>
      </c>
      <c r="Q14" s="186">
        <f t="shared" si="3"/>
        <v>0.962719623651482</v>
      </c>
      <c r="R14" s="184">
        <f t="shared" ref="R14" si="12">SUM(F14,L14)</f>
        <v>447212.1</v>
      </c>
      <c r="S14" s="14">
        <f t="shared" ref="S14" si="13">SUM(F14,M14)</f>
        <v>511302.5</v>
      </c>
      <c r="T14" s="14">
        <f t="shared" ref="T14" si="14">SUM(G14,N14)</f>
        <v>414387.09999999992</v>
      </c>
      <c r="U14" s="14">
        <f t="shared" si="11"/>
        <v>377913.1</v>
      </c>
      <c r="V14" s="14">
        <f t="shared" si="6"/>
        <v>-36473.999999999942</v>
      </c>
      <c r="W14" s="151">
        <f t="shared" si="7"/>
        <v>0.91198085075524804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196" ht="30.75" customHeight="1" x14ac:dyDescent="0.3">
      <c r="A15" s="152"/>
      <c r="B15" s="54">
        <v>70101</v>
      </c>
      <c r="C15" s="202">
        <v>1010</v>
      </c>
      <c r="D15" s="203" t="s">
        <v>54</v>
      </c>
      <c r="E15" s="278" t="s">
        <v>126</v>
      </c>
      <c r="F15" s="22">
        <v>131873.9</v>
      </c>
      <c r="G15" s="17">
        <v>101835.5</v>
      </c>
      <c r="H15" s="17">
        <v>89428</v>
      </c>
      <c r="I15" s="19">
        <f t="shared" si="8"/>
        <v>0.12784079740818899</v>
      </c>
      <c r="J15" s="15">
        <f t="shared" si="9"/>
        <v>-12407.5</v>
      </c>
      <c r="K15" s="153">
        <f t="shared" ref="K15:K76" si="15">IFERROR(100%*(H15/G15),"")</f>
        <v>0.87816134844921467</v>
      </c>
      <c r="L15" s="174">
        <v>3653.8</v>
      </c>
      <c r="M15" s="15">
        <v>3993.7</v>
      </c>
      <c r="N15" s="15">
        <v>2171.6999999999998</v>
      </c>
      <c r="O15" s="15">
        <v>2171.6999999999998</v>
      </c>
      <c r="P15" s="15">
        <f t="shared" si="2"/>
        <v>0</v>
      </c>
      <c r="Q15" s="323">
        <f t="shared" si="3"/>
        <v>1</v>
      </c>
      <c r="R15" s="189">
        <f t="shared" si="4"/>
        <v>135527.69999999998</v>
      </c>
      <c r="S15" s="15">
        <f t="shared" si="5"/>
        <v>135867.6</v>
      </c>
      <c r="T15" s="15">
        <f>SUM(G15,N15)</f>
        <v>104007.2</v>
      </c>
      <c r="U15" s="15">
        <f>SUM(H15,O15)</f>
        <v>91599.7</v>
      </c>
      <c r="V15" s="15">
        <f t="shared" si="6"/>
        <v>-12407.5</v>
      </c>
      <c r="W15" s="153">
        <f t="shared" si="7"/>
        <v>0.88070537424332163</v>
      </c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196" s="239" customFormat="1" ht="42.75" customHeight="1" x14ac:dyDescent="0.3">
      <c r="A16" s="235"/>
      <c r="B16" s="206" t="s">
        <v>22</v>
      </c>
      <c r="C16" s="205">
        <v>1021</v>
      </c>
      <c r="D16" s="206" t="s">
        <v>55</v>
      </c>
      <c r="E16" s="278" t="s">
        <v>328</v>
      </c>
      <c r="F16" s="22">
        <v>121162.5</v>
      </c>
      <c r="G16" s="17">
        <v>99083.1</v>
      </c>
      <c r="H16" s="17">
        <v>80702.7</v>
      </c>
      <c r="I16" s="19">
        <f t="shared" si="8"/>
        <v>0.11536764236026582</v>
      </c>
      <c r="J16" s="15">
        <f t="shared" si="9"/>
        <v>-18380.400000000009</v>
      </c>
      <c r="K16" s="153">
        <f t="shared" si="15"/>
        <v>0.81449510562346139</v>
      </c>
      <c r="L16" s="174">
        <v>6964.3</v>
      </c>
      <c r="M16" s="15">
        <v>70679.199999999997</v>
      </c>
      <c r="N16" s="15">
        <v>70328.7</v>
      </c>
      <c r="O16" s="15">
        <v>67715.7</v>
      </c>
      <c r="P16" s="15">
        <f t="shared" si="2"/>
        <v>-2613</v>
      </c>
      <c r="Q16" s="323">
        <f t="shared" si="3"/>
        <v>0.96284589363943884</v>
      </c>
      <c r="R16" s="189">
        <f t="shared" si="4"/>
        <v>128126.8</v>
      </c>
      <c r="S16" s="15">
        <f t="shared" si="5"/>
        <v>191841.7</v>
      </c>
      <c r="T16" s="15">
        <f t="shared" si="10"/>
        <v>169411.8</v>
      </c>
      <c r="U16" s="15">
        <f t="shared" ref="U16:U77" si="16">SUM(H16,O16)</f>
        <v>148418.4</v>
      </c>
      <c r="V16" s="15">
        <f t="shared" si="6"/>
        <v>-20993.399999999994</v>
      </c>
      <c r="W16" s="153">
        <f t="shared" si="7"/>
        <v>0.87608065081653108</v>
      </c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37"/>
      <c r="CF16" s="237"/>
      <c r="CG16" s="237"/>
      <c r="CH16" s="237"/>
      <c r="CI16" s="237"/>
      <c r="CJ16" s="237"/>
      <c r="CK16" s="237"/>
      <c r="CL16" s="237"/>
      <c r="CM16" s="237"/>
      <c r="CN16" s="237"/>
      <c r="CO16" s="237"/>
      <c r="CP16" s="237"/>
      <c r="CQ16" s="237"/>
      <c r="CR16" s="237"/>
      <c r="CS16" s="237"/>
      <c r="CT16" s="237"/>
      <c r="CU16" s="237"/>
      <c r="CV16" s="237"/>
      <c r="CW16" s="237"/>
      <c r="CX16" s="237"/>
      <c r="CY16" s="237"/>
      <c r="CZ16" s="237"/>
      <c r="DA16" s="237"/>
      <c r="DB16" s="237"/>
      <c r="DC16" s="237"/>
      <c r="DD16" s="237"/>
      <c r="DE16" s="237"/>
      <c r="DF16" s="237"/>
      <c r="DG16" s="237"/>
      <c r="DH16" s="237"/>
      <c r="DI16" s="237"/>
      <c r="DJ16" s="237"/>
      <c r="DK16" s="237"/>
      <c r="DL16" s="237"/>
      <c r="DM16" s="237"/>
      <c r="DN16" s="237"/>
      <c r="DO16" s="237"/>
      <c r="DP16" s="237"/>
      <c r="DQ16" s="237"/>
      <c r="DR16" s="237"/>
      <c r="DS16" s="237"/>
      <c r="DT16" s="237"/>
      <c r="DU16" s="237"/>
      <c r="DV16" s="237"/>
      <c r="DW16" s="237"/>
      <c r="DX16" s="237"/>
      <c r="DY16" s="237"/>
      <c r="DZ16" s="237"/>
      <c r="EA16" s="237"/>
      <c r="EB16" s="237"/>
      <c r="EC16" s="237"/>
      <c r="ED16" s="237"/>
      <c r="EE16" s="237"/>
      <c r="EF16" s="237"/>
      <c r="EG16" s="237"/>
      <c r="EH16" s="237"/>
      <c r="EI16" s="237"/>
      <c r="EJ16" s="237"/>
      <c r="EK16" s="237"/>
      <c r="EL16" s="237"/>
      <c r="EM16" s="237"/>
      <c r="EN16" s="237"/>
      <c r="EO16" s="237"/>
      <c r="EP16" s="237"/>
      <c r="EQ16" s="237"/>
      <c r="ER16" s="237"/>
      <c r="ES16" s="237"/>
      <c r="ET16" s="237"/>
      <c r="EU16" s="237"/>
      <c r="EV16" s="237"/>
      <c r="EW16" s="237"/>
      <c r="EX16" s="237"/>
      <c r="EY16" s="237"/>
      <c r="EZ16" s="237"/>
      <c r="FA16" s="237"/>
      <c r="FB16" s="237"/>
      <c r="FC16" s="237"/>
      <c r="FD16" s="237"/>
      <c r="FE16" s="237"/>
      <c r="FF16" s="237"/>
      <c r="FG16" s="237"/>
      <c r="FH16" s="237"/>
      <c r="FI16" s="237"/>
      <c r="FJ16" s="237"/>
      <c r="FK16" s="237"/>
      <c r="FL16" s="237"/>
      <c r="FM16" s="237"/>
      <c r="FN16" s="237"/>
      <c r="FO16" s="237"/>
      <c r="FP16" s="237"/>
      <c r="FQ16" s="237"/>
      <c r="FR16" s="237"/>
      <c r="FS16" s="237"/>
      <c r="FT16" s="237"/>
      <c r="FU16" s="237"/>
      <c r="FV16" s="237"/>
      <c r="FW16" s="237"/>
      <c r="FX16" s="237"/>
      <c r="FY16" s="237"/>
      <c r="FZ16" s="237"/>
      <c r="GA16" s="237"/>
      <c r="GB16" s="237"/>
      <c r="GC16" s="237"/>
      <c r="GD16" s="237"/>
      <c r="GE16" s="238"/>
      <c r="GF16" s="238"/>
      <c r="GG16" s="238"/>
      <c r="GH16" s="238"/>
      <c r="GI16" s="238"/>
      <c r="GJ16" s="238"/>
      <c r="GK16" s="238"/>
      <c r="GL16" s="238"/>
      <c r="GM16" s="238"/>
      <c r="GN16" s="238"/>
    </row>
    <row r="17" spans="1:196" s="239" customFormat="1" ht="67.150000000000006" hidden="1" customHeight="1" x14ac:dyDescent="0.3">
      <c r="A17" s="235"/>
      <c r="B17" s="206"/>
      <c r="C17" s="205"/>
      <c r="D17" s="206"/>
      <c r="E17" s="279" t="s">
        <v>213</v>
      </c>
      <c r="F17" s="22"/>
      <c r="G17" s="17"/>
      <c r="H17" s="17"/>
      <c r="I17" s="19">
        <f t="shared" si="8"/>
        <v>0</v>
      </c>
      <c r="J17" s="15">
        <f t="shared" si="9"/>
        <v>0</v>
      </c>
      <c r="K17" s="153" t="str">
        <f t="shared" si="15"/>
        <v/>
      </c>
      <c r="L17" s="174"/>
      <c r="M17" s="15"/>
      <c r="N17" s="15"/>
      <c r="O17" s="15"/>
      <c r="P17" s="14">
        <f t="shared" si="2"/>
        <v>0</v>
      </c>
      <c r="Q17" s="186" t="str">
        <f t="shared" si="3"/>
        <v/>
      </c>
      <c r="R17" s="189">
        <f t="shared" si="4"/>
        <v>0</v>
      </c>
      <c r="S17" s="15">
        <f t="shared" si="5"/>
        <v>0</v>
      </c>
      <c r="T17" s="15">
        <f t="shared" si="10"/>
        <v>0</v>
      </c>
      <c r="U17" s="15">
        <f t="shared" si="16"/>
        <v>0</v>
      </c>
      <c r="V17" s="15">
        <f t="shared" si="6"/>
        <v>0</v>
      </c>
      <c r="W17" s="153" t="str">
        <f t="shared" si="7"/>
        <v/>
      </c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37"/>
      <c r="CF17" s="237"/>
      <c r="CG17" s="237"/>
      <c r="CH17" s="237"/>
      <c r="CI17" s="237"/>
      <c r="CJ17" s="237"/>
      <c r="CK17" s="237"/>
      <c r="CL17" s="237"/>
      <c r="CM17" s="237"/>
      <c r="CN17" s="237"/>
      <c r="CO17" s="237"/>
      <c r="CP17" s="237"/>
      <c r="CQ17" s="237"/>
      <c r="CR17" s="237"/>
      <c r="CS17" s="237"/>
      <c r="CT17" s="237"/>
      <c r="CU17" s="237"/>
      <c r="CV17" s="237"/>
      <c r="CW17" s="237"/>
      <c r="CX17" s="237"/>
      <c r="CY17" s="237"/>
      <c r="CZ17" s="237"/>
      <c r="DA17" s="237"/>
      <c r="DB17" s="237"/>
      <c r="DC17" s="237"/>
      <c r="DD17" s="237"/>
      <c r="DE17" s="237"/>
      <c r="DF17" s="237"/>
      <c r="DG17" s="237"/>
      <c r="DH17" s="237"/>
      <c r="DI17" s="237"/>
      <c r="DJ17" s="237"/>
      <c r="DK17" s="237"/>
      <c r="DL17" s="237"/>
      <c r="DM17" s="237"/>
      <c r="DN17" s="237"/>
      <c r="DO17" s="237"/>
      <c r="DP17" s="237"/>
      <c r="DQ17" s="237"/>
      <c r="DR17" s="237"/>
      <c r="DS17" s="237"/>
      <c r="DT17" s="237"/>
      <c r="DU17" s="237"/>
      <c r="DV17" s="237"/>
      <c r="DW17" s="237"/>
      <c r="DX17" s="237"/>
      <c r="DY17" s="237"/>
      <c r="DZ17" s="237"/>
      <c r="EA17" s="237"/>
      <c r="EB17" s="237"/>
      <c r="EC17" s="237"/>
      <c r="ED17" s="237"/>
      <c r="EE17" s="237"/>
      <c r="EF17" s="237"/>
      <c r="EG17" s="237"/>
      <c r="EH17" s="237"/>
      <c r="EI17" s="237"/>
      <c r="EJ17" s="237"/>
      <c r="EK17" s="237"/>
      <c r="EL17" s="237"/>
      <c r="EM17" s="237"/>
      <c r="EN17" s="237"/>
      <c r="EO17" s="237"/>
      <c r="EP17" s="237"/>
      <c r="EQ17" s="237"/>
      <c r="ER17" s="237"/>
      <c r="ES17" s="237"/>
      <c r="ET17" s="237"/>
      <c r="EU17" s="237"/>
      <c r="EV17" s="237"/>
      <c r="EW17" s="237"/>
      <c r="EX17" s="237"/>
      <c r="EY17" s="237"/>
      <c r="EZ17" s="237"/>
      <c r="FA17" s="237"/>
      <c r="FB17" s="237"/>
      <c r="FC17" s="237"/>
      <c r="FD17" s="237"/>
      <c r="FE17" s="237"/>
      <c r="FF17" s="237"/>
      <c r="FG17" s="237"/>
      <c r="FH17" s="237"/>
      <c r="FI17" s="237"/>
      <c r="FJ17" s="237"/>
      <c r="FK17" s="237"/>
      <c r="FL17" s="237"/>
      <c r="FM17" s="237"/>
      <c r="FN17" s="237"/>
      <c r="FO17" s="237"/>
      <c r="FP17" s="237"/>
      <c r="FQ17" s="237"/>
      <c r="FR17" s="237"/>
      <c r="FS17" s="237"/>
      <c r="FT17" s="237"/>
      <c r="FU17" s="237"/>
      <c r="FV17" s="237"/>
      <c r="FW17" s="237"/>
      <c r="FX17" s="237"/>
      <c r="FY17" s="237"/>
      <c r="FZ17" s="237"/>
      <c r="GA17" s="237"/>
      <c r="GB17" s="237"/>
      <c r="GC17" s="237"/>
      <c r="GD17" s="237"/>
      <c r="GE17" s="238"/>
      <c r="GF17" s="238"/>
      <c r="GG17" s="238"/>
      <c r="GH17" s="238"/>
      <c r="GI17" s="238"/>
      <c r="GJ17" s="238"/>
      <c r="GK17" s="238"/>
      <c r="GL17" s="238"/>
      <c r="GM17" s="238"/>
      <c r="GN17" s="238"/>
    </row>
    <row r="18" spans="1:196" s="239" customFormat="1" ht="81.599999999999994" hidden="1" customHeight="1" x14ac:dyDescent="0.3">
      <c r="A18" s="235"/>
      <c r="B18" s="206"/>
      <c r="C18" s="205"/>
      <c r="D18" s="206"/>
      <c r="E18" s="279" t="s">
        <v>212</v>
      </c>
      <c r="F18" s="22"/>
      <c r="G18" s="17"/>
      <c r="H18" s="17"/>
      <c r="I18" s="19">
        <f t="shared" si="8"/>
        <v>0</v>
      </c>
      <c r="J18" s="15">
        <f t="shared" si="9"/>
        <v>0</v>
      </c>
      <c r="K18" s="153" t="str">
        <f t="shared" si="15"/>
        <v/>
      </c>
      <c r="L18" s="174"/>
      <c r="M18" s="15"/>
      <c r="N18" s="15"/>
      <c r="O18" s="15"/>
      <c r="P18" s="14">
        <f t="shared" si="2"/>
        <v>0</v>
      </c>
      <c r="Q18" s="186" t="str">
        <f t="shared" si="3"/>
        <v/>
      </c>
      <c r="R18" s="189">
        <f t="shared" si="4"/>
        <v>0</v>
      </c>
      <c r="S18" s="15">
        <f t="shared" si="5"/>
        <v>0</v>
      </c>
      <c r="T18" s="15">
        <f t="shared" si="10"/>
        <v>0</v>
      </c>
      <c r="U18" s="15">
        <f t="shared" si="16"/>
        <v>0</v>
      </c>
      <c r="V18" s="15">
        <f t="shared" si="6"/>
        <v>0</v>
      </c>
      <c r="W18" s="153" t="str">
        <f t="shared" si="7"/>
        <v/>
      </c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37"/>
      <c r="CV18" s="237"/>
      <c r="CW18" s="237"/>
      <c r="CX18" s="237"/>
      <c r="CY18" s="237"/>
      <c r="CZ18" s="237"/>
      <c r="DA18" s="237"/>
      <c r="DB18" s="237"/>
      <c r="DC18" s="237"/>
      <c r="DD18" s="237"/>
      <c r="DE18" s="237"/>
      <c r="DF18" s="237"/>
      <c r="DG18" s="237"/>
      <c r="DH18" s="237"/>
      <c r="DI18" s="237"/>
      <c r="DJ18" s="237"/>
      <c r="DK18" s="237"/>
      <c r="DL18" s="237"/>
      <c r="DM18" s="237"/>
      <c r="DN18" s="237"/>
      <c r="DO18" s="237"/>
      <c r="DP18" s="237"/>
      <c r="DQ18" s="237"/>
      <c r="DR18" s="237"/>
      <c r="DS18" s="237"/>
      <c r="DT18" s="237"/>
      <c r="DU18" s="237"/>
      <c r="DV18" s="237"/>
      <c r="DW18" s="237"/>
      <c r="DX18" s="237"/>
      <c r="DY18" s="237"/>
      <c r="DZ18" s="237"/>
      <c r="EA18" s="237"/>
      <c r="EB18" s="237"/>
      <c r="EC18" s="237"/>
      <c r="ED18" s="237"/>
      <c r="EE18" s="237"/>
      <c r="EF18" s="237"/>
      <c r="EG18" s="237"/>
      <c r="EH18" s="237"/>
      <c r="EI18" s="237"/>
      <c r="EJ18" s="237"/>
      <c r="EK18" s="237"/>
      <c r="EL18" s="237"/>
      <c r="EM18" s="237"/>
      <c r="EN18" s="237"/>
      <c r="EO18" s="237"/>
      <c r="EP18" s="237"/>
      <c r="EQ18" s="237"/>
      <c r="ER18" s="237"/>
      <c r="ES18" s="237"/>
      <c r="ET18" s="237"/>
      <c r="EU18" s="237"/>
      <c r="EV18" s="237"/>
      <c r="EW18" s="237"/>
      <c r="EX18" s="237"/>
      <c r="EY18" s="237"/>
      <c r="EZ18" s="237"/>
      <c r="FA18" s="237"/>
      <c r="FB18" s="237"/>
      <c r="FC18" s="237"/>
      <c r="FD18" s="237"/>
      <c r="FE18" s="237"/>
      <c r="FF18" s="237"/>
      <c r="FG18" s="237"/>
      <c r="FH18" s="237"/>
      <c r="FI18" s="237"/>
      <c r="FJ18" s="237"/>
      <c r="FK18" s="237"/>
      <c r="FL18" s="237"/>
      <c r="FM18" s="237"/>
      <c r="FN18" s="237"/>
      <c r="FO18" s="237"/>
      <c r="FP18" s="237"/>
      <c r="FQ18" s="237"/>
      <c r="FR18" s="237"/>
      <c r="FS18" s="237"/>
      <c r="FT18" s="237"/>
      <c r="FU18" s="237"/>
      <c r="FV18" s="237"/>
      <c r="FW18" s="237"/>
      <c r="FX18" s="237"/>
      <c r="FY18" s="237"/>
      <c r="FZ18" s="237"/>
      <c r="GA18" s="237"/>
      <c r="GB18" s="237"/>
      <c r="GC18" s="237"/>
      <c r="GD18" s="237"/>
      <c r="GE18" s="238"/>
      <c r="GF18" s="238"/>
      <c r="GG18" s="238"/>
      <c r="GH18" s="238"/>
      <c r="GI18" s="238"/>
      <c r="GJ18" s="238"/>
      <c r="GK18" s="238"/>
      <c r="GL18" s="238"/>
      <c r="GM18" s="238"/>
      <c r="GN18" s="238"/>
    </row>
    <row r="19" spans="1:196" s="243" customFormat="1" ht="66" hidden="1" customHeight="1" x14ac:dyDescent="0.3">
      <c r="A19" s="240"/>
      <c r="B19" s="206"/>
      <c r="C19" s="205"/>
      <c r="D19" s="206"/>
      <c r="E19" s="279" t="s">
        <v>193</v>
      </c>
      <c r="F19" s="23"/>
      <c r="G19" s="47"/>
      <c r="H19" s="47"/>
      <c r="I19" s="19">
        <f t="shared" si="8"/>
        <v>0</v>
      </c>
      <c r="J19" s="15">
        <f t="shared" si="9"/>
        <v>0</v>
      </c>
      <c r="K19" s="153" t="str">
        <f t="shared" si="15"/>
        <v/>
      </c>
      <c r="L19" s="219"/>
      <c r="M19" s="220"/>
      <c r="N19" s="220"/>
      <c r="O19" s="220"/>
      <c r="P19" s="14">
        <f t="shared" si="2"/>
        <v>0</v>
      </c>
      <c r="Q19" s="186" t="str">
        <f t="shared" si="3"/>
        <v/>
      </c>
      <c r="R19" s="189">
        <f t="shared" si="4"/>
        <v>0</v>
      </c>
      <c r="S19" s="15">
        <f t="shared" si="5"/>
        <v>0</v>
      </c>
      <c r="T19" s="15">
        <f t="shared" si="10"/>
        <v>0</v>
      </c>
      <c r="U19" s="15">
        <f t="shared" si="16"/>
        <v>0</v>
      </c>
      <c r="V19" s="15">
        <f t="shared" si="6"/>
        <v>0</v>
      </c>
      <c r="W19" s="153" t="str">
        <f t="shared" si="7"/>
        <v/>
      </c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41"/>
      <c r="AY19" s="241"/>
      <c r="AZ19" s="241"/>
      <c r="BA19" s="241"/>
      <c r="BB19" s="241"/>
      <c r="BC19" s="241"/>
      <c r="BD19" s="241"/>
      <c r="BE19" s="241"/>
      <c r="BF19" s="241"/>
      <c r="BG19" s="241"/>
      <c r="BH19" s="241"/>
      <c r="BI19" s="241"/>
      <c r="BJ19" s="241"/>
      <c r="BK19" s="241"/>
      <c r="BL19" s="241"/>
      <c r="BM19" s="241"/>
      <c r="BN19" s="241"/>
      <c r="BO19" s="241"/>
      <c r="BP19" s="241"/>
      <c r="BQ19" s="241"/>
      <c r="BR19" s="241"/>
      <c r="BS19" s="241"/>
      <c r="BT19" s="241"/>
      <c r="BU19" s="241"/>
      <c r="BV19" s="241"/>
      <c r="BW19" s="241"/>
      <c r="BX19" s="241"/>
      <c r="BY19" s="241"/>
      <c r="BZ19" s="241"/>
      <c r="CA19" s="241"/>
      <c r="CB19" s="241"/>
      <c r="CC19" s="241"/>
      <c r="CD19" s="241"/>
      <c r="CE19" s="241"/>
      <c r="CF19" s="241"/>
      <c r="CG19" s="241"/>
      <c r="CH19" s="241"/>
      <c r="CI19" s="241"/>
      <c r="CJ19" s="241"/>
      <c r="CK19" s="241"/>
      <c r="CL19" s="241"/>
      <c r="CM19" s="241"/>
      <c r="CN19" s="241"/>
      <c r="CO19" s="241"/>
      <c r="CP19" s="241"/>
      <c r="CQ19" s="241"/>
      <c r="CR19" s="241"/>
      <c r="CS19" s="241"/>
      <c r="CT19" s="241"/>
      <c r="CU19" s="241"/>
      <c r="CV19" s="241"/>
      <c r="CW19" s="241"/>
      <c r="CX19" s="241"/>
      <c r="CY19" s="241"/>
      <c r="CZ19" s="241"/>
      <c r="DA19" s="241"/>
      <c r="DB19" s="241"/>
      <c r="DC19" s="241"/>
      <c r="DD19" s="241"/>
      <c r="DE19" s="241"/>
      <c r="DF19" s="241"/>
      <c r="DG19" s="241"/>
      <c r="DH19" s="241"/>
      <c r="DI19" s="241"/>
      <c r="DJ19" s="241"/>
      <c r="DK19" s="241"/>
      <c r="DL19" s="241"/>
      <c r="DM19" s="241"/>
      <c r="DN19" s="241"/>
      <c r="DO19" s="241"/>
      <c r="DP19" s="241"/>
      <c r="DQ19" s="241"/>
      <c r="DR19" s="241"/>
      <c r="DS19" s="241"/>
      <c r="DT19" s="241"/>
      <c r="DU19" s="241"/>
      <c r="DV19" s="241"/>
      <c r="DW19" s="241"/>
      <c r="DX19" s="241"/>
      <c r="DY19" s="241"/>
      <c r="DZ19" s="241"/>
      <c r="EA19" s="241"/>
      <c r="EB19" s="241"/>
      <c r="EC19" s="241"/>
      <c r="ED19" s="241"/>
      <c r="EE19" s="241"/>
      <c r="EF19" s="241"/>
      <c r="EG19" s="241"/>
      <c r="EH19" s="241"/>
      <c r="EI19" s="241"/>
      <c r="EJ19" s="241"/>
      <c r="EK19" s="241"/>
      <c r="EL19" s="241"/>
      <c r="EM19" s="241"/>
      <c r="EN19" s="241"/>
      <c r="EO19" s="241"/>
      <c r="EP19" s="241"/>
      <c r="EQ19" s="241"/>
      <c r="ER19" s="241"/>
      <c r="ES19" s="241"/>
      <c r="ET19" s="241"/>
      <c r="EU19" s="241"/>
      <c r="EV19" s="241"/>
      <c r="EW19" s="241"/>
      <c r="EX19" s="241"/>
      <c r="EY19" s="241"/>
      <c r="EZ19" s="241"/>
      <c r="FA19" s="241"/>
      <c r="FB19" s="241"/>
      <c r="FC19" s="241"/>
      <c r="FD19" s="241"/>
      <c r="FE19" s="241"/>
      <c r="FF19" s="241"/>
      <c r="FG19" s="241"/>
      <c r="FH19" s="241"/>
      <c r="FI19" s="241"/>
      <c r="FJ19" s="241"/>
      <c r="FK19" s="241"/>
      <c r="FL19" s="241"/>
      <c r="FM19" s="241"/>
      <c r="FN19" s="241"/>
      <c r="FO19" s="241"/>
      <c r="FP19" s="241"/>
      <c r="FQ19" s="241"/>
      <c r="FR19" s="241"/>
      <c r="FS19" s="241"/>
      <c r="FT19" s="241"/>
      <c r="FU19" s="241"/>
      <c r="FV19" s="241"/>
      <c r="FW19" s="241"/>
      <c r="FX19" s="241"/>
      <c r="FY19" s="241"/>
      <c r="FZ19" s="241"/>
      <c r="GA19" s="241"/>
      <c r="GB19" s="241"/>
      <c r="GC19" s="241"/>
      <c r="GD19" s="241"/>
      <c r="GE19" s="242"/>
      <c r="GF19" s="242"/>
      <c r="GG19" s="242"/>
      <c r="GH19" s="242"/>
      <c r="GI19" s="242"/>
      <c r="GJ19" s="242"/>
      <c r="GK19" s="242"/>
      <c r="GL19" s="242"/>
      <c r="GM19" s="242"/>
      <c r="GN19" s="242"/>
    </row>
    <row r="20" spans="1:196" s="243" customFormat="1" ht="81" hidden="1" customHeight="1" x14ac:dyDescent="0.3">
      <c r="A20" s="240"/>
      <c r="B20" s="206"/>
      <c r="C20" s="205"/>
      <c r="D20" s="206"/>
      <c r="E20" s="279" t="s">
        <v>209</v>
      </c>
      <c r="F20" s="221"/>
      <c r="G20" s="220"/>
      <c r="H20" s="47"/>
      <c r="I20" s="19">
        <f t="shared" si="8"/>
        <v>0</v>
      </c>
      <c r="J20" s="15">
        <f t="shared" si="9"/>
        <v>0</v>
      </c>
      <c r="K20" s="153" t="str">
        <f t="shared" si="15"/>
        <v/>
      </c>
      <c r="L20" s="222"/>
      <c r="M20" s="47"/>
      <c r="N20" s="47"/>
      <c r="O20" s="47"/>
      <c r="P20" s="14">
        <f t="shared" si="2"/>
        <v>0</v>
      </c>
      <c r="Q20" s="186" t="str">
        <f t="shared" si="3"/>
        <v/>
      </c>
      <c r="R20" s="223">
        <f t="shared" si="4"/>
        <v>0</v>
      </c>
      <c r="S20" s="47">
        <f t="shared" si="5"/>
        <v>0</v>
      </c>
      <c r="T20" s="47">
        <f t="shared" si="10"/>
        <v>0</v>
      </c>
      <c r="U20" s="15">
        <f t="shared" si="16"/>
        <v>0</v>
      </c>
      <c r="V20" s="15">
        <f t="shared" si="6"/>
        <v>0</v>
      </c>
      <c r="W20" s="153" t="str">
        <f t="shared" si="7"/>
        <v/>
      </c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241"/>
      <c r="AX20" s="241"/>
      <c r="AY20" s="241"/>
      <c r="AZ20" s="241"/>
      <c r="BA20" s="241"/>
      <c r="BB20" s="241"/>
      <c r="BC20" s="241"/>
      <c r="BD20" s="241"/>
      <c r="BE20" s="241"/>
      <c r="BF20" s="241"/>
      <c r="BG20" s="241"/>
      <c r="BH20" s="241"/>
      <c r="BI20" s="241"/>
      <c r="BJ20" s="241"/>
      <c r="BK20" s="241"/>
      <c r="BL20" s="241"/>
      <c r="BM20" s="241"/>
      <c r="BN20" s="241"/>
      <c r="BO20" s="241"/>
      <c r="BP20" s="241"/>
      <c r="BQ20" s="241"/>
      <c r="BR20" s="241"/>
      <c r="BS20" s="241"/>
      <c r="BT20" s="241"/>
      <c r="BU20" s="241"/>
      <c r="BV20" s="241"/>
      <c r="BW20" s="241"/>
      <c r="BX20" s="241"/>
      <c r="BY20" s="241"/>
      <c r="BZ20" s="241"/>
      <c r="CA20" s="241"/>
      <c r="CB20" s="241"/>
      <c r="CC20" s="241"/>
      <c r="CD20" s="241"/>
      <c r="CE20" s="241"/>
      <c r="CF20" s="241"/>
      <c r="CG20" s="241"/>
      <c r="CH20" s="241"/>
      <c r="CI20" s="241"/>
      <c r="CJ20" s="241"/>
      <c r="CK20" s="241"/>
      <c r="CL20" s="241"/>
      <c r="CM20" s="241"/>
      <c r="CN20" s="241"/>
      <c r="CO20" s="241"/>
      <c r="CP20" s="241"/>
      <c r="CQ20" s="241"/>
      <c r="CR20" s="241"/>
      <c r="CS20" s="241"/>
      <c r="CT20" s="241"/>
      <c r="CU20" s="241"/>
      <c r="CV20" s="241"/>
      <c r="CW20" s="241"/>
      <c r="CX20" s="241"/>
      <c r="CY20" s="241"/>
      <c r="CZ20" s="241"/>
      <c r="DA20" s="241"/>
      <c r="DB20" s="241"/>
      <c r="DC20" s="241"/>
      <c r="DD20" s="241"/>
      <c r="DE20" s="241"/>
      <c r="DF20" s="241"/>
      <c r="DG20" s="241"/>
      <c r="DH20" s="241"/>
      <c r="DI20" s="241"/>
      <c r="DJ20" s="241"/>
      <c r="DK20" s="241"/>
      <c r="DL20" s="241"/>
      <c r="DM20" s="241"/>
      <c r="DN20" s="241"/>
      <c r="DO20" s="241"/>
      <c r="DP20" s="241"/>
      <c r="DQ20" s="241"/>
      <c r="DR20" s="241"/>
      <c r="DS20" s="241"/>
      <c r="DT20" s="241"/>
      <c r="DU20" s="241"/>
      <c r="DV20" s="241"/>
      <c r="DW20" s="241"/>
      <c r="DX20" s="241"/>
      <c r="DY20" s="241"/>
      <c r="DZ20" s="241"/>
      <c r="EA20" s="241"/>
      <c r="EB20" s="241"/>
      <c r="EC20" s="241"/>
      <c r="ED20" s="241"/>
      <c r="EE20" s="241"/>
      <c r="EF20" s="241"/>
      <c r="EG20" s="241"/>
      <c r="EH20" s="241"/>
      <c r="EI20" s="241"/>
      <c r="EJ20" s="241"/>
      <c r="EK20" s="241"/>
      <c r="EL20" s="241"/>
      <c r="EM20" s="241"/>
      <c r="EN20" s="241"/>
      <c r="EO20" s="241"/>
      <c r="EP20" s="241"/>
      <c r="EQ20" s="241"/>
      <c r="ER20" s="241"/>
      <c r="ES20" s="241"/>
      <c r="ET20" s="241"/>
      <c r="EU20" s="241"/>
      <c r="EV20" s="241"/>
      <c r="EW20" s="241"/>
      <c r="EX20" s="241"/>
      <c r="EY20" s="241"/>
      <c r="EZ20" s="241"/>
      <c r="FA20" s="241"/>
      <c r="FB20" s="241"/>
      <c r="FC20" s="241"/>
      <c r="FD20" s="241"/>
      <c r="FE20" s="241"/>
      <c r="FF20" s="241"/>
      <c r="FG20" s="241"/>
      <c r="FH20" s="241"/>
      <c r="FI20" s="241"/>
      <c r="FJ20" s="241"/>
      <c r="FK20" s="241"/>
      <c r="FL20" s="241"/>
      <c r="FM20" s="241"/>
      <c r="FN20" s="241"/>
      <c r="FO20" s="241"/>
      <c r="FP20" s="241"/>
      <c r="FQ20" s="241"/>
      <c r="FR20" s="241"/>
      <c r="FS20" s="241"/>
      <c r="FT20" s="241"/>
      <c r="FU20" s="241"/>
      <c r="FV20" s="241"/>
      <c r="FW20" s="241"/>
      <c r="FX20" s="241"/>
      <c r="FY20" s="241"/>
      <c r="FZ20" s="241"/>
      <c r="GA20" s="241"/>
      <c r="GB20" s="241"/>
      <c r="GC20" s="241"/>
      <c r="GD20" s="241"/>
      <c r="GE20" s="242"/>
      <c r="GF20" s="242"/>
      <c r="GG20" s="242"/>
      <c r="GH20" s="242"/>
      <c r="GI20" s="242"/>
      <c r="GJ20" s="242"/>
      <c r="GK20" s="242"/>
      <c r="GL20" s="242"/>
      <c r="GM20" s="242"/>
      <c r="GN20" s="242"/>
    </row>
    <row r="21" spans="1:196" s="243" customFormat="1" ht="81.599999999999994" hidden="1" customHeight="1" x14ac:dyDescent="0.3">
      <c r="A21" s="240"/>
      <c r="B21" s="206"/>
      <c r="C21" s="205"/>
      <c r="D21" s="206"/>
      <c r="E21" s="279" t="s">
        <v>208</v>
      </c>
      <c r="F21" s="224"/>
      <c r="G21" s="220"/>
      <c r="H21" s="220"/>
      <c r="I21" s="40">
        <f t="shared" si="8"/>
        <v>0</v>
      </c>
      <c r="J21" s="15">
        <f t="shared" si="9"/>
        <v>0</v>
      </c>
      <c r="K21" s="153" t="str">
        <f t="shared" si="15"/>
        <v/>
      </c>
      <c r="L21" s="222"/>
      <c r="M21" s="47"/>
      <c r="N21" s="47"/>
      <c r="O21" s="47"/>
      <c r="P21" s="14">
        <f t="shared" si="2"/>
        <v>0</v>
      </c>
      <c r="Q21" s="186" t="str">
        <f t="shared" si="3"/>
        <v/>
      </c>
      <c r="R21" s="223">
        <f t="shared" si="4"/>
        <v>0</v>
      </c>
      <c r="S21" s="47">
        <f t="shared" si="5"/>
        <v>0</v>
      </c>
      <c r="T21" s="47">
        <f t="shared" si="10"/>
        <v>0</v>
      </c>
      <c r="U21" s="15">
        <f t="shared" si="16"/>
        <v>0</v>
      </c>
      <c r="V21" s="15">
        <f t="shared" si="6"/>
        <v>0</v>
      </c>
      <c r="W21" s="153" t="str">
        <f t="shared" si="7"/>
        <v/>
      </c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1"/>
      <c r="AW21" s="241"/>
      <c r="AX21" s="241"/>
      <c r="AY21" s="241"/>
      <c r="AZ21" s="241"/>
      <c r="BA21" s="241"/>
      <c r="BB21" s="241"/>
      <c r="BC21" s="241"/>
      <c r="BD21" s="241"/>
      <c r="BE21" s="241"/>
      <c r="BF21" s="241"/>
      <c r="BG21" s="241"/>
      <c r="BH21" s="241"/>
      <c r="BI21" s="241"/>
      <c r="BJ21" s="241"/>
      <c r="BK21" s="241"/>
      <c r="BL21" s="241"/>
      <c r="BM21" s="241"/>
      <c r="BN21" s="241"/>
      <c r="BO21" s="241"/>
      <c r="BP21" s="241"/>
      <c r="BQ21" s="241"/>
      <c r="BR21" s="241"/>
      <c r="BS21" s="241"/>
      <c r="BT21" s="241"/>
      <c r="BU21" s="241"/>
      <c r="BV21" s="241"/>
      <c r="BW21" s="241"/>
      <c r="BX21" s="241"/>
      <c r="BY21" s="241"/>
      <c r="BZ21" s="241"/>
      <c r="CA21" s="241"/>
      <c r="CB21" s="241"/>
      <c r="CC21" s="241"/>
      <c r="CD21" s="241"/>
      <c r="CE21" s="241"/>
      <c r="CF21" s="241"/>
      <c r="CG21" s="241"/>
      <c r="CH21" s="241"/>
      <c r="CI21" s="241"/>
      <c r="CJ21" s="241"/>
      <c r="CK21" s="241"/>
      <c r="CL21" s="241"/>
      <c r="CM21" s="241"/>
      <c r="CN21" s="241"/>
      <c r="CO21" s="241"/>
      <c r="CP21" s="241"/>
      <c r="CQ21" s="241"/>
      <c r="CR21" s="241"/>
      <c r="CS21" s="241"/>
      <c r="CT21" s="241"/>
      <c r="CU21" s="241"/>
      <c r="CV21" s="241"/>
      <c r="CW21" s="241"/>
      <c r="CX21" s="241"/>
      <c r="CY21" s="241"/>
      <c r="CZ21" s="241"/>
      <c r="DA21" s="241"/>
      <c r="DB21" s="241"/>
      <c r="DC21" s="241"/>
      <c r="DD21" s="241"/>
      <c r="DE21" s="241"/>
      <c r="DF21" s="241"/>
      <c r="DG21" s="241"/>
      <c r="DH21" s="241"/>
      <c r="DI21" s="241"/>
      <c r="DJ21" s="241"/>
      <c r="DK21" s="241"/>
      <c r="DL21" s="241"/>
      <c r="DM21" s="241"/>
      <c r="DN21" s="241"/>
      <c r="DO21" s="241"/>
      <c r="DP21" s="241"/>
      <c r="DQ21" s="241"/>
      <c r="DR21" s="241"/>
      <c r="DS21" s="241"/>
      <c r="DT21" s="241"/>
      <c r="DU21" s="241"/>
      <c r="DV21" s="241"/>
      <c r="DW21" s="241"/>
      <c r="DX21" s="241"/>
      <c r="DY21" s="241"/>
      <c r="DZ21" s="241"/>
      <c r="EA21" s="241"/>
      <c r="EB21" s="241"/>
      <c r="EC21" s="241"/>
      <c r="ED21" s="241"/>
      <c r="EE21" s="241"/>
      <c r="EF21" s="241"/>
      <c r="EG21" s="241"/>
      <c r="EH21" s="241"/>
      <c r="EI21" s="241"/>
      <c r="EJ21" s="241"/>
      <c r="EK21" s="241"/>
      <c r="EL21" s="241"/>
      <c r="EM21" s="241"/>
      <c r="EN21" s="241"/>
      <c r="EO21" s="241"/>
      <c r="EP21" s="241"/>
      <c r="EQ21" s="241"/>
      <c r="ER21" s="241"/>
      <c r="ES21" s="241"/>
      <c r="ET21" s="241"/>
      <c r="EU21" s="241"/>
      <c r="EV21" s="241"/>
      <c r="EW21" s="241"/>
      <c r="EX21" s="241"/>
      <c r="EY21" s="241"/>
      <c r="EZ21" s="241"/>
      <c r="FA21" s="241"/>
      <c r="FB21" s="241"/>
      <c r="FC21" s="241"/>
      <c r="FD21" s="241"/>
      <c r="FE21" s="241"/>
      <c r="FF21" s="241"/>
      <c r="FG21" s="241"/>
      <c r="FH21" s="241"/>
      <c r="FI21" s="241"/>
      <c r="FJ21" s="241"/>
      <c r="FK21" s="241"/>
      <c r="FL21" s="241"/>
      <c r="FM21" s="241"/>
      <c r="FN21" s="241"/>
      <c r="FO21" s="241"/>
      <c r="FP21" s="241"/>
      <c r="FQ21" s="241"/>
      <c r="FR21" s="241"/>
      <c r="FS21" s="241"/>
      <c r="FT21" s="241"/>
      <c r="FU21" s="241"/>
      <c r="FV21" s="241"/>
      <c r="FW21" s="241"/>
      <c r="FX21" s="241"/>
      <c r="FY21" s="241"/>
      <c r="FZ21" s="241"/>
      <c r="GA21" s="241"/>
      <c r="GB21" s="241"/>
      <c r="GC21" s="241"/>
      <c r="GD21" s="241"/>
      <c r="GE21" s="242"/>
      <c r="GF21" s="242"/>
      <c r="GG21" s="242"/>
      <c r="GH21" s="242"/>
      <c r="GI21" s="242"/>
      <c r="GJ21" s="242"/>
      <c r="GK21" s="242"/>
      <c r="GL21" s="242"/>
      <c r="GM21" s="242"/>
      <c r="GN21" s="242"/>
    </row>
    <row r="22" spans="1:196" s="243" customFormat="1" ht="78" hidden="1" customHeight="1" x14ac:dyDescent="0.3">
      <c r="A22" s="240"/>
      <c r="B22" s="206"/>
      <c r="C22" s="205"/>
      <c r="D22" s="206"/>
      <c r="E22" s="279" t="s">
        <v>243</v>
      </c>
      <c r="F22" s="23"/>
      <c r="G22" s="15"/>
      <c r="H22" s="15"/>
      <c r="I22" s="19">
        <f t="shared" si="8"/>
        <v>0</v>
      </c>
      <c r="J22" s="15">
        <f t="shared" si="9"/>
        <v>0</v>
      </c>
      <c r="K22" s="153" t="str">
        <f t="shared" si="15"/>
        <v/>
      </c>
      <c r="L22" s="222"/>
      <c r="M22" s="47"/>
      <c r="N22" s="47"/>
      <c r="O22" s="47"/>
      <c r="P22" s="14">
        <f t="shared" si="2"/>
        <v>0</v>
      </c>
      <c r="Q22" s="186" t="str">
        <f t="shared" si="3"/>
        <v/>
      </c>
      <c r="R22" s="189">
        <f t="shared" si="4"/>
        <v>0</v>
      </c>
      <c r="S22" s="15">
        <f t="shared" si="5"/>
        <v>0</v>
      </c>
      <c r="T22" s="15">
        <f t="shared" si="10"/>
        <v>0</v>
      </c>
      <c r="U22" s="15">
        <f t="shared" si="16"/>
        <v>0</v>
      </c>
      <c r="V22" s="15">
        <f t="shared" si="6"/>
        <v>0</v>
      </c>
      <c r="W22" s="153" t="str">
        <f t="shared" si="7"/>
        <v/>
      </c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  <c r="AV22" s="241"/>
      <c r="AW22" s="241"/>
      <c r="AX22" s="241"/>
      <c r="AY22" s="241"/>
      <c r="AZ22" s="241"/>
      <c r="BA22" s="241"/>
      <c r="BB22" s="241"/>
      <c r="BC22" s="241"/>
      <c r="BD22" s="241"/>
      <c r="BE22" s="241"/>
      <c r="BF22" s="241"/>
      <c r="BG22" s="241"/>
      <c r="BH22" s="241"/>
      <c r="BI22" s="241"/>
      <c r="BJ22" s="241"/>
      <c r="BK22" s="241"/>
      <c r="BL22" s="241"/>
      <c r="BM22" s="241"/>
      <c r="BN22" s="241"/>
      <c r="BO22" s="241"/>
      <c r="BP22" s="241"/>
      <c r="BQ22" s="241"/>
      <c r="BR22" s="241"/>
      <c r="BS22" s="241"/>
      <c r="BT22" s="241"/>
      <c r="BU22" s="241"/>
      <c r="BV22" s="241"/>
      <c r="BW22" s="241"/>
      <c r="BX22" s="241"/>
      <c r="BY22" s="241"/>
      <c r="BZ22" s="241"/>
      <c r="CA22" s="241"/>
      <c r="CB22" s="241"/>
      <c r="CC22" s="241"/>
      <c r="CD22" s="241"/>
      <c r="CE22" s="241"/>
      <c r="CF22" s="241"/>
      <c r="CG22" s="241"/>
      <c r="CH22" s="241"/>
      <c r="CI22" s="241"/>
      <c r="CJ22" s="241"/>
      <c r="CK22" s="241"/>
      <c r="CL22" s="241"/>
      <c r="CM22" s="241"/>
      <c r="CN22" s="241"/>
      <c r="CO22" s="241"/>
      <c r="CP22" s="241"/>
      <c r="CQ22" s="241"/>
      <c r="CR22" s="241"/>
      <c r="CS22" s="241"/>
      <c r="CT22" s="241"/>
      <c r="CU22" s="241"/>
      <c r="CV22" s="241"/>
      <c r="CW22" s="241"/>
      <c r="CX22" s="241"/>
      <c r="CY22" s="241"/>
      <c r="CZ22" s="241"/>
      <c r="DA22" s="241"/>
      <c r="DB22" s="241"/>
      <c r="DC22" s="241"/>
      <c r="DD22" s="241"/>
      <c r="DE22" s="241"/>
      <c r="DF22" s="241"/>
      <c r="DG22" s="241"/>
      <c r="DH22" s="241"/>
      <c r="DI22" s="241"/>
      <c r="DJ22" s="241"/>
      <c r="DK22" s="241"/>
      <c r="DL22" s="241"/>
      <c r="DM22" s="241"/>
      <c r="DN22" s="241"/>
      <c r="DO22" s="241"/>
      <c r="DP22" s="241"/>
      <c r="DQ22" s="241"/>
      <c r="DR22" s="241"/>
      <c r="DS22" s="241"/>
      <c r="DT22" s="241"/>
      <c r="DU22" s="241"/>
      <c r="DV22" s="241"/>
      <c r="DW22" s="241"/>
      <c r="DX22" s="241"/>
      <c r="DY22" s="241"/>
      <c r="DZ22" s="241"/>
      <c r="EA22" s="241"/>
      <c r="EB22" s="241"/>
      <c r="EC22" s="241"/>
      <c r="ED22" s="241"/>
      <c r="EE22" s="241"/>
      <c r="EF22" s="241"/>
      <c r="EG22" s="241"/>
      <c r="EH22" s="241"/>
      <c r="EI22" s="241"/>
      <c r="EJ22" s="241"/>
      <c r="EK22" s="241"/>
      <c r="EL22" s="241"/>
      <c r="EM22" s="241"/>
      <c r="EN22" s="241"/>
      <c r="EO22" s="241"/>
      <c r="EP22" s="241"/>
      <c r="EQ22" s="241"/>
      <c r="ER22" s="241"/>
      <c r="ES22" s="241"/>
      <c r="ET22" s="241"/>
      <c r="EU22" s="241"/>
      <c r="EV22" s="241"/>
      <c r="EW22" s="241"/>
      <c r="EX22" s="241"/>
      <c r="EY22" s="241"/>
      <c r="EZ22" s="241"/>
      <c r="FA22" s="241"/>
      <c r="FB22" s="241"/>
      <c r="FC22" s="241"/>
      <c r="FD22" s="241"/>
      <c r="FE22" s="241"/>
      <c r="FF22" s="241"/>
      <c r="FG22" s="241"/>
      <c r="FH22" s="241"/>
      <c r="FI22" s="241"/>
      <c r="FJ22" s="241"/>
      <c r="FK22" s="241"/>
      <c r="FL22" s="241"/>
      <c r="FM22" s="241"/>
      <c r="FN22" s="241"/>
      <c r="FO22" s="241"/>
      <c r="FP22" s="241"/>
      <c r="FQ22" s="241"/>
      <c r="FR22" s="241"/>
      <c r="FS22" s="241"/>
      <c r="FT22" s="241"/>
      <c r="FU22" s="241"/>
      <c r="FV22" s="241"/>
      <c r="FW22" s="241"/>
      <c r="FX22" s="241"/>
      <c r="FY22" s="241"/>
      <c r="FZ22" s="241"/>
      <c r="GA22" s="241"/>
      <c r="GB22" s="241"/>
      <c r="GC22" s="241"/>
      <c r="GD22" s="241"/>
      <c r="GE22" s="242"/>
      <c r="GF22" s="242"/>
      <c r="GG22" s="242"/>
      <c r="GH22" s="242"/>
      <c r="GI22" s="242"/>
      <c r="GJ22" s="242"/>
      <c r="GK22" s="242"/>
      <c r="GL22" s="242"/>
      <c r="GM22" s="242"/>
      <c r="GN22" s="242"/>
    </row>
    <row r="23" spans="1:196" s="239" customFormat="1" ht="58.5" customHeight="1" x14ac:dyDescent="0.3">
      <c r="A23" s="235"/>
      <c r="B23" s="206" t="s">
        <v>22</v>
      </c>
      <c r="C23" s="205">
        <v>1031</v>
      </c>
      <c r="D23" s="206" t="s">
        <v>55</v>
      </c>
      <c r="E23" s="278" t="s">
        <v>329</v>
      </c>
      <c r="F23" s="22">
        <v>152205.9</v>
      </c>
      <c r="G23" s="17">
        <v>116832</v>
      </c>
      <c r="H23" s="17">
        <v>115823.1</v>
      </c>
      <c r="I23" s="19">
        <f t="shared" si="8"/>
        <v>0.16557361746084462</v>
      </c>
      <c r="J23" s="15">
        <f t="shared" si="9"/>
        <v>-1008.8999999999942</v>
      </c>
      <c r="K23" s="153">
        <f t="shared" si="15"/>
        <v>0.99136452341824166</v>
      </c>
      <c r="L23" s="174"/>
      <c r="M23" s="15"/>
      <c r="N23" s="15"/>
      <c r="O23" s="15"/>
      <c r="P23" s="14">
        <f t="shared" si="2"/>
        <v>0</v>
      </c>
      <c r="Q23" s="186" t="str">
        <f t="shared" si="3"/>
        <v/>
      </c>
      <c r="R23" s="189">
        <f t="shared" si="4"/>
        <v>152205.9</v>
      </c>
      <c r="S23" s="15">
        <f t="shared" si="5"/>
        <v>152205.9</v>
      </c>
      <c r="T23" s="15">
        <f t="shared" si="10"/>
        <v>116832</v>
      </c>
      <c r="U23" s="15">
        <f t="shared" si="16"/>
        <v>115823.1</v>
      </c>
      <c r="V23" s="15">
        <f t="shared" si="6"/>
        <v>-1008.8999999999942</v>
      </c>
      <c r="W23" s="153">
        <f t="shared" si="7"/>
        <v>0.99136452341824166</v>
      </c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37"/>
      <c r="CV23" s="237"/>
      <c r="CW23" s="237"/>
      <c r="CX23" s="237"/>
      <c r="CY23" s="237"/>
      <c r="CZ23" s="237"/>
      <c r="DA23" s="237"/>
      <c r="DB23" s="237"/>
      <c r="DC23" s="237"/>
      <c r="DD23" s="237"/>
      <c r="DE23" s="237"/>
      <c r="DF23" s="237"/>
      <c r="DG23" s="237"/>
      <c r="DH23" s="237"/>
      <c r="DI23" s="237"/>
      <c r="DJ23" s="237"/>
      <c r="DK23" s="237"/>
      <c r="DL23" s="237"/>
      <c r="DM23" s="237"/>
      <c r="DN23" s="237"/>
      <c r="DO23" s="237"/>
      <c r="DP23" s="237"/>
      <c r="DQ23" s="237"/>
      <c r="DR23" s="237"/>
      <c r="DS23" s="237"/>
      <c r="DT23" s="237"/>
      <c r="DU23" s="237"/>
      <c r="DV23" s="237"/>
      <c r="DW23" s="237"/>
      <c r="DX23" s="237"/>
      <c r="DY23" s="237"/>
      <c r="DZ23" s="237"/>
      <c r="EA23" s="237"/>
      <c r="EB23" s="237"/>
      <c r="EC23" s="237"/>
      <c r="ED23" s="237"/>
      <c r="EE23" s="237"/>
      <c r="EF23" s="237"/>
      <c r="EG23" s="237"/>
      <c r="EH23" s="237"/>
      <c r="EI23" s="237"/>
      <c r="EJ23" s="237"/>
      <c r="EK23" s="237"/>
      <c r="EL23" s="237"/>
      <c r="EM23" s="237"/>
      <c r="EN23" s="237"/>
      <c r="EO23" s="237"/>
      <c r="EP23" s="237"/>
      <c r="EQ23" s="237"/>
      <c r="ER23" s="237"/>
      <c r="ES23" s="237"/>
      <c r="ET23" s="237"/>
      <c r="EU23" s="237"/>
      <c r="EV23" s="237"/>
      <c r="EW23" s="237"/>
      <c r="EX23" s="237"/>
      <c r="EY23" s="237"/>
      <c r="EZ23" s="237"/>
      <c r="FA23" s="237"/>
      <c r="FB23" s="237"/>
      <c r="FC23" s="237"/>
      <c r="FD23" s="237"/>
      <c r="FE23" s="237"/>
      <c r="FF23" s="237"/>
      <c r="FG23" s="237"/>
      <c r="FH23" s="237"/>
      <c r="FI23" s="237"/>
      <c r="FJ23" s="237"/>
      <c r="FK23" s="237"/>
      <c r="FL23" s="237"/>
      <c r="FM23" s="237"/>
      <c r="FN23" s="237"/>
      <c r="FO23" s="237"/>
      <c r="FP23" s="237"/>
      <c r="FQ23" s="237"/>
      <c r="FR23" s="237"/>
      <c r="FS23" s="237"/>
      <c r="FT23" s="237"/>
      <c r="FU23" s="237"/>
      <c r="FV23" s="237"/>
      <c r="FW23" s="237"/>
      <c r="FX23" s="237"/>
      <c r="FY23" s="237"/>
      <c r="FZ23" s="237"/>
      <c r="GA23" s="237"/>
      <c r="GB23" s="237"/>
      <c r="GC23" s="237"/>
      <c r="GD23" s="237"/>
      <c r="GE23" s="238"/>
      <c r="GF23" s="238"/>
      <c r="GG23" s="238"/>
      <c r="GH23" s="238"/>
      <c r="GI23" s="238"/>
      <c r="GJ23" s="238"/>
      <c r="GK23" s="238"/>
      <c r="GL23" s="238"/>
      <c r="GM23" s="238"/>
      <c r="GN23" s="238"/>
    </row>
    <row r="24" spans="1:196" ht="136.9" hidden="1" customHeight="1" x14ac:dyDescent="0.3">
      <c r="A24" s="152"/>
      <c r="B24" s="60" t="s">
        <v>22</v>
      </c>
      <c r="C24" s="61">
        <v>1060</v>
      </c>
      <c r="D24" s="60"/>
      <c r="E24" s="280" t="s">
        <v>252</v>
      </c>
      <c r="F24" s="22"/>
      <c r="G24" s="17"/>
      <c r="H24" s="17"/>
      <c r="I24" s="19">
        <f t="shared" ref="I24" si="17">H24/$H$11</f>
        <v>0</v>
      </c>
      <c r="J24" s="15">
        <f t="shared" si="9"/>
        <v>0</v>
      </c>
      <c r="K24" s="153" t="str">
        <f t="shared" si="15"/>
        <v/>
      </c>
      <c r="L24" s="174"/>
      <c r="M24" s="15"/>
      <c r="N24" s="15"/>
      <c r="O24" s="15"/>
      <c r="P24" s="14">
        <f t="shared" si="2"/>
        <v>0</v>
      </c>
      <c r="Q24" s="186" t="str">
        <f t="shared" si="3"/>
        <v/>
      </c>
      <c r="R24" s="189">
        <f t="shared" ref="R24" si="18">SUM(F24,L24)</f>
        <v>0</v>
      </c>
      <c r="S24" s="15">
        <f t="shared" ref="S24" si="19">SUM(F24,M24)</f>
        <v>0</v>
      </c>
      <c r="T24" s="15">
        <f t="shared" ref="T24" si="20">SUM(G24,N24)</f>
        <v>0</v>
      </c>
      <c r="U24" s="15">
        <f t="shared" si="16"/>
        <v>0</v>
      </c>
      <c r="V24" s="15">
        <f t="shared" ref="V24" si="21">U24-T24</f>
        <v>0</v>
      </c>
      <c r="W24" s="153" t="str">
        <f t="shared" si="7"/>
        <v/>
      </c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</row>
    <row r="25" spans="1:196" s="59" customFormat="1" ht="37.9" hidden="1" customHeight="1" x14ac:dyDescent="0.3">
      <c r="A25" s="154"/>
      <c r="B25" s="62" t="s">
        <v>22</v>
      </c>
      <c r="C25" s="63">
        <v>1061</v>
      </c>
      <c r="D25" s="62" t="s">
        <v>55</v>
      </c>
      <c r="E25" s="281" t="s">
        <v>253</v>
      </c>
      <c r="F25" s="25"/>
      <c r="G25" s="26"/>
      <c r="H25" s="26"/>
      <c r="I25" s="41">
        <f t="shared" ref="I25" si="22">H25/$H$11</f>
        <v>0</v>
      </c>
      <c r="J25" s="15">
        <f t="shared" si="9"/>
        <v>0</v>
      </c>
      <c r="K25" s="153" t="str">
        <f t="shared" si="15"/>
        <v/>
      </c>
      <c r="L25" s="175"/>
      <c r="M25" s="28"/>
      <c r="N25" s="28"/>
      <c r="O25" s="28"/>
      <c r="P25" s="14">
        <f t="shared" si="2"/>
        <v>0</v>
      </c>
      <c r="Q25" s="186" t="str">
        <f t="shared" si="3"/>
        <v/>
      </c>
      <c r="R25" s="190">
        <f t="shared" ref="R25" si="23">SUM(F25,L25)</f>
        <v>0</v>
      </c>
      <c r="S25" s="28">
        <f t="shared" ref="S25" si="24">SUM(F25,M25)</f>
        <v>0</v>
      </c>
      <c r="T25" s="28">
        <f t="shared" ref="T25" si="25">SUM(G25,N25)</f>
        <v>0</v>
      </c>
      <c r="U25" s="15">
        <f t="shared" si="16"/>
        <v>0</v>
      </c>
      <c r="V25" s="28">
        <f t="shared" ref="V25" si="26">U25-T25</f>
        <v>0</v>
      </c>
      <c r="W25" s="153" t="str">
        <f t="shared" si="7"/>
        <v/>
      </c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8"/>
      <c r="GF25" s="58"/>
      <c r="GG25" s="58"/>
      <c r="GH25" s="58"/>
      <c r="GI25" s="58"/>
      <c r="GJ25" s="58"/>
      <c r="GK25" s="58"/>
      <c r="GL25" s="58"/>
      <c r="GM25" s="58"/>
      <c r="GN25" s="58"/>
    </row>
    <row r="26" spans="1:196" ht="39.75" customHeight="1" x14ac:dyDescent="0.3">
      <c r="A26" s="152"/>
      <c r="B26" s="60" t="s">
        <v>23</v>
      </c>
      <c r="C26" s="205">
        <v>1070</v>
      </c>
      <c r="D26" s="206" t="s">
        <v>59</v>
      </c>
      <c r="E26" s="278" t="s">
        <v>223</v>
      </c>
      <c r="F26" s="22">
        <v>6422.6</v>
      </c>
      <c r="G26" s="17">
        <v>4906.5</v>
      </c>
      <c r="H26" s="17">
        <v>3990.1</v>
      </c>
      <c r="I26" s="19">
        <f t="shared" si="8"/>
        <v>5.7040028373486476E-3</v>
      </c>
      <c r="J26" s="15">
        <f t="shared" si="9"/>
        <v>-916.40000000000009</v>
      </c>
      <c r="K26" s="153">
        <f t="shared" si="15"/>
        <v>0.81322735147253644</v>
      </c>
      <c r="L26" s="174"/>
      <c r="M26" s="15"/>
      <c r="N26" s="15"/>
      <c r="O26" s="15"/>
      <c r="P26" s="14">
        <f t="shared" si="2"/>
        <v>0</v>
      </c>
      <c r="Q26" s="186" t="str">
        <f t="shared" si="3"/>
        <v/>
      </c>
      <c r="R26" s="189">
        <f t="shared" si="4"/>
        <v>6422.6</v>
      </c>
      <c r="S26" s="15">
        <f t="shared" si="5"/>
        <v>6422.6</v>
      </c>
      <c r="T26" s="15">
        <f t="shared" si="10"/>
        <v>4906.5</v>
      </c>
      <c r="U26" s="15">
        <f t="shared" si="16"/>
        <v>3990.1</v>
      </c>
      <c r="V26" s="15">
        <f t="shared" si="6"/>
        <v>-916.40000000000009</v>
      </c>
      <c r="W26" s="153">
        <f t="shared" si="7"/>
        <v>0.81322735147253644</v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s="59" customFormat="1" ht="49.9" hidden="1" customHeight="1" x14ac:dyDescent="0.3">
      <c r="A27" s="154"/>
      <c r="B27" s="62"/>
      <c r="C27" s="63"/>
      <c r="D27" s="62"/>
      <c r="E27" s="276" t="s">
        <v>205</v>
      </c>
      <c r="F27" s="25"/>
      <c r="G27" s="26"/>
      <c r="H27" s="26"/>
      <c r="I27" s="41">
        <f t="shared" si="8"/>
        <v>0</v>
      </c>
      <c r="J27" s="15">
        <f t="shared" si="9"/>
        <v>0</v>
      </c>
      <c r="K27" s="153" t="str">
        <f t="shared" si="15"/>
        <v/>
      </c>
      <c r="L27" s="175"/>
      <c r="M27" s="28"/>
      <c r="N27" s="28"/>
      <c r="O27" s="28"/>
      <c r="P27" s="14">
        <f t="shared" si="2"/>
        <v>0</v>
      </c>
      <c r="Q27" s="186" t="str">
        <f t="shared" si="3"/>
        <v/>
      </c>
      <c r="R27" s="190">
        <f t="shared" si="4"/>
        <v>0</v>
      </c>
      <c r="S27" s="28">
        <f t="shared" si="5"/>
        <v>0</v>
      </c>
      <c r="T27" s="28">
        <f t="shared" si="10"/>
        <v>0</v>
      </c>
      <c r="U27" s="15">
        <f t="shared" si="16"/>
        <v>0</v>
      </c>
      <c r="V27" s="28">
        <f t="shared" si="6"/>
        <v>0</v>
      </c>
      <c r="W27" s="153" t="str">
        <f t="shared" si="7"/>
        <v/>
      </c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8"/>
      <c r="GF27" s="58"/>
      <c r="GG27" s="58"/>
      <c r="GH27" s="58"/>
      <c r="GI27" s="58"/>
      <c r="GJ27" s="58"/>
      <c r="GK27" s="58"/>
      <c r="GL27" s="58"/>
      <c r="GM27" s="58"/>
      <c r="GN27" s="58"/>
    </row>
    <row r="28" spans="1:196" s="59" customFormat="1" ht="80.45" hidden="1" customHeight="1" x14ac:dyDescent="0.3">
      <c r="A28" s="154"/>
      <c r="B28" s="62"/>
      <c r="C28" s="63"/>
      <c r="D28" s="62"/>
      <c r="E28" s="276" t="s">
        <v>195</v>
      </c>
      <c r="F28" s="25"/>
      <c r="G28" s="26"/>
      <c r="H28" s="26"/>
      <c r="I28" s="41">
        <f t="shared" si="8"/>
        <v>0</v>
      </c>
      <c r="J28" s="15">
        <f t="shared" si="9"/>
        <v>0</v>
      </c>
      <c r="K28" s="153" t="str">
        <f t="shared" si="15"/>
        <v/>
      </c>
      <c r="L28" s="175"/>
      <c r="M28" s="28"/>
      <c r="N28" s="28"/>
      <c r="O28" s="28"/>
      <c r="P28" s="14">
        <f t="shared" si="2"/>
        <v>0</v>
      </c>
      <c r="Q28" s="186" t="str">
        <f t="shared" si="3"/>
        <v/>
      </c>
      <c r="R28" s="190">
        <f t="shared" si="4"/>
        <v>0</v>
      </c>
      <c r="S28" s="28">
        <f t="shared" si="5"/>
        <v>0</v>
      </c>
      <c r="T28" s="28">
        <f t="shared" si="10"/>
        <v>0</v>
      </c>
      <c r="U28" s="15">
        <f t="shared" si="16"/>
        <v>0</v>
      </c>
      <c r="V28" s="28">
        <f t="shared" si="6"/>
        <v>0</v>
      </c>
      <c r="W28" s="153" t="str">
        <f t="shared" si="7"/>
        <v/>
      </c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8"/>
      <c r="GF28" s="58"/>
      <c r="GG28" s="58"/>
      <c r="GH28" s="58"/>
      <c r="GI28" s="58"/>
      <c r="GJ28" s="58"/>
      <c r="GK28" s="58"/>
      <c r="GL28" s="58"/>
      <c r="GM28" s="58"/>
      <c r="GN28" s="58"/>
    </row>
    <row r="29" spans="1:196" ht="30.75" customHeight="1" x14ac:dyDescent="0.3">
      <c r="A29" s="152"/>
      <c r="B29" s="60" t="s">
        <v>23</v>
      </c>
      <c r="C29" s="205">
        <v>1080</v>
      </c>
      <c r="D29" s="206" t="s">
        <v>58</v>
      </c>
      <c r="E29" s="278" t="s">
        <v>299</v>
      </c>
      <c r="F29" s="22">
        <v>10758.4</v>
      </c>
      <c r="G29" s="17">
        <v>8301.1</v>
      </c>
      <c r="H29" s="17">
        <v>8049.6</v>
      </c>
      <c r="I29" s="19">
        <f t="shared" si="8"/>
        <v>1.1507215668660352E-2</v>
      </c>
      <c r="J29" s="15">
        <f t="shared" si="9"/>
        <v>-251.5</v>
      </c>
      <c r="K29" s="153">
        <f t="shared" si="15"/>
        <v>0.96970281047090146</v>
      </c>
      <c r="L29" s="174">
        <v>279.60000000000002</v>
      </c>
      <c r="M29" s="15">
        <v>310.8</v>
      </c>
      <c r="N29" s="15">
        <v>178.4</v>
      </c>
      <c r="O29" s="15">
        <v>178.4</v>
      </c>
      <c r="P29" s="15">
        <f t="shared" si="2"/>
        <v>0</v>
      </c>
      <c r="Q29" s="323">
        <f t="shared" si="3"/>
        <v>1</v>
      </c>
      <c r="R29" s="189">
        <f t="shared" si="4"/>
        <v>11038</v>
      </c>
      <c r="S29" s="15">
        <f t="shared" si="5"/>
        <v>11069.199999999999</v>
      </c>
      <c r="T29" s="15">
        <f t="shared" si="10"/>
        <v>8479.5</v>
      </c>
      <c r="U29" s="15">
        <f t="shared" si="16"/>
        <v>8228</v>
      </c>
      <c r="V29" s="15">
        <f t="shared" si="6"/>
        <v>-251.5</v>
      </c>
      <c r="W29" s="153">
        <f t="shared" si="7"/>
        <v>0.9703402323250192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8.5" customHeight="1" x14ac:dyDescent="0.3">
      <c r="A30" s="152"/>
      <c r="B30" s="60" t="s">
        <v>24</v>
      </c>
      <c r="C30" s="207" t="s">
        <v>231</v>
      </c>
      <c r="D30" s="207" t="s">
        <v>56</v>
      </c>
      <c r="E30" s="278" t="s">
        <v>232</v>
      </c>
      <c r="F30" s="22">
        <v>8150.2</v>
      </c>
      <c r="G30" s="17">
        <v>6203.1</v>
      </c>
      <c r="H30" s="17">
        <v>5949.1</v>
      </c>
      <c r="I30" s="19">
        <f t="shared" si="8"/>
        <v>8.5044693816372623E-3</v>
      </c>
      <c r="J30" s="15">
        <f t="shared" si="9"/>
        <v>-254</v>
      </c>
      <c r="K30" s="153">
        <f t="shared" si="15"/>
        <v>0.95905273169866678</v>
      </c>
      <c r="L30" s="174"/>
      <c r="M30" s="15"/>
      <c r="N30" s="15"/>
      <c r="O30" s="15"/>
      <c r="P30" s="14">
        <f t="shared" si="2"/>
        <v>0</v>
      </c>
      <c r="Q30" s="186" t="str">
        <f t="shared" si="3"/>
        <v/>
      </c>
      <c r="R30" s="189">
        <f t="shared" si="4"/>
        <v>8150.2</v>
      </c>
      <c r="S30" s="15">
        <f t="shared" si="5"/>
        <v>8150.2</v>
      </c>
      <c r="T30" s="15">
        <f t="shared" si="10"/>
        <v>6203.1</v>
      </c>
      <c r="U30" s="15">
        <f t="shared" si="16"/>
        <v>5949.1</v>
      </c>
      <c r="V30" s="15">
        <f t="shared" si="6"/>
        <v>-254</v>
      </c>
      <c r="W30" s="153">
        <f t="shared" si="7"/>
        <v>0.95905273169866678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27" customHeight="1" x14ac:dyDescent="0.3">
      <c r="A31" s="152"/>
      <c r="B31" s="60"/>
      <c r="C31" s="207" t="s">
        <v>233</v>
      </c>
      <c r="D31" s="207" t="s">
        <v>56</v>
      </c>
      <c r="E31" s="277" t="s">
        <v>151</v>
      </c>
      <c r="F31" s="22">
        <v>10.9</v>
      </c>
      <c r="G31" s="17">
        <v>9.1</v>
      </c>
      <c r="H31" s="17">
        <v>9.1</v>
      </c>
      <c r="I31" s="39">
        <f t="shared" si="8"/>
        <v>1.3008803242994584E-5</v>
      </c>
      <c r="J31" s="15">
        <f t="shared" si="9"/>
        <v>0</v>
      </c>
      <c r="K31" s="153">
        <f t="shared" si="15"/>
        <v>1</v>
      </c>
      <c r="L31" s="174"/>
      <c r="M31" s="15"/>
      <c r="N31" s="15"/>
      <c r="O31" s="15"/>
      <c r="P31" s="14">
        <f t="shared" si="2"/>
        <v>0</v>
      </c>
      <c r="Q31" s="186" t="str">
        <f t="shared" si="3"/>
        <v/>
      </c>
      <c r="R31" s="189">
        <f t="shared" si="4"/>
        <v>10.9</v>
      </c>
      <c r="S31" s="15">
        <f t="shared" si="5"/>
        <v>10.9</v>
      </c>
      <c r="T31" s="15">
        <f t="shared" si="10"/>
        <v>9.1</v>
      </c>
      <c r="U31" s="15">
        <f t="shared" si="16"/>
        <v>9.1</v>
      </c>
      <c r="V31" s="15">
        <f t="shared" si="6"/>
        <v>0</v>
      </c>
      <c r="W31" s="153">
        <f t="shared" si="7"/>
        <v>1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ht="42" customHeight="1" x14ac:dyDescent="0.3">
      <c r="A32" s="152"/>
      <c r="B32" s="60" t="s">
        <v>25</v>
      </c>
      <c r="C32" s="207" t="s">
        <v>234</v>
      </c>
      <c r="D32" s="207" t="s">
        <v>56</v>
      </c>
      <c r="E32" s="278" t="s">
        <v>235</v>
      </c>
      <c r="F32" s="22">
        <v>600.20000000000005</v>
      </c>
      <c r="G32" s="17">
        <v>522.29999999999995</v>
      </c>
      <c r="H32" s="17">
        <v>472.4</v>
      </c>
      <c r="I32" s="19">
        <f t="shared" si="8"/>
        <v>6.753141375813892E-4</v>
      </c>
      <c r="J32" s="15">
        <f t="shared" si="9"/>
        <v>-49.899999999999977</v>
      </c>
      <c r="K32" s="153">
        <f t="shared" si="15"/>
        <v>0.90446103771778674</v>
      </c>
      <c r="L32" s="174"/>
      <c r="M32" s="15">
        <v>4.4000000000000004</v>
      </c>
      <c r="N32" s="15">
        <v>4.4000000000000004</v>
      </c>
      <c r="O32" s="15">
        <v>4.4000000000000004</v>
      </c>
      <c r="P32" s="15">
        <f t="shared" si="2"/>
        <v>0</v>
      </c>
      <c r="Q32" s="323">
        <f t="shared" si="3"/>
        <v>1</v>
      </c>
      <c r="R32" s="189">
        <f t="shared" si="4"/>
        <v>600.20000000000005</v>
      </c>
      <c r="S32" s="15">
        <f t="shared" si="5"/>
        <v>604.6</v>
      </c>
      <c r="T32" s="15">
        <f t="shared" si="10"/>
        <v>526.69999999999993</v>
      </c>
      <c r="U32" s="15">
        <f t="shared" si="16"/>
        <v>476.79999999999995</v>
      </c>
      <c r="V32" s="15">
        <f t="shared" si="6"/>
        <v>-49.899999999999977</v>
      </c>
      <c r="W32" s="153">
        <f t="shared" si="7"/>
        <v>0.90525916081260682</v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s="59" customFormat="1" ht="59.25" customHeight="1" x14ac:dyDescent="0.3">
      <c r="A33" s="154"/>
      <c r="B33" s="62"/>
      <c r="C33" s="72"/>
      <c r="D33" s="72"/>
      <c r="E33" s="281" t="s">
        <v>324</v>
      </c>
      <c r="F33" s="25">
        <v>152.4</v>
      </c>
      <c r="G33" s="214">
        <v>152.4</v>
      </c>
      <c r="H33" s="26">
        <v>17.600000000000001</v>
      </c>
      <c r="I33" s="45">
        <f t="shared" ref="I33" si="27">H33/$H$11</f>
        <v>2.5159883195242276E-5</v>
      </c>
      <c r="J33" s="15">
        <f t="shared" si="9"/>
        <v>-134.80000000000001</v>
      </c>
      <c r="K33" s="155">
        <f t="shared" si="15"/>
        <v>0.11548556430446194</v>
      </c>
      <c r="L33" s="175"/>
      <c r="M33" s="28"/>
      <c r="N33" s="28"/>
      <c r="O33" s="28"/>
      <c r="P33" s="15">
        <f t="shared" si="2"/>
        <v>0</v>
      </c>
      <c r="Q33" s="323" t="str">
        <f t="shared" si="3"/>
        <v/>
      </c>
      <c r="R33" s="190">
        <f t="shared" ref="R33" si="28">SUM(F33,L33)</f>
        <v>152.4</v>
      </c>
      <c r="S33" s="28">
        <f t="shared" ref="S33" si="29">SUM(F33,M33)</f>
        <v>152.4</v>
      </c>
      <c r="T33" s="28">
        <f t="shared" ref="T33" si="30">SUM(G33,N33)</f>
        <v>152.4</v>
      </c>
      <c r="U33" s="28">
        <f t="shared" si="16"/>
        <v>17.600000000000001</v>
      </c>
      <c r="V33" s="28">
        <f t="shared" si="6"/>
        <v>-134.80000000000001</v>
      </c>
      <c r="W33" s="155">
        <f t="shared" si="7"/>
        <v>0.11548556430446194</v>
      </c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8"/>
      <c r="GF33" s="58"/>
      <c r="GG33" s="58"/>
      <c r="GH33" s="58"/>
      <c r="GI33" s="58"/>
      <c r="GJ33" s="58"/>
      <c r="GK33" s="58"/>
      <c r="GL33" s="58"/>
      <c r="GM33" s="58"/>
      <c r="GN33" s="58"/>
    </row>
    <row r="34" spans="1:196" ht="40.5" customHeight="1" x14ac:dyDescent="0.3">
      <c r="A34" s="152"/>
      <c r="B34" s="60"/>
      <c r="C34" s="207" t="s">
        <v>240</v>
      </c>
      <c r="D34" s="207" t="s">
        <v>56</v>
      </c>
      <c r="E34" s="278" t="s">
        <v>355</v>
      </c>
      <c r="F34" s="192">
        <v>1743.6</v>
      </c>
      <c r="G34" s="193">
        <v>1339.4</v>
      </c>
      <c r="H34" s="17">
        <v>1339.3</v>
      </c>
      <c r="I34" s="19">
        <f t="shared" si="8"/>
        <v>1.9145813388288622E-3</v>
      </c>
      <c r="J34" s="15">
        <f t="shared" si="9"/>
        <v>-0.10000000000013642</v>
      </c>
      <c r="K34" s="153">
        <f t="shared" si="15"/>
        <v>0.99992533970434516</v>
      </c>
      <c r="L34" s="174"/>
      <c r="M34" s="15"/>
      <c r="N34" s="15"/>
      <c r="O34" s="15"/>
      <c r="P34" s="15">
        <f t="shared" si="2"/>
        <v>0</v>
      </c>
      <c r="Q34" s="323" t="str">
        <f t="shared" si="3"/>
        <v/>
      </c>
      <c r="R34" s="189">
        <f t="shared" si="4"/>
        <v>1743.6</v>
      </c>
      <c r="S34" s="15">
        <f t="shared" si="5"/>
        <v>1743.6</v>
      </c>
      <c r="T34" s="15">
        <f t="shared" si="10"/>
        <v>1339.4</v>
      </c>
      <c r="U34" s="15">
        <f t="shared" si="16"/>
        <v>1339.3</v>
      </c>
      <c r="V34" s="15">
        <f t="shared" ref="V34" si="31">U34-T34</f>
        <v>-0.10000000000013642</v>
      </c>
      <c r="W34" s="153">
        <f t="shared" si="7"/>
        <v>0.99992533970434516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40.5" customHeight="1" x14ac:dyDescent="0.3">
      <c r="A35" s="152"/>
      <c r="B35" s="60" t="s">
        <v>26</v>
      </c>
      <c r="C35" s="207" t="s">
        <v>236</v>
      </c>
      <c r="D35" s="207" t="s">
        <v>56</v>
      </c>
      <c r="E35" s="278" t="s">
        <v>237</v>
      </c>
      <c r="F35" s="192">
        <v>2384.3000000000002</v>
      </c>
      <c r="G35" s="193">
        <v>1835.4</v>
      </c>
      <c r="H35" s="17">
        <v>1742.3</v>
      </c>
      <c r="I35" s="19">
        <f t="shared" si="8"/>
        <v>2.4906854824471936E-3</v>
      </c>
      <c r="J35" s="15">
        <f t="shared" si="9"/>
        <v>-93.100000000000136</v>
      </c>
      <c r="K35" s="153">
        <f t="shared" si="15"/>
        <v>0.94927536231884047</v>
      </c>
      <c r="L35" s="174">
        <v>100.4</v>
      </c>
      <c r="M35" s="15">
        <v>100.4</v>
      </c>
      <c r="N35" s="15">
        <v>100.4</v>
      </c>
      <c r="O35" s="15"/>
      <c r="P35" s="15">
        <f t="shared" si="2"/>
        <v>-100.4</v>
      </c>
      <c r="Q35" s="323">
        <f t="shared" si="3"/>
        <v>0</v>
      </c>
      <c r="R35" s="189">
        <f t="shared" si="4"/>
        <v>2484.7000000000003</v>
      </c>
      <c r="S35" s="15">
        <f t="shared" si="5"/>
        <v>2484.7000000000003</v>
      </c>
      <c r="T35" s="15">
        <f t="shared" si="10"/>
        <v>1935.8000000000002</v>
      </c>
      <c r="U35" s="15">
        <f t="shared" si="16"/>
        <v>1742.3</v>
      </c>
      <c r="V35" s="15">
        <f t="shared" si="6"/>
        <v>-193.50000000000023</v>
      </c>
      <c r="W35" s="153">
        <f t="shared" si="7"/>
        <v>0.90004132658332459</v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s="59" customFormat="1" ht="66" hidden="1" customHeight="1" x14ac:dyDescent="0.3">
      <c r="A36" s="154"/>
      <c r="B36" s="62"/>
      <c r="C36" s="72"/>
      <c r="D36" s="72"/>
      <c r="E36" s="281" t="s">
        <v>325</v>
      </c>
      <c r="F36" s="218"/>
      <c r="G36" s="214"/>
      <c r="H36" s="26"/>
      <c r="I36" s="41">
        <f>H36/$H$11</f>
        <v>0</v>
      </c>
      <c r="J36" s="15">
        <f t="shared" si="9"/>
        <v>0</v>
      </c>
      <c r="K36" s="155" t="str">
        <f>IFERROR(100%*(H36/G36),"")</f>
        <v/>
      </c>
      <c r="L36" s="175"/>
      <c r="M36" s="28"/>
      <c r="N36" s="28"/>
      <c r="O36" s="28"/>
      <c r="P36" s="14">
        <f t="shared" si="2"/>
        <v>0</v>
      </c>
      <c r="Q36" s="186" t="str">
        <f t="shared" si="3"/>
        <v/>
      </c>
      <c r="R36" s="190">
        <f>SUM(F36,L36)</f>
        <v>0</v>
      </c>
      <c r="S36" s="28">
        <f>SUM(F36,M36)</f>
        <v>0</v>
      </c>
      <c r="T36" s="28">
        <f>SUM(G36,N36)</f>
        <v>0</v>
      </c>
      <c r="U36" s="28">
        <f>SUM(H36,O36)</f>
        <v>0</v>
      </c>
      <c r="V36" s="28">
        <f>U36-T36</f>
        <v>0</v>
      </c>
      <c r="W36" s="155" t="str">
        <f>IFERROR(100%*(U36/T36),"")</f>
        <v/>
      </c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8"/>
      <c r="GF36" s="58"/>
      <c r="GG36" s="58"/>
      <c r="GH36" s="58"/>
      <c r="GI36" s="58"/>
      <c r="GJ36" s="58"/>
      <c r="GK36" s="58"/>
      <c r="GL36" s="58"/>
      <c r="GM36" s="58"/>
      <c r="GN36" s="58"/>
    </row>
    <row r="37" spans="1:196" ht="18.75" hidden="1" customHeight="1" x14ac:dyDescent="0.3">
      <c r="A37" s="152"/>
      <c r="B37" s="60"/>
      <c r="C37" s="71" t="s">
        <v>254</v>
      </c>
      <c r="D37" s="71" t="s">
        <v>56</v>
      </c>
      <c r="E37" s="278" t="s">
        <v>256</v>
      </c>
      <c r="F37" s="22"/>
      <c r="G37" s="17"/>
      <c r="H37" s="17"/>
      <c r="I37" s="40">
        <f t="shared" si="8"/>
        <v>0</v>
      </c>
      <c r="J37" s="15">
        <f t="shared" si="9"/>
        <v>0</v>
      </c>
      <c r="K37" s="153" t="str">
        <f t="shared" si="15"/>
        <v/>
      </c>
      <c r="L37" s="174"/>
      <c r="M37" s="15"/>
      <c r="N37" s="15"/>
      <c r="O37" s="15"/>
      <c r="P37" s="14">
        <f t="shared" si="2"/>
        <v>0</v>
      </c>
      <c r="Q37" s="186" t="str">
        <f t="shared" si="3"/>
        <v/>
      </c>
      <c r="R37" s="189">
        <f t="shared" si="4"/>
        <v>0</v>
      </c>
      <c r="S37" s="15">
        <f t="shared" si="5"/>
        <v>0</v>
      </c>
      <c r="T37" s="15">
        <f t="shared" si="10"/>
        <v>0</v>
      </c>
      <c r="U37" s="15">
        <f t="shared" si="16"/>
        <v>0</v>
      </c>
      <c r="V37" s="15">
        <f t="shared" si="6"/>
        <v>0</v>
      </c>
      <c r="W37" s="153" t="str">
        <f t="shared" si="7"/>
        <v/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59" customFormat="1" ht="3" hidden="1" customHeight="1" x14ac:dyDescent="0.3">
      <c r="A38" s="154"/>
      <c r="B38" s="62"/>
      <c r="C38" s="72" t="s">
        <v>255</v>
      </c>
      <c r="D38" s="72" t="s">
        <v>56</v>
      </c>
      <c r="E38" s="281" t="s">
        <v>259</v>
      </c>
      <c r="F38" s="25"/>
      <c r="G38" s="26"/>
      <c r="H38" s="26"/>
      <c r="I38" s="41">
        <f t="shared" si="8"/>
        <v>0</v>
      </c>
      <c r="J38" s="15">
        <f t="shared" si="9"/>
        <v>0</v>
      </c>
      <c r="K38" s="153" t="str">
        <f t="shared" si="15"/>
        <v/>
      </c>
      <c r="L38" s="175"/>
      <c r="M38" s="28"/>
      <c r="N38" s="28"/>
      <c r="O38" s="28"/>
      <c r="P38" s="14">
        <f t="shared" si="2"/>
        <v>0</v>
      </c>
      <c r="Q38" s="186" t="str">
        <f t="shared" si="3"/>
        <v/>
      </c>
      <c r="R38" s="190">
        <f t="shared" si="4"/>
        <v>0</v>
      </c>
      <c r="S38" s="28">
        <f t="shared" si="5"/>
        <v>0</v>
      </c>
      <c r="T38" s="28">
        <f t="shared" si="10"/>
        <v>0</v>
      </c>
      <c r="U38" s="15">
        <f t="shared" si="16"/>
        <v>0</v>
      </c>
      <c r="V38" s="28">
        <f t="shared" si="6"/>
        <v>0</v>
      </c>
      <c r="W38" s="153" t="str">
        <f t="shared" si="7"/>
        <v/>
      </c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8"/>
      <c r="GF38" s="58"/>
      <c r="GG38" s="58"/>
      <c r="GH38" s="58"/>
      <c r="GI38" s="58"/>
      <c r="GJ38" s="58"/>
      <c r="GK38" s="58"/>
      <c r="GL38" s="58"/>
      <c r="GM38" s="58"/>
      <c r="GN38" s="58"/>
    </row>
    <row r="39" spans="1:196" ht="73.5" customHeight="1" x14ac:dyDescent="0.3">
      <c r="A39" s="152"/>
      <c r="B39" s="60"/>
      <c r="C39" s="207" t="s">
        <v>241</v>
      </c>
      <c r="D39" s="207" t="s">
        <v>56</v>
      </c>
      <c r="E39" s="278" t="s">
        <v>356</v>
      </c>
      <c r="F39" s="22">
        <v>592.4</v>
      </c>
      <c r="G39" s="122">
        <v>444.3</v>
      </c>
      <c r="H39" s="17">
        <v>280.5</v>
      </c>
      <c r="I39" s="40">
        <f t="shared" si="8"/>
        <v>4.0098563842417374E-4</v>
      </c>
      <c r="J39" s="15">
        <f t="shared" si="9"/>
        <v>-163.80000000000001</v>
      </c>
      <c r="K39" s="153">
        <f t="shared" si="15"/>
        <v>0.63133018230925053</v>
      </c>
      <c r="L39" s="174"/>
      <c r="M39" s="15"/>
      <c r="N39" s="15"/>
      <c r="O39" s="15"/>
      <c r="P39" s="14">
        <f t="shared" si="2"/>
        <v>0</v>
      </c>
      <c r="Q39" s="186" t="str">
        <f t="shared" si="3"/>
        <v/>
      </c>
      <c r="R39" s="189">
        <f t="shared" si="4"/>
        <v>592.4</v>
      </c>
      <c r="S39" s="15">
        <f t="shared" si="5"/>
        <v>592.4</v>
      </c>
      <c r="T39" s="15">
        <f t="shared" si="10"/>
        <v>444.3</v>
      </c>
      <c r="U39" s="15">
        <f t="shared" si="16"/>
        <v>280.5</v>
      </c>
      <c r="V39" s="15">
        <f t="shared" si="6"/>
        <v>-163.80000000000001</v>
      </c>
      <c r="W39" s="153">
        <f t="shared" si="7"/>
        <v>0.63133018230925053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ht="86.25" customHeight="1" x14ac:dyDescent="0.3">
      <c r="A40" s="290"/>
      <c r="B40" s="291"/>
      <c r="C40" s="207" t="s">
        <v>250</v>
      </c>
      <c r="D40" s="207" t="s">
        <v>56</v>
      </c>
      <c r="E40" s="278" t="s">
        <v>357</v>
      </c>
      <c r="F40" s="22">
        <v>309.10000000000002</v>
      </c>
      <c r="G40" s="17">
        <v>291.7</v>
      </c>
      <c r="H40" s="193">
        <v>56.7</v>
      </c>
      <c r="I40" s="40">
        <f t="shared" ref="I40" si="32">H40/$H$11</f>
        <v>8.1054850975581641E-5</v>
      </c>
      <c r="J40" s="15">
        <f t="shared" si="9"/>
        <v>-235</v>
      </c>
      <c r="K40" s="153">
        <f t="shared" si="15"/>
        <v>0.19437778539595477</v>
      </c>
      <c r="L40" s="174"/>
      <c r="M40" s="15"/>
      <c r="N40" s="15"/>
      <c r="O40" s="15"/>
      <c r="P40" s="14">
        <f t="shared" si="2"/>
        <v>0</v>
      </c>
      <c r="Q40" s="186" t="str">
        <f t="shared" si="3"/>
        <v/>
      </c>
      <c r="R40" s="189">
        <f t="shared" ref="R40" si="33">SUM(F40,L40)</f>
        <v>309.10000000000002</v>
      </c>
      <c r="S40" s="15">
        <f t="shared" ref="S40" si="34">SUM(F40,M40)</f>
        <v>309.10000000000002</v>
      </c>
      <c r="T40" s="15">
        <f t="shared" ref="T40" si="35">SUM(G40,N40)</f>
        <v>291.7</v>
      </c>
      <c r="U40" s="15">
        <f t="shared" si="16"/>
        <v>56.7</v>
      </c>
      <c r="V40" s="15">
        <f t="shared" ref="V40" si="36">U40-T40</f>
        <v>-235</v>
      </c>
      <c r="W40" s="153">
        <f t="shared" si="7"/>
        <v>0.19437778539595477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s="74" customFormat="1" ht="32.25" customHeight="1" x14ac:dyDescent="0.3">
      <c r="A41" s="150">
        <v>2</v>
      </c>
      <c r="B41" s="49" t="s">
        <v>39</v>
      </c>
      <c r="C41" s="49" t="s">
        <v>107</v>
      </c>
      <c r="D41" s="49"/>
      <c r="E41" s="169" t="s">
        <v>40</v>
      </c>
      <c r="F41" s="21">
        <f>F42+F44+F45+F46+F47+F48+F51+F53</f>
        <v>20977.199999999997</v>
      </c>
      <c r="G41" s="14">
        <f>G42+G44+G45+G46+G47+G48+G51+G53</f>
        <v>17074.600000000002</v>
      </c>
      <c r="H41" s="14">
        <f>H42+H44+H45+H46+H47+H48+H51+H53</f>
        <v>12577.800000000001</v>
      </c>
      <c r="I41" s="24">
        <f t="shared" si="8"/>
        <v>1.7980453343927175E-2</v>
      </c>
      <c r="J41" s="14">
        <f t="shared" si="9"/>
        <v>-4496.8000000000011</v>
      </c>
      <c r="K41" s="151">
        <f t="shared" si="15"/>
        <v>0.73663804715776648</v>
      </c>
      <c r="L41" s="146">
        <f>SUM(L42:L53)</f>
        <v>10867.7</v>
      </c>
      <c r="M41" s="14">
        <f>SUM(M42:M53)</f>
        <v>10867.7</v>
      </c>
      <c r="N41" s="14">
        <f>SUM(N42:N53)</f>
        <v>9210.9</v>
      </c>
      <c r="O41" s="14">
        <f>SUM(O42:O53)</f>
        <v>3466.2000000000003</v>
      </c>
      <c r="P41" s="14">
        <f t="shared" si="2"/>
        <v>-5744.6999999999989</v>
      </c>
      <c r="Q41" s="186">
        <f t="shared" si="3"/>
        <v>0.37631501807640949</v>
      </c>
      <c r="R41" s="184">
        <f>R42+R44+R45+R46+R47+R48+R51+R53</f>
        <v>31844.9</v>
      </c>
      <c r="S41" s="14">
        <f>S42+S44+S45+S46+S47+S48+S51+S53</f>
        <v>31844.9</v>
      </c>
      <c r="T41" s="14">
        <f>T42+T44+T45+T46+T47+T48+T51+T53</f>
        <v>26285.500000000004</v>
      </c>
      <c r="U41" s="14">
        <f t="shared" si="16"/>
        <v>16044.000000000002</v>
      </c>
      <c r="V41" s="14">
        <f t="shared" si="6"/>
        <v>-10241.500000000002</v>
      </c>
      <c r="W41" s="151">
        <f t="shared" si="7"/>
        <v>0.61037454109680245</v>
      </c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73"/>
      <c r="GF41" s="73"/>
      <c r="GG41" s="73"/>
      <c r="GH41" s="73"/>
      <c r="GI41" s="73"/>
      <c r="GJ41" s="73"/>
      <c r="GK41" s="73"/>
      <c r="GL41" s="73"/>
      <c r="GM41" s="73"/>
      <c r="GN41" s="73"/>
    </row>
    <row r="42" spans="1:196" ht="39" customHeight="1" x14ac:dyDescent="0.3">
      <c r="A42" s="152"/>
      <c r="B42" s="53" t="s">
        <v>41</v>
      </c>
      <c r="C42" s="207" t="s">
        <v>219</v>
      </c>
      <c r="D42" s="207" t="s">
        <v>226</v>
      </c>
      <c r="E42" s="272" t="s">
        <v>220</v>
      </c>
      <c r="F42" s="23">
        <v>12255.2</v>
      </c>
      <c r="G42" s="15">
        <v>9813</v>
      </c>
      <c r="H42" s="124">
        <v>7359.3</v>
      </c>
      <c r="I42" s="19">
        <f t="shared" si="8"/>
        <v>1.0520405022656049E-2</v>
      </c>
      <c r="J42" s="15">
        <f t="shared" si="9"/>
        <v>-2453.6999999999998</v>
      </c>
      <c r="K42" s="153">
        <f t="shared" si="15"/>
        <v>0.74995414246407832</v>
      </c>
      <c r="L42" s="174">
        <v>10287.700000000001</v>
      </c>
      <c r="M42" s="15">
        <v>10287.700000000001</v>
      </c>
      <c r="N42" s="15">
        <v>8630.9</v>
      </c>
      <c r="O42" s="15">
        <v>3427.9</v>
      </c>
      <c r="P42" s="15">
        <f t="shared" si="2"/>
        <v>-5203</v>
      </c>
      <c r="Q42" s="323">
        <f t="shared" si="3"/>
        <v>0.39716599659363455</v>
      </c>
      <c r="R42" s="189">
        <f t="shared" si="4"/>
        <v>22542.9</v>
      </c>
      <c r="S42" s="15">
        <f t="shared" si="5"/>
        <v>22542.9</v>
      </c>
      <c r="T42" s="15">
        <f t="shared" si="10"/>
        <v>18443.900000000001</v>
      </c>
      <c r="U42" s="15">
        <f t="shared" si="16"/>
        <v>10787.2</v>
      </c>
      <c r="V42" s="15">
        <f t="shared" si="6"/>
        <v>-7656.7000000000007</v>
      </c>
      <c r="W42" s="153">
        <f t="shared" si="7"/>
        <v>0.58486545687191971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s="67" customFormat="1" ht="84" hidden="1" customHeight="1" x14ac:dyDescent="0.3">
      <c r="A43" s="154"/>
      <c r="B43" s="55"/>
      <c r="C43" s="208"/>
      <c r="D43" s="208"/>
      <c r="E43" s="273" t="s">
        <v>288</v>
      </c>
      <c r="F43" s="27"/>
      <c r="G43" s="28"/>
      <c r="H43" s="28"/>
      <c r="I43" s="41">
        <f t="shared" si="8"/>
        <v>0</v>
      </c>
      <c r="J43" s="15">
        <f t="shared" si="9"/>
        <v>0</v>
      </c>
      <c r="K43" s="153" t="str">
        <f t="shared" si="15"/>
        <v/>
      </c>
      <c r="L43" s="175"/>
      <c r="M43" s="28"/>
      <c r="N43" s="28"/>
      <c r="O43" s="28"/>
      <c r="P43" s="15">
        <f t="shared" si="2"/>
        <v>0</v>
      </c>
      <c r="Q43" s="323" t="str">
        <f t="shared" si="3"/>
        <v/>
      </c>
      <c r="R43" s="189">
        <f t="shared" si="4"/>
        <v>0</v>
      </c>
      <c r="S43" s="15">
        <f t="shared" si="5"/>
        <v>0</v>
      </c>
      <c r="T43" s="15">
        <f t="shared" si="10"/>
        <v>0</v>
      </c>
      <c r="U43" s="15">
        <f t="shared" si="16"/>
        <v>0</v>
      </c>
      <c r="V43" s="15">
        <f t="shared" si="6"/>
        <v>0</v>
      </c>
      <c r="W43" s="153" t="str">
        <f t="shared" si="7"/>
        <v/>
      </c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6"/>
      <c r="GF43" s="66"/>
      <c r="GG43" s="66"/>
      <c r="GH43" s="66"/>
      <c r="GI43" s="66"/>
      <c r="GJ43" s="66"/>
      <c r="GK43" s="66"/>
      <c r="GL43" s="66"/>
      <c r="GM43" s="66"/>
      <c r="GN43" s="66"/>
    </row>
    <row r="44" spans="1:196" ht="54.75" customHeight="1" x14ac:dyDescent="0.3">
      <c r="A44" s="152"/>
      <c r="B44" s="53" t="s">
        <v>43</v>
      </c>
      <c r="C44" s="203" t="s">
        <v>172</v>
      </c>
      <c r="D44" s="203" t="s">
        <v>173</v>
      </c>
      <c r="E44" s="272" t="s">
        <v>171</v>
      </c>
      <c r="F44" s="23">
        <v>956.9</v>
      </c>
      <c r="G44" s="15">
        <v>726.9</v>
      </c>
      <c r="H44" s="15">
        <v>241.4</v>
      </c>
      <c r="I44" s="40">
        <f t="shared" si="8"/>
        <v>3.4509067064383435E-4</v>
      </c>
      <c r="J44" s="15">
        <f t="shared" si="9"/>
        <v>-485.5</v>
      </c>
      <c r="K44" s="153">
        <f t="shared" si="15"/>
        <v>0.3320951987893796</v>
      </c>
      <c r="L44" s="174">
        <v>580</v>
      </c>
      <c r="M44" s="15">
        <v>580</v>
      </c>
      <c r="N44" s="15">
        <v>580</v>
      </c>
      <c r="O44" s="15">
        <v>38.299999999999997</v>
      </c>
      <c r="P44" s="15">
        <f t="shared" si="2"/>
        <v>-541.70000000000005</v>
      </c>
      <c r="Q44" s="323">
        <f t="shared" si="3"/>
        <v>6.6034482758620686E-2</v>
      </c>
      <c r="R44" s="189">
        <f t="shared" si="4"/>
        <v>1536.9</v>
      </c>
      <c r="S44" s="15">
        <f t="shared" si="5"/>
        <v>1536.9</v>
      </c>
      <c r="T44" s="15">
        <f t="shared" si="10"/>
        <v>1306.9000000000001</v>
      </c>
      <c r="U44" s="15">
        <f t="shared" si="16"/>
        <v>279.7</v>
      </c>
      <c r="V44" s="15">
        <f t="shared" si="6"/>
        <v>-1027.2</v>
      </c>
      <c r="W44" s="153">
        <f t="shared" si="7"/>
        <v>0.21401790496594994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ht="55.5" hidden="1" customHeight="1" x14ac:dyDescent="0.3">
      <c r="A45" s="152"/>
      <c r="B45" s="53"/>
      <c r="C45" s="203" t="s">
        <v>314</v>
      </c>
      <c r="D45" s="203" t="s">
        <v>316</v>
      </c>
      <c r="E45" s="274" t="s">
        <v>315</v>
      </c>
      <c r="F45" s="23"/>
      <c r="G45" s="15"/>
      <c r="H45" s="15"/>
      <c r="I45" s="40">
        <f t="shared" si="8"/>
        <v>0</v>
      </c>
      <c r="J45" s="15">
        <f t="shared" si="9"/>
        <v>0</v>
      </c>
      <c r="K45" s="153" t="str">
        <f t="shared" si="15"/>
        <v/>
      </c>
      <c r="L45" s="174"/>
      <c r="M45" s="15"/>
      <c r="N45" s="15"/>
      <c r="O45" s="15"/>
      <c r="P45" s="14">
        <f t="shared" si="2"/>
        <v>0</v>
      </c>
      <c r="Q45" s="186" t="str">
        <f t="shared" si="3"/>
        <v/>
      </c>
      <c r="R45" s="189">
        <f t="shared" si="4"/>
        <v>0</v>
      </c>
      <c r="S45" s="15">
        <f>SUM(F45,M45)</f>
        <v>0</v>
      </c>
      <c r="T45" s="15">
        <f t="shared" si="10"/>
        <v>0</v>
      </c>
      <c r="U45" s="15">
        <f t="shared" si="16"/>
        <v>0</v>
      </c>
      <c r="V45" s="15">
        <f t="shared" si="6"/>
        <v>0</v>
      </c>
      <c r="W45" s="153" t="str">
        <f t="shared" si="7"/>
        <v/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ht="36" hidden="1" customHeight="1" x14ac:dyDescent="0.3">
      <c r="A46" s="152"/>
      <c r="B46" s="53"/>
      <c r="C46" s="203" t="s">
        <v>318</v>
      </c>
      <c r="D46" s="203" t="s">
        <v>60</v>
      </c>
      <c r="E46" s="275" t="s">
        <v>319</v>
      </c>
      <c r="F46" s="23"/>
      <c r="G46" s="15"/>
      <c r="H46" s="15"/>
      <c r="I46" s="40">
        <f t="shared" si="8"/>
        <v>0</v>
      </c>
      <c r="J46" s="15">
        <f t="shared" si="9"/>
        <v>0</v>
      </c>
      <c r="K46" s="153" t="str">
        <f t="shared" si="15"/>
        <v/>
      </c>
      <c r="L46" s="174"/>
      <c r="M46" s="15"/>
      <c r="N46" s="15"/>
      <c r="O46" s="15"/>
      <c r="P46" s="14">
        <f t="shared" si="2"/>
        <v>0</v>
      </c>
      <c r="Q46" s="186" t="str">
        <f t="shared" si="3"/>
        <v/>
      </c>
      <c r="R46" s="189">
        <f t="shared" si="4"/>
        <v>0</v>
      </c>
      <c r="S46" s="15">
        <f>SUM(F46,M46)</f>
        <v>0</v>
      </c>
      <c r="T46" s="15">
        <f t="shared" si="10"/>
        <v>0</v>
      </c>
      <c r="U46" s="15">
        <f t="shared" si="16"/>
        <v>0</v>
      </c>
      <c r="V46" s="15">
        <f t="shared" si="6"/>
        <v>0</v>
      </c>
      <c r="W46" s="153" t="str">
        <f t="shared" si="7"/>
        <v/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39.75" customHeight="1" x14ac:dyDescent="0.3">
      <c r="A47" s="152"/>
      <c r="B47" s="53" t="s">
        <v>43</v>
      </c>
      <c r="C47" s="203" t="s">
        <v>127</v>
      </c>
      <c r="D47" s="203" t="s">
        <v>60</v>
      </c>
      <c r="E47" s="272" t="s">
        <v>47</v>
      </c>
      <c r="F47" s="23">
        <v>435</v>
      </c>
      <c r="G47" s="15">
        <v>435</v>
      </c>
      <c r="H47" s="15"/>
      <c r="I47" s="40">
        <f t="shared" si="8"/>
        <v>0</v>
      </c>
      <c r="J47" s="15">
        <f t="shared" si="9"/>
        <v>-435</v>
      </c>
      <c r="K47" s="153">
        <f t="shared" si="15"/>
        <v>0</v>
      </c>
      <c r="L47" s="174"/>
      <c r="M47" s="15"/>
      <c r="N47" s="15"/>
      <c r="O47" s="15"/>
      <c r="P47" s="14">
        <f t="shared" si="2"/>
        <v>0</v>
      </c>
      <c r="Q47" s="186" t="str">
        <f t="shared" si="3"/>
        <v/>
      </c>
      <c r="R47" s="189">
        <f t="shared" si="4"/>
        <v>435</v>
      </c>
      <c r="S47" s="15">
        <f t="shared" si="5"/>
        <v>435</v>
      </c>
      <c r="T47" s="15">
        <f t="shared" si="10"/>
        <v>435</v>
      </c>
      <c r="U47" s="15">
        <f t="shared" si="16"/>
        <v>0</v>
      </c>
      <c r="V47" s="15">
        <f t="shared" si="6"/>
        <v>-435</v>
      </c>
      <c r="W47" s="153">
        <f t="shared" si="7"/>
        <v>0</v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3" hidden="1" customHeight="1" x14ac:dyDescent="0.3">
      <c r="A48" s="152"/>
      <c r="B48" s="53" t="s">
        <v>44</v>
      </c>
      <c r="C48" s="203" t="s">
        <v>128</v>
      </c>
      <c r="D48" s="203" t="s">
        <v>60</v>
      </c>
      <c r="E48" s="272" t="s">
        <v>129</v>
      </c>
      <c r="F48" s="23"/>
      <c r="G48" s="15"/>
      <c r="H48" s="15"/>
      <c r="I48" s="19">
        <f t="shared" si="8"/>
        <v>0</v>
      </c>
      <c r="J48" s="15">
        <f t="shared" si="9"/>
        <v>0</v>
      </c>
      <c r="K48" s="153" t="str">
        <f t="shared" si="15"/>
        <v/>
      </c>
      <c r="L48" s="174"/>
      <c r="M48" s="15"/>
      <c r="N48" s="15"/>
      <c r="O48" s="15"/>
      <c r="P48" s="14">
        <f t="shared" si="2"/>
        <v>0</v>
      </c>
      <c r="Q48" s="186" t="str">
        <f t="shared" si="3"/>
        <v/>
      </c>
      <c r="R48" s="189">
        <f t="shared" si="4"/>
        <v>0</v>
      </c>
      <c r="S48" s="15">
        <f t="shared" si="5"/>
        <v>0</v>
      </c>
      <c r="T48" s="15">
        <f t="shared" si="10"/>
        <v>0</v>
      </c>
      <c r="U48" s="15">
        <f t="shared" si="16"/>
        <v>0</v>
      </c>
      <c r="V48" s="15">
        <f t="shared" si="6"/>
        <v>0</v>
      </c>
      <c r="W48" s="153" t="str">
        <f t="shared" si="7"/>
        <v/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s="59" customFormat="1" ht="79.900000000000006" hidden="1" customHeight="1" x14ac:dyDescent="0.3">
      <c r="A49" s="154"/>
      <c r="B49" s="55"/>
      <c r="C49" s="204"/>
      <c r="D49" s="204"/>
      <c r="E49" s="276" t="s">
        <v>251</v>
      </c>
      <c r="F49" s="27"/>
      <c r="G49" s="28"/>
      <c r="H49" s="28"/>
      <c r="I49" s="41">
        <f t="shared" si="8"/>
        <v>0</v>
      </c>
      <c r="J49" s="15">
        <f t="shared" si="9"/>
        <v>0</v>
      </c>
      <c r="K49" s="153" t="str">
        <f t="shared" si="15"/>
        <v/>
      </c>
      <c r="L49" s="175"/>
      <c r="M49" s="28"/>
      <c r="N49" s="28"/>
      <c r="O49" s="28"/>
      <c r="P49" s="14">
        <f t="shared" si="2"/>
        <v>0</v>
      </c>
      <c r="Q49" s="186" t="str">
        <f t="shared" si="3"/>
        <v/>
      </c>
      <c r="R49" s="190">
        <f t="shared" si="4"/>
        <v>0</v>
      </c>
      <c r="S49" s="28">
        <f t="shared" si="5"/>
        <v>0</v>
      </c>
      <c r="T49" s="15">
        <f t="shared" si="10"/>
        <v>0</v>
      </c>
      <c r="U49" s="15">
        <f t="shared" si="16"/>
        <v>0</v>
      </c>
      <c r="V49" s="15">
        <f t="shared" si="6"/>
        <v>0</v>
      </c>
      <c r="W49" s="153" t="str">
        <f t="shared" si="7"/>
        <v/>
      </c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8"/>
      <c r="GF49" s="58"/>
      <c r="GG49" s="58"/>
      <c r="GH49" s="58"/>
      <c r="GI49" s="58"/>
      <c r="GJ49" s="58"/>
      <c r="GK49" s="58"/>
      <c r="GL49" s="58"/>
      <c r="GM49" s="58"/>
      <c r="GN49" s="58"/>
    </row>
    <row r="50" spans="1:196" s="59" customFormat="1" ht="9" hidden="1" customHeight="1" x14ac:dyDescent="0.3">
      <c r="A50" s="154"/>
      <c r="B50" s="55"/>
      <c r="C50" s="204"/>
      <c r="D50" s="204"/>
      <c r="E50" s="276" t="s">
        <v>210</v>
      </c>
      <c r="F50" s="27"/>
      <c r="G50" s="28"/>
      <c r="H50" s="28"/>
      <c r="I50" s="41">
        <f t="shared" si="8"/>
        <v>0</v>
      </c>
      <c r="J50" s="15">
        <f t="shared" si="9"/>
        <v>0</v>
      </c>
      <c r="K50" s="153" t="str">
        <f t="shared" si="15"/>
        <v/>
      </c>
      <c r="L50" s="175"/>
      <c r="M50" s="28"/>
      <c r="N50" s="28"/>
      <c r="O50" s="28"/>
      <c r="P50" s="14">
        <f t="shared" si="2"/>
        <v>0</v>
      </c>
      <c r="Q50" s="186" t="str">
        <f t="shared" si="3"/>
        <v/>
      </c>
      <c r="R50" s="190">
        <f t="shared" si="4"/>
        <v>0</v>
      </c>
      <c r="S50" s="28">
        <f t="shared" si="5"/>
        <v>0</v>
      </c>
      <c r="T50" s="15">
        <f t="shared" si="10"/>
        <v>0</v>
      </c>
      <c r="U50" s="15">
        <f t="shared" si="16"/>
        <v>0</v>
      </c>
      <c r="V50" s="15">
        <f t="shared" si="6"/>
        <v>0</v>
      </c>
      <c r="W50" s="153" t="str">
        <f t="shared" si="7"/>
        <v/>
      </c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8"/>
      <c r="GF50" s="58"/>
      <c r="GG50" s="58"/>
      <c r="GH50" s="58"/>
      <c r="GI50" s="58"/>
      <c r="GJ50" s="58"/>
      <c r="GK50" s="58"/>
      <c r="GL50" s="58"/>
      <c r="GM50" s="58"/>
      <c r="GN50" s="58"/>
    </row>
    <row r="51" spans="1:196" ht="31.5" customHeight="1" x14ac:dyDescent="0.3">
      <c r="A51" s="152"/>
      <c r="B51" s="53" t="s">
        <v>45</v>
      </c>
      <c r="C51" s="203" t="s">
        <v>130</v>
      </c>
      <c r="D51" s="203" t="s">
        <v>60</v>
      </c>
      <c r="E51" s="272" t="s">
        <v>46</v>
      </c>
      <c r="F51" s="23">
        <v>3100</v>
      </c>
      <c r="G51" s="15">
        <v>2694.8</v>
      </c>
      <c r="H51" s="15">
        <v>2237</v>
      </c>
      <c r="I51" s="19">
        <f t="shared" si="8"/>
        <v>3.1978783356680094E-3</v>
      </c>
      <c r="J51" s="15">
        <f t="shared" si="9"/>
        <v>-457.80000000000018</v>
      </c>
      <c r="K51" s="153">
        <f t="shared" si="15"/>
        <v>0.83011726287665122</v>
      </c>
      <c r="L51" s="174"/>
      <c r="M51" s="15"/>
      <c r="N51" s="15"/>
      <c r="O51" s="15"/>
      <c r="P51" s="14">
        <f t="shared" si="2"/>
        <v>0</v>
      </c>
      <c r="Q51" s="186" t="str">
        <f t="shared" si="3"/>
        <v/>
      </c>
      <c r="R51" s="189">
        <f t="shared" si="4"/>
        <v>3100</v>
      </c>
      <c r="S51" s="15">
        <f t="shared" si="5"/>
        <v>3100</v>
      </c>
      <c r="T51" s="15">
        <f t="shared" si="10"/>
        <v>2694.8</v>
      </c>
      <c r="U51" s="15">
        <f t="shared" si="16"/>
        <v>2237</v>
      </c>
      <c r="V51" s="15">
        <f t="shared" si="6"/>
        <v>-457.80000000000018</v>
      </c>
      <c r="W51" s="153">
        <f t="shared" si="7"/>
        <v>0.83011726287665122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</row>
    <row r="52" spans="1:196" ht="21" hidden="1" customHeight="1" x14ac:dyDescent="0.3">
      <c r="A52" s="152"/>
      <c r="B52" s="53"/>
      <c r="C52" s="203" t="s">
        <v>146</v>
      </c>
      <c r="D52" s="203" t="s">
        <v>60</v>
      </c>
      <c r="E52" s="272" t="s">
        <v>145</v>
      </c>
      <c r="F52" s="23"/>
      <c r="G52" s="15"/>
      <c r="H52" s="15"/>
      <c r="I52" s="40">
        <f t="shared" si="8"/>
        <v>0</v>
      </c>
      <c r="J52" s="15">
        <f t="shared" si="9"/>
        <v>0</v>
      </c>
      <c r="K52" s="153" t="str">
        <f t="shared" si="15"/>
        <v/>
      </c>
      <c r="L52" s="174"/>
      <c r="M52" s="15"/>
      <c r="N52" s="15"/>
      <c r="O52" s="15"/>
      <c r="P52" s="14">
        <f t="shared" si="2"/>
        <v>0</v>
      </c>
      <c r="Q52" s="186" t="str">
        <f t="shared" si="3"/>
        <v/>
      </c>
      <c r="R52" s="189">
        <f t="shared" si="4"/>
        <v>0</v>
      </c>
      <c r="S52" s="15">
        <f t="shared" si="5"/>
        <v>0</v>
      </c>
      <c r="T52" s="15">
        <f t="shared" si="10"/>
        <v>0</v>
      </c>
      <c r="U52" s="15">
        <f t="shared" si="16"/>
        <v>0</v>
      </c>
      <c r="V52" s="15">
        <f t="shared" si="6"/>
        <v>0</v>
      </c>
      <c r="W52" s="153" t="str">
        <f t="shared" si="7"/>
        <v/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3" spans="1:196" ht="29.25" customHeight="1" x14ac:dyDescent="0.3">
      <c r="A53" s="152"/>
      <c r="B53" s="53" t="s">
        <v>42</v>
      </c>
      <c r="C53" s="207" t="s">
        <v>131</v>
      </c>
      <c r="D53" s="207" t="s">
        <v>60</v>
      </c>
      <c r="E53" s="277" t="s">
        <v>132</v>
      </c>
      <c r="F53" s="23">
        <v>4230.1000000000004</v>
      </c>
      <c r="G53" s="15">
        <v>3404.9</v>
      </c>
      <c r="H53" s="15">
        <v>2740.1</v>
      </c>
      <c r="I53" s="19">
        <f t="shared" si="8"/>
        <v>3.9170793149592813E-3</v>
      </c>
      <c r="J53" s="15">
        <f t="shared" si="9"/>
        <v>-664.80000000000018</v>
      </c>
      <c r="K53" s="153">
        <f t="shared" si="15"/>
        <v>0.80475197509471641</v>
      </c>
      <c r="L53" s="174"/>
      <c r="M53" s="15"/>
      <c r="N53" s="15"/>
      <c r="O53" s="15"/>
      <c r="P53" s="14">
        <f t="shared" si="2"/>
        <v>0</v>
      </c>
      <c r="Q53" s="186" t="str">
        <f t="shared" si="3"/>
        <v/>
      </c>
      <c r="R53" s="189">
        <f t="shared" si="4"/>
        <v>4230.1000000000004</v>
      </c>
      <c r="S53" s="15">
        <f t="shared" si="5"/>
        <v>4230.1000000000004</v>
      </c>
      <c r="T53" s="15">
        <f t="shared" si="10"/>
        <v>3404.9</v>
      </c>
      <c r="U53" s="15">
        <f t="shared" si="16"/>
        <v>2740.1</v>
      </c>
      <c r="V53" s="15">
        <f t="shared" si="6"/>
        <v>-664.80000000000018</v>
      </c>
      <c r="W53" s="153">
        <f t="shared" si="7"/>
        <v>0.80475197509471641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</row>
    <row r="54" spans="1:196" s="1" customFormat="1" ht="30" customHeight="1" x14ac:dyDescent="0.3">
      <c r="A54" s="150">
        <v>3</v>
      </c>
      <c r="B54" s="49" t="s">
        <v>6</v>
      </c>
      <c r="C54" s="49" t="s">
        <v>106</v>
      </c>
      <c r="D54" s="49"/>
      <c r="E54" s="170" t="s">
        <v>91</v>
      </c>
      <c r="F54" s="21">
        <f>SUM(F55:F64,F66:F73)</f>
        <v>43903.799999999988</v>
      </c>
      <c r="G54" s="14">
        <f>SUM(G55:G64,G66:G73)</f>
        <v>35304.300000000003</v>
      </c>
      <c r="H54" s="14">
        <f>SUM(H55:H64,H66:H73)</f>
        <v>30825.499999999996</v>
      </c>
      <c r="I54" s="24">
        <f t="shared" ref="I54:I63" si="37">H54/$H$11</f>
        <v>4.4066248831530715E-2</v>
      </c>
      <c r="J54" s="14">
        <f t="shared" si="9"/>
        <v>-4478.8000000000065</v>
      </c>
      <c r="K54" s="151">
        <f t="shared" si="15"/>
        <v>0.87313726656526236</v>
      </c>
      <c r="L54" s="146">
        <f>SUM(L55:L64,L66:L73)</f>
        <v>2226.9</v>
      </c>
      <c r="M54" s="14">
        <f>SUM(M55:M64,M66:M73)</f>
        <v>3401.4</v>
      </c>
      <c r="N54" s="14">
        <f>SUM(N55:N64,N66:N73)</f>
        <v>2906.3</v>
      </c>
      <c r="O54" s="14">
        <f>SUM(O55:O64,O66:O73)</f>
        <v>1186.0999999999999</v>
      </c>
      <c r="P54" s="14">
        <f t="shared" si="2"/>
        <v>-1720.2000000000003</v>
      </c>
      <c r="Q54" s="186">
        <f t="shared" si="3"/>
        <v>0.40811340880156893</v>
      </c>
      <c r="R54" s="184">
        <f>SUM(R55:R64,R66:R73)</f>
        <v>46130.7</v>
      </c>
      <c r="S54" s="14">
        <f>SUM(S55:S64,S66:S73)</f>
        <v>47305.2</v>
      </c>
      <c r="T54" s="14">
        <f>SUM(T55:T64,T66:T73)</f>
        <v>38210.6</v>
      </c>
      <c r="U54" s="14">
        <f t="shared" si="16"/>
        <v>32011.599999999995</v>
      </c>
      <c r="V54" s="14">
        <f t="shared" ref="V54:V63" si="38">U54-T54</f>
        <v>-6199.0000000000036</v>
      </c>
      <c r="W54" s="151">
        <f t="shared" si="7"/>
        <v>0.83776753047583641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40.5" customHeight="1" x14ac:dyDescent="0.3">
      <c r="A55" s="152"/>
      <c r="B55" s="53" t="s">
        <v>112</v>
      </c>
      <c r="C55" s="203" t="s">
        <v>113</v>
      </c>
      <c r="D55" s="207" t="s">
        <v>89</v>
      </c>
      <c r="E55" s="277" t="s">
        <v>118</v>
      </c>
      <c r="F55" s="29">
        <v>105</v>
      </c>
      <c r="G55" s="30">
        <v>105</v>
      </c>
      <c r="H55" s="30">
        <v>75</v>
      </c>
      <c r="I55" s="40">
        <f t="shared" si="37"/>
        <v>1.0721541134336196E-4</v>
      </c>
      <c r="J55" s="15">
        <f t="shared" si="9"/>
        <v>-30</v>
      </c>
      <c r="K55" s="153">
        <f t="shared" si="15"/>
        <v>0.7142857142857143</v>
      </c>
      <c r="L55" s="174"/>
      <c r="M55" s="15"/>
      <c r="N55" s="15"/>
      <c r="O55" s="30"/>
      <c r="P55" s="14">
        <f t="shared" si="2"/>
        <v>0</v>
      </c>
      <c r="Q55" s="186" t="str">
        <f t="shared" si="3"/>
        <v/>
      </c>
      <c r="R55" s="189">
        <f t="shared" ref="R55:R63" si="39">SUM(F55,L55)</f>
        <v>105</v>
      </c>
      <c r="S55" s="15">
        <f t="shared" ref="S55:T55" si="40">SUM(F55,M55)</f>
        <v>105</v>
      </c>
      <c r="T55" s="15">
        <f t="shared" si="40"/>
        <v>105</v>
      </c>
      <c r="U55" s="15">
        <f t="shared" si="16"/>
        <v>75</v>
      </c>
      <c r="V55" s="15">
        <f t="shared" si="38"/>
        <v>-30</v>
      </c>
      <c r="W55" s="153">
        <f t="shared" si="7"/>
        <v>0.7142857142857143</v>
      </c>
      <c r="X55" s="7"/>
      <c r="Y55" s="7"/>
      <c r="Z55" s="75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42" customHeight="1" x14ac:dyDescent="0.3">
      <c r="A56" s="152"/>
      <c r="B56" s="53" t="s">
        <v>116</v>
      </c>
      <c r="C56" s="203" t="s">
        <v>119</v>
      </c>
      <c r="D56" s="207" t="s">
        <v>90</v>
      </c>
      <c r="E56" s="277" t="s">
        <v>115</v>
      </c>
      <c r="F56" s="29">
        <v>24</v>
      </c>
      <c r="G56" s="30">
        <v>20</v>
      </c>
      <c r="H56" s="30">
        <v>18.399999999999999</v>
      </c>
      <c r="I56" s="39">
        <f t="shared" si="37"/>
        <v>2.6303514249571466E-5</v>
      </c>
      <c r="J56" s="15">
        <f t="shared" si="9"/>
        <v>-1.6000000000000014</v>
      </c>
      <c r="K56" s="153">
        <f t="shared" si="15"/>
        <v>0.91999999999999993</v>
      </c>
      <c r="L56" s="174"/>
      <c r="M56" s="15"/>
      <c r="N56" s="15"/>
      <c r="O56" s="30"/>
      <c r="P56" s="14">
        <f t="shared" si="2"/>
        <v>0</v>
      </c>
      <c r="Q56" s="186" t="str">
        <f t="shared" si="3"/>
        <v/>
      </c>
      <c r="R56" s="189">
        <f t="shared" si="39"/>
        <v>24</v>
      </c>
      <c r="S56" s="15">
        <f t="shared" ref="S56:T63" si="41">SUM(F56,M56)</f>
        <v>24</v>
      </c>
      <c r="T56" s="15">
        <f t="shared" si="41"/>
        <v>20</v>
      </c>
      <c r="U56" s="15">
        <f t="shared" si="16"/>
        <v>18.399999999999999</v>
      </c>
      <c r="V56" s="15">
        <f t="shared" si="38"/>
        <v>-1.6000000000000014</v>
      </c>
      <c r="W56" s="153">
        <f t="shared" si="7"/>
        <v>0.91999999999999993</v>
      </c>
      <c r="X56" s="7"/>
      <c r="Y56" s="7"/>
      <c r="Z56" s="75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49.5" customHeight="1" x14ac:dyDescent="0.3">
      <c r="A57" s="152"/>
      <c r="B57" s="53" t="s">
        <v>18</v>
      </c>
      <c r="C57" s="203" t="s">
        <v>114</v>
      </c>
      <c r="D57" s="207" t="s">
        <v>90</v>
      </c>
      <c r="E57" s="277" t="s">
        <v>93</v>
      </c>
      <c r="F57" s="29">
        <v>3477.5</v>
      </c>
      <c r="G57" s="30">
        <v>3477.5</v>
      </c>
      <c r="H57" s="137">
        <v>3419.5</v>
      </c>
      <c r="I57" s="19">
        <f t="shared" si="37"/>
        <v>4.8883079878483497E-3</v>
      </c>
      <c r="J57" s="15">
        <f t="shared" si="9"/>
        <v>-58</v>
      </c>
      <c r="K57" s="153">
        <f t="shared" si="15"/>
        <v>0.98332135154565059</v>
      </c>
      <c r="L57" s="174"/>
      <c r="M57" s="15"/>
      <c r="N57" s="15"/>
      <c r="O57" s="30"/>
      <c r="P57" s="14">
        <f t="shared" si="2"/>
        <v>0</v>
      </c>
      <c r="Q57" s="186" t="str">
        <f t="shared" si="3"/>
        <v/>
      </c>
      <c r="R57" s="189">
        <f t="shared" si="39"/>
        <v>3477.5</v>
      </c>
      <c r="S57" s="15">
        <f t="shared" si="41"/>
        <v>3477.5</v>
      </c>
      <c r="T57" s="15">
        <f t="shared" si="41"/>
        <v>3477.5</v>
      </c>
      <c r="U57" s="15">
        <f t="shared" si="16"/>
        <v>3419.5</v>
      </c>
      <c r="V57" s="15">
        <f t="shared" si="38"/>
        <v>-58</v>
      </c>
      <c r="W57" s="153">
        <f t="shared" si="7"/>
        <v>0.98332135154565059</v>
      </c>
      <c r="X57" s="7"/>
      <c r="Y57" s="7"/>
      <c r="Z57" s="75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40.5" customHeight="1" x14ac:dyDescent="0.3">
      <c r="A58" s="152"/>
      <c r="B58" s="53" t="s">
        <v>94</v>
      </c>
      <c r="C58" s="207" t="s">
        <v>282</v>
      </c>
      <c r="D58" s="207" t="s">
        <v>90</v>
      </c>
      <c r="E58" s="277" t="s">
        <v>283</v>
      </c>
      <c r="F58" s="29">
        <v>11</v>
      </c>
      <c r="G58" s="30">
        <v>9</v>
      </c>
      <c r="H58" s="76">
        <v>8.4</v>
      </c>
      <c r="I58" s="39">
        <f t="shared" si="37"/>
        <v>1.200812607045654E-5</v>
      </c>
      <c r="J58" s="15">
        <f t="shared" si="9"/>
        <v>-0.59999999999999964</v>
      </c>
      <c r="K58" s="153">
        <f t="shared" si="15"/>
        <v>0.93333333333333335</v>
      </c>
      <c r="L58" s="174"/>
      <c r="M58" s="15"/>
      <c r="N58" s="15"/>
      <c r="O58" s="30"/>
      <c r="P58" s="14">
        <f t="shared" si="2"/>
        <v>0</v>
      </c>
      <c r="Q58" s="186" t="str">
        <f t="shared" si="3"/>
        <v/>
      </c>
      <c r="R58" s="189">
        <f t="shared" si="39"/>
        <v>11</v>
      </c>
      <c r="S58" s="15">
        <f t="shared" si="41"/>
        <v>11</v>
      </c>
      <c r="T58" s="15">
        <f t="shared" si="41"/>
        <v>9</v>
      </c>
      <c r="U58" s="15">
        <f t="shared" si="16"/>
        <v>8.4</v>
      </c>
      <c r="V58" s="15">
        <f t="shared" si="38"/>
        <v>-0.59999999999999964</v>
      </c>
      <c r="W58" s="153">
        <f t="shared" si="7"/>
        <v>0.93333333333333335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80.25" customHeight="1" x14ac:dyDescent="0.3">
      <c r="A59" s="152"/>
      <c r="B59" s="53" t="s">
        <v>12</v>
      </c>
      <c r="C59" s="207" t="s">
        <v>96</v>
      </c>
      <c r="D59" s="207" t="s">
        <v>97</v>
      </c>
      <c r="E59" s="272" t="s">
        <v>98</v>
      </c>
      <c r="F59" s="29">
        <v>6832.3</v>
      </c>
      <c r="G59" s="30">
        <v>5206.3999999999996</v>
      </c>
      <c r="H59" s="30">
        <v>4737.3999999999996</v>
      </c>
      <c r="I59" s="19">
        <f t="shared" si="37"/>
        <v>6.7722971959739055E-3</v>
      </c>
      <c r="J59" s="15">
        <f t="shared" si="9"/>
        <v>-469</v>
      </c>
      <c r="K59" s="153">
        <f t="shared" si="15"/>
        <v>0.90991856177012909</v>
      </c>
      <c r="L59" s="174">
        <v>45</v>
      </c>
      <c r="M59" s="15">
        <v>50.4</v>
      </c>
      <c r="N59" s="15">
        <v>12.9</v>
      </c>
      <c r="O59" s="30">
        <v>12.9</v>
      </c>
      <c r="P59" s="15">
        <f t="shared" si="2"/>
        <v>0</v>
      </c>
      <c r="Q59" s="323">
        <f t="shared" si="3"/>
        <v>1</v>
      </c>
      <c r="R59" s="189">
        <f t="shared" si="39"/>
        <v>6877.3</v>
      </c>
      <c r="S59" s="15">
        <f t="shared" si="41"/>
        <v>6882.7</v>
      </c>
      <c r="T59" s="15">
        <f t="shared" si="41"/>
        <v>5219.2999999999993</v>
      </c>
      <c r="U59" s="15">
        <f t="shared" si="16"/>
        <v>4750.2999999999993</v>
      </c>
      <c r="V59" s="15">
        <f t="shared" si="38"/>
        <v>-469</v>
      </c>
      <c r="W59" s="153">
        <f t="shared" si="7"/>
        <v>0.91014120667522469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39" customHeight="1" x14ac:dyDescent="0.3">
      <c r="A60" s="152"/>
      <c r="B60" s="53" t="s">
        <v>37</v>
      </c>
      <c r="C60" s="203" t="s">
        <v>99</v>
      </c>
      <c r="D60" s="207" t="s">
        <v>95</v>
      </c>
      <c r="E60" s="277" t="s">
        <v>120</v>
      </c>
      <c r="F60" s="29">
        <v>13913.4</v>
      </c>
      <c r="G60" s="30">
        <v>10537.4</v>
      </c>
      <c r="H60" s="30">
        <v>9613.2999999999993</v>
      </c>
      <c r="I60" s="19">
        <f t="shared" si="37"/>
        <v>1.3742585518228552E-2</v>
      </c>
      <c r="J60" s="15">
        <f t="shared" si="9"/>
        <v>-924.10000000000036</v>
      </c>
      <c r="K60" s="153">
        <f t="shared" si="15"/>
        <v>0.91230284510410531</v>
      </c>
      <c r="L60" s="174">
        <v>25.5</v>
      </c>
      <c r="M60" s="15">
        <v>197.1</v>
      </c>
      <c r="N60" s="15">
        <v>175.6</v>
      </c>
      <c r="O60" s="30">
        <v>175.6</v>
      </c>
      <c r="P60" s="15">
        <f t="shared" si="2"/>
        <v>0</v>
      </c>
      <c r="Q60" s="323">
        <f t="shared" si="3"/>
        <v>1</v>
      </c>
      <c r="R60" s="189">
        <f t="shared" si="39"/>
        <v>13938.9</v>
      </c>
      <c r="S60" s="15">
        <f t="shared" si="41"/>
        <v>14110.5</v>
      </c>
      <c r="T60" s="15">
        <f t="shared" si="41"/>
        <v>10713</v>
      </c>
      <c r="U60" s="15">
        <f t="shared" si="16"/>
        <v>9788.9</v>
      </c>
      <c r="V60" s="15">
        <f t="shared" si="38"/>
        <v>-924.10000000000036</v>
      </c>
      <c r="W60" s="153">
        <f t="shared" si="7"/>
        <v>0.91374031550452717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77" customFormat="1" ht="34.15" hidden="1" customHeight="1" x14ac:dyDescent="0.3">
      <c r="A61" s="154"/>
      <c r="B61" s="55"/>
      <c r="C61" s="204"/>
      <c r="D61" s="208"/>
      <c r="E61" s="282" t="s">
        <v>194</v>
      </c>
      <c r="F61" s="31"/>
      <c r="G61" s="32"/>
      <c r="H61" s="32"/>
      <c r="I61" s="41">
        <f t="shared" si="37"/>
        <v>0</v>
      </c>
      <c r="J61" s="15">
        <f t="shared" si="9"/>
        <v>0</v>
      </c>
      <c r="K61" s="153" t="str">
        <f t="shared" si="15"/>
        <v/>
      </c>
      <c r="L61" s="175"/>
      <c r="M61" s="28"/>
      <c r="N61" s="28"/>
      <c r="O61" s="32"/>
      <c r="P61" s="14">
        <f t="shared" si="2"/>
        <v>0</v>
      </c>
      <c r="Q61" s="186" t="str">
        <f t="shared" si="3"/>
        <v/>
      </c>
      <c r="R61" s="190">
        <f t="shared" si="39"/>
        <v>0</v>
      </c>
      <c r="S61" s="28">
        <f t="shared" si="41"/>
        <v>0</v>
      </c>
      <c r="T61" s="28">
        <f t="shared" si="41"/>
        <v>0</v>
      </c>
      <c r="U61" s="15">
        <f t="shared" si="16"/>
        <v>0</v>
      </c>
      <c r="V61" s="28">
        <f t="shared" si="38"/>
        <v>0</v>
      </c>
      <c r="W61" s="153" t="str">
        <f t="shared" si="7"/>
        <v/>
      </c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</row>
    <row r="62" spans="1:196" s="1" customFormat="1" ht="40.5" customHeight="1" x14ac:dyDescent="0.3">
      <c r="A62" s="152"/>
      <c r="B62" s="71" t="s">
        <v>8</v>
      </c>
      <c r="C62" s="207" t="s">
        <v>100</v>
      </c>
      <c r="D62" s="207" t="s">
        <v>92</v>
      </c>
      <c r="E62" s="278" t="s">
        <v>101</v>
      </c>
      <c r="F62" s="29">
        <v>103.1</v>
      </c>
      <c r="G62" s="30">
        <v>85.6</v>
      </c>
      <c r="H62" s="76">
        <v>85.6</v>
      </c>
      <c r="I62" s="40">
        <f t="shared" si="37"/>
        <v>1.2236852281322376E-4</v>
      </c>
      <c r="J62" s="15">
        <f t="shared" si="9"/>
        <v>0</v>
      </c>
      <c r="K62" s="153">
        <f t="shared" si="15"/>
        <v>1</v>
      </c>
      <c r="L62" s="174"/>
      <c r="M62" s="15"/>
      <c r="N62" s="15"/>
      <c r="O62" s="30"/>
      <c r="P62" s="14">
        <f t="shared" si="2"/>
        <v>0</v>
      </c>
      <c r="Q62" s="186" t="str">
        <f t="shared" si="3"/>
        <v/>
      </c>
      <c r="R62" s="189">
        <f t="shared" si="39"/>
        <v>103.1</v>
      </c>
      <c r="S62" s="15">
        <f t="shared" si="41"/>
        <v>103.1</v>
      </c>
      <c r="T62" s="15">
        <f t="shared" si="41"/>
        <v>85.6</v>
      </c>
      <c r="U62" s="15">
        <f t="shared" si="16"/>
        <v>85.6</v>
      </c>
      <c r="V62" s="15">
        <f t="shared" si="38"/>
        <v>0</v>
      </c>
      <c r="W62" s="153">
        <f t="shared" si="7"/>
        <v>1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</row>
    <row r="63" spans="1:196" s="1" customFormat="1" ht="39.75" customHeight="1" x14ac:dyDescent="0.3">
      <c r="A63" s="152"/>
      <c r="B63" s="71" t="s">
        <v>9</v>
      </c>
      <c r="C63" s="207" t="s">
        <v>121</v>
      </c>
      <c r="D63" s="207" t="s">
        <v>92</v>
      </c>
      <c r="E63" s="272" t="s">
        <v>298</v>
      </c>
      <c r="F63" s="29">
        <v>4770.1000000000004</v>
      </c>
      <c r="G63" s="30">
        <v>3694.2</v>
      </c>
      <c r="H63" s="30">
        <v>3473.2</v>
      </c>
      <c r="I63" s="19">
        <f t="shared" si="37"/>
        <v>4.9650742223701968E-3</v>
      </c>
      <c r="J63" s="15">
        <f t="shared" si="9"/>
        <v>-221</v>
      </c>
      <c r="K63" s="153">
        <f t="shared" si="15"/>
        <v>0.94017649288073191</v>
      </c>
      <c r="L63" s="174"/>
      <c r="M63" s="15"/>
      <c r="N63" s="15"/>
      <c r="O63" s="30"/>
      <c r="P63" s="14">
        <f t="shared" si="2"/>
        <v>0</v>
      </c>
      <c r="Q63" s="186" t="str">
        <f t="shared" si="3"/>
        <v/>
      </c>
      <c r="R63" s="189">
        <f t="shared" si="39"/>
        <v>4770.1000000000004</v>
      </c>
      <c r="S63" s="15">
        <f t="shared" si="41"/>
        <v>4770.1000000000004</v>
      </c>
      <c r="T63" s="15">
        <f t="shared" si="41"/>
        <v>3694.2</v>
      </c>
      <c r="U63" s="15">
        <f t="shared" si="16"/>
        <v>3473.2</v>
      </c>
      <c r="V63" s="15">
        <f t="shared" si="38"/>
        <v>-221</v>
      </c>
      <c r="W63" s="153">
        <f t="shared" si="7"/>
        <v>0.94017649288073191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</row>
    <row r="64" spans="1:196" s="1" customFormat="1" ht="57.75" customHeight="1" x14ac:dyDescent="0.3">
      <c r="A64" s="152"/>
      <c r="B64" s="71" t="s">
        <v>9</v>
      </c>
      <c r="C64" s="207" t="s">
        <v>264</v>
      </c>
      <c r="D64" s="207" t="s">
        <v>92</v>
      </c>
      <c r="E64" s="272" t="s">
        <v>268</v>
      </c>
      <c r="F64" s="29">
        <v>387.3</v>
      </c>
      <c r="G64" s="30">
        <v>213.2</v>
      </c>
      <c r="H64" s="30">
        <v>13.6</v>
      </c>
      <c r="I64" s="39">
        <f t="shared" ref="I64:I65" si="42">H64/$H$11</f>
        <v>1.94417279235963E-5</v>
      </c>
      <c r="J64" s="15">
        <f t="shared" si="9"/>
        <v>-199.6</v>
      </c>
      <c r="K64" s="153">
        <f t="shared" si="15"/>
        <v>6.3789868667917457E-2</v>
      </c>
      <c r="L64" s="174">
        <v>2156.4</v>
      </c>
      <c r="M64" s="15">
        <v>2559.5</v>
      </c>
      <c r="N64" s="15">
        <v>2123.4</v>
      </c>
      <c r="O64" s="30">
        <v>403.2</v>
      </c>
      <c r="P64" s="15">
        <f t="shared" si="2"/>
        <v>-1720.2</v>
      </c>
      <c r="Q64" s="323">
        <f t="shared" si="3"/>
        <v>0.18988414806442497</v>
      </c>
      <c r="R64" s="189">
        <f t="shared" ref="R64:R65" si="43">SUM(F64,L64)</f>
        <v>2543.7000000000003</v>
      </c>
      <c r="S64" s="15">
        <f t="shared" ref="S64:S65" si="44">SUM(F64,M64)</f>
        <v>2946.8</v>
      </c>
      <c r="T64" s="15">
        <f t="shared" ref="T64:T65" si="45">SUM(G64,N64)</f>
        <v>2336.6</v>
      </c>
      <c r="U64" s="15">
        <f t="shared" si="16"/>
        <v>416.8</v>
      </c>
      <c r="V64" s="15">
        <f t="shared" ref="V64:V65" si="46">U64-T64</f>
        <v>-1919.8</v>
      </c>
      <c r="W64" s="153">
        <f t="shared" si="7"/>
        <v>0.17837884105109991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196" s="70" customFormat="1" ht="97.5" customHeight="1" x14ac:dyDescent="0.3">
      <c r="A65" s="156"/>
      <c r="B65" s="62"/>
      <c r="C65" s="63"/>
      <c r="D65" s="62"/>
      <c r="E65" s="276" t="s">
        <v>371</v>
      </c>
      <c r="F65" s="27">
        <v>234</v>
      </c>
      <c r="G65" s="28">
        <v>175.6</v>
      </c>
      <c r="H65" s="28"/>
      <c r="I65" s="43">
        <f t="shared" si="42"/>
        <v>0</v>
      </c>
      <c r="J65" s="28">
        <f t="shared" si="9"/>
        <v>-175.6</v>
      </c>
      <c r="K65" s="155">
        <f t="shared" si="15"/>
        <v>0</v>
      </c>
      <c r="L65" s="175">
        <v>2007</v>
      </c>
      <c r="M65" s="28">
        <v>2007</v>
      </c>
      <c r="N65" s="28">
        <v>1720.3</v>
      </c>
      <c r="O65" s="28"/>
      <c r="P65" s="28">
        <f t="shared" si="2"/>
        <v>-1720.3</v>
      </c>
      <c r="Q65" s="320">
        <f t="shared" si="3"/>
        <v>0</v>
      </c>
      <c r="R65" s="190">
        <f t="shared" si="43"/>
        <v>2241</v>
      </c>
      <c r="S65" s="28">
        <f t="shared" si="44"/>
        <v>2241</v>
      </c>
      <c r="T65" s="28">
        <f t="shared" si="45"/>
        <v>1895.8999999999999</v>
      </c>
      <c r="U65" s="28">
        <f t="shared" si="16"/>
        <v>0</v>
      </c>
      <c r="V65" s="28">
        <f t="shared" si="46"/>
        <v>-1895.8999999999999</v>
      </c>
      <c r="W65" s="321">
        <f t="shared" si="7"/>
        <v>0</v>
      </c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9"/>
      <c r="GF65" s="69"/>
      <c r="GG65" s="69"/>
      <c r="GH65" s="69"/>
      <c r="GI65" s="69"/>
      <c r="GJ65" s="69"/>
      <c r="GK65" s="69"/>
      <c r="GL65" s="69"/>
      <c r="GM65" s="69"/>
      <c r="GN65" s="69"/>
    </row>
    <row r="66" spans="1:196" ht="29.25" customHeight="1" x14ac:dyDescent="0.3">
      <c r="A66" s="152"/>
      <c r="B66" s="71" t="s">
        <v>11</v>
      </c>
      <c r="C66" s="207" t="s">
        <v>102</v>
      </c>
      <c r="D66" s="207" t="s">
        <v>92</v>
      </c>
      <c r="E66" s="272" t="s">
        <v>111</v>
      </c>
      <c r="F66" s="23">
        <v>2283.1999999999998</v>
      </c>
      <c r="G66" s="15">
        <v>1740.3</v>
      </c>
      <c r="H66" s="15">
        <v>1523.1</v>
      </c>
      <c r="I66" s="19">
        <f>H66/$H$11</f>
        <v>2.1773305735609946E-3</v>
      </c>
      <c r="J66" s="15">
        <f t="shared" si="9"/>
        <v>-217.20000000000005</v>
      </c>
      <c r="K66" s="153">
        <f t="shared" si="15"/>
        <v>0.87519393208067575</v>
      </c>
      <c r="L66" s="174"/>
      <c r="M66" s="15"/>
      <c r="N66" s="15"/>
      <c r="O66" s="15"/>
      <c r="P66" s="14">
        <f t="shared" si="2"/>
        <v>0</v>
      </c>
      <c r="Q66" s="186" t="str">
        <f t="shared" si="3"/>
        <v/>
      </c>
      <c r="R66" s="189">
        <f>SUM(F66,L66)</f>
        <v>2283.1999999999998</v>
      </c>
      <c r="S66" s="15">
        <f t="shared" ref="S66:T70" si="47">SUM(F66,M66)</f>
        <v>2283.1999999999998</v>
      </c>
      <c r="T66" s="15">
        <f t="shared" si="47"/>
        <v>1740.3</v>
      </c>
      <c r="U66" s="15">
        <f t="shared" si="16"/>
        <v>1523.1</v>
      </c>
      <c r="V66" s="15">
        <f>U66-T66</f>
        <v>-217.20000000000005</v>
      </c>
      <c r="W66" s="153">
        <f t="shared" si="7"/>
        <v>0.87519393208067575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196" ht="27.75" customHeight="1" x14ac:dyDescent="0.3">
      <c r="A67" s="152"/>
      <c r="B67" s="71" t="s">
        <v>10</v>
      </c>
      <c r="C67" s="207" t="s">
        <v>122</v>
      </c>
      <c r="D67" s="207" t="s">
        <v>92</v>
      </c>
      <c r="E67" s="272" t="s">
        <v>105</v>
      </c>
      <c r="F67" s="23">
        <v>1316.2</v>
      </c>
      <c r="G67" s="15">
        <v>1005.5</v>
      </c>
      <c r="H67" s="15">
        <v>787.4</v>
      </c>
      <c r="I67" s="19">
        <f>H67/$H$11</f>
        <v>1.1256188652235095E-3</v>
      </c>
      <c r="J67" s="15">
        <f t="shared" si="9"/>
        <v>-218.10000000000002</v>
      </c>
      <c r="K67" s="153">
        <f t="shared" si="15"/>
        <v>0.78309298856290399</v>
      </c>
      <c r="L67" s="174"/>
      <c r="M67" s="15">
        <v>594.4</v>
      </c>
      <c r="N67" s="15">
        <v>594.4</v>
      </c>
      <c r="O67" s="15">
        <v>594.4</v>
      </c>
      <c r="P67" s="15">
        <f t="shared" si="2"/>
        <v>0</v>
      </c>
      <c r="Q67" s="323">
        <f t="shared" si="3"/>
        <v>1</v>
      </c>
      <c r="R67" s="189">
        <f>SUM(F67,L67)</f>
        <v>1316.2</v>
      </c>
      <c r="S67" s="15">
        <f t="shared" si="47"/>
        <v>1910.6</v>
      </c>
      <c r="T67" s="15">
        <f t="shared" si="47"/>
        <v>1599.9</v>
      </c>
      <c r="U67" s="15">
        <f t="shared" si="16"/>
        <v>1381.8</v>
      </c>
      <c r="V67" s="15">
        <f>U67-T67</f>
        <v>-218.10000000000014</v>
      </c>
      <c r="W67" s="153">
        <f t="shared" si="7"/>
        <v>0.86367897993624598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ht="78.75" customHeight="1" x14ac:dyDescent="0.3">
      <c r="A68" s="152"/>
      <c r="B68" s="71"/>
      <c r="C68" s="207" t="s">
        <v>147</v>
      </c>
      <c r="D68" s="207" t="s">
        <v>92</v>
      </c>
      <c r="E68" s="272" t="s">
        <v>148</v>
      </c>
      <c r="F68" s="23">
        <v>549.9</v>
      </c>
      <c r="G68" s="15">
        <v>549.9</v>
      </c>
      <c r="H68" s="47">
        <v>480</v>
      </c>
      <c r="I68" s="19">
        <f>H68/$H$11</f>
        <v>6.8617863259751654E-4</v>
      </c>
      <c r="J68" s="15">
        <f t="shared" si="9"/>
        <v>-69.899999999999977</v>
      </c>
      <c r="K68" s="153">
        <f t="shared" si="15"/>
        <v>0.87288597926895806</v>
      </c>
      <c r="L68" s="174"/>
      <c r="M68" s="15"/>
      <c r="N68" s="15"/>
      <c r="O68" s="15"/>
      <c r="P68" s="14">
        <f t="shared" si="2"/>
        <v>0</v>
      </c>
      <c r="Q68" s="186" t="str">
        <f t="shared" si="3"/>
        <v/>
      </c>
      <c r="R68" s="189">
        <f>SUM(F68,L68)</f>
        <v>549.9</v>
      </c>
      <c r="S68" s="15">
        <f t="shared" si="47"/>
        <v>549.9</v>
      </c>
      <c r="T68" s="15">
        <f t="shared" si="47"/>
        <v>549.9</v>
      </c>
      <c r="U68" s="15">
        <f t="shared" si="16"/>
        <v>480</v>
      </c>
      <c r="V68" s="15">
        <f>U68-T68</f>
        <v>-69.899999999999977</v>
      </c>
      <c r="W68" s="153">
        <f t="shared" si="7"/>
        <v>0.87288597926895806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ht="96.75" customHeight="1" x14ac:dyDescent="0.3">
      <c r="A69" s="152"/>
      <c r="B69" s="71" t="s">
        <v>35</v>
      </c>
      <c r="C69" s="207" t="s">
        <v>103</v>
      </c>
      <c r="D69" s="207" t="s">
        <v>95</v>
      </c>
      <c r="E69" s="277" t="s">
        <v>123</v>
      </c>
      <c r="F69" s="23">
        <v>555</v>
      </c>
      <c r="G69" s="15">
        <v>490</v>
      </c>
      <c r="H69" s="15">
        <v>370.8</v>
      </c>
      <c r="I69" s="19">
        <f>H69/$H$11</f>
        <v>5.3007299368158149E-4</v>
      </c>
      <c r="J69" s="15">
        <f t="shared" si="9"/>
        <v>-119.19999999999999</v>
      </c>
      <c r="K69" s="153">
        <f t="shared" si="15"/>
        <v>0.75673469387755099</v>
      </c>
      <c r="L69" s="174"/>
      <c r="M69" s="15"/>
      <c r="N69" s="15"/>
      <c r="O69" s="15"/>
      <c r="P69" s="14">
        <f t="shared" si="2"/>
        <v>0</v>
      </c>
      <c r="Q69" s="186" t="str">
        <f t="shared" si="3"/>
        <v/>
      </c>
      <c r="R69" s="189">
        <f>SUM(F69,L69)</f>
        <v>555</v>
      </c>
      <c r="S69" s="15">
        <f t="shared" si="47"/>
        <v>555</v>
      </c>
      <c r="T69" s="15">
        <f t="shared" si="47"/>
        <v>490</v>
      </c>
      <c r="U69" s="15">
        <f t="shared" si="16"/>
        <v>370.8</v>
      </c>
      <c r="V69" s="15">
        <f>U69-T69</f>
        <v>-119.19999999999999</v>
      </c>
      <c r="W69" s="153">
        <f t="shared" si="7"/>
        <v>0.75673469387755099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</row>
    <row r="70" spans="1:196" ht="60" hidden="1" customHeight="1" x14ac:dyDescent="0.3">
      <c r="A70" s="152"/>
      <c r="B70" s="71"/>
      <c r="C70" s="207" t="s">
        <v>150</v>
      </c>
      <c r="D70" s="207" t="s">
        <v>89</v>
      </c>
      <c r="E70" s="277" t="s">
        <v>149</v>
      </c>
      <c r="F70" s="23"/>
      <c r="G70" s="15"/>
      <c r="H70" s="15"/>
      <c r="I70" s="42">
        <f>H70/$H$11</f>
        <v>0</v>
      </c>
      <c r="J70" s="15">
        <f t="shared" si="9"/>
        <v>0</v>
      </c>
      <c r="K70" s="153" t="str">
        <f t="shared" si="15"/>
        <v/>
      </c>
      <c r="L70" s="174"/>
      <c r="M70" s="15"/>
      <c r="N70" s="15"/>
      <c r="O70" s="15"/>
      <c r="P70" s="14">
        <f t="shared" si="2"/>
        <v>0</v>
      </c>
      <c r="Q70" s="186" t="str">
        <f t="shared" si="3"/>
        <v/>
      </c>
      <c r="R70" s="189">
        <f>SUM(F70,L70)</f>
        <v>0</v>
      </c>
      <c r="S70" s="15">
        <f t="shared" si="47"/>
        <v>0</v>
      </c>
      <c r="T70" s="15">
        <f t="shared" si="47"/>
        <v>0</v>
      </c>
      <c r="U70" s="15">
        <f t="shared" si="16"/>
        <v>0</v>
      </c>
      <c r="V70" s="15">
        <f>U70-T70</f>
        <v>0</v>
      </c>
      <c r="W70" s="153" t="str">
        <f t="shared" si="7"/>
        <v/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s="59" customFormat="1" ht="204.6" hidden="1" customHeight="1" x14ac:dyDescent="0.3">
      <c r="A71" s="154"/>
      <c r="B71" s="72"/>
      <c r="C71" s="208" t="s">
        <v>271</v>
      </c>
      <c r="D71" s="208" t="s">
        <v>273</v>
      </c>
      <c r="E71" s="282" t="s">
        <v>322</v>
      </c>
      <c r="F71" s="27"/>
      <c r="G71" s="28"/>
      <c r="H71" s="28"/>
      <c r="I71" s="45">
        <f t="shared" ref="I71:I72" si="48">H71/$H$11</f>
        <v>0</v>
      </c>
      <c r="J71" s="15">
        <f t="shared" si="9"/>
        <v>0</v>
      </c>
      <c r="K71" s="153" t="str">
        <f t="shared" si="15"/>
        <v/>
      </c>
      <c r="L71" s="175"/>
      <c r="M71" s="28"/>
      <c r="N71" s="28"/>
      <c r="O71" s="28"/>
      <c r="P71" s="14">
        <f t="shared" si="2"/>
        <v>0</v>
      </c>
      <c r="Q71" s="186" t="str">
        <f t="shared" si="3"/>
        <v/>
      </c>
      <c r="R71" s="190">
        <f t="shared" ref="R71:R72" si="49">SUM(F71,L71)</f>
        <v>0</v>
      </c>
      <c r="S71" s="28">
        <f t="shared" ref="S71:S72" si="50">SUM(F71,M71)</f>
        <v>0</v>
      </c>
      <c r="T71" s="28">
        <f t="shared" ref="T71:T72" si="51">SUM(G71,N71)</f>
        <v>0</v>
      </c>
      <c r="U71" s="15">
        <f t="shared" si="16"/>
        <v>0</v>
      </c>
      <c r="V71" s="28">
        <f t="shared" ref="V71:V72" si="52">U71-T71</f>
        <v>0</v>
      </c>
      <c r="W71" s="153" t="str">
        <f t="shared" si="7"/>
        <v/>
      </c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8"/>
      <c r="GF71" s="58"/>
      <c r="GG71" s="58"/>
      <c r="GH71" s="58"/>
      <c r="GI71" s="58"/>
      <c r="GJ71" s="58"/>
      <c r="GK71" s="58"/>
      <c r="GL71" s="58"/>
      <c r="GM71" s="58"/>
      <c r="GN71" s="58"/>
    </row>
    <row r="72" spans="1:196" s="59" customFormat="1" ht="283.14999999999998" hidden="1" customHeight="1" x14ac:dyDescent="0.3">
      <c r="A72" s="154"/>
      <c r="B72" s="72"/>
      <c r="C72" s="208" t="s">
        <v>272</v>
      </c>
      <c r="D72" s="208" t="s">
        <v>89</v>
      </c>
      <c r="E72" s="282" t="s">
        <v>323</v>
      </c>
      <c r="F72" s="27"/>
      <c r="G72" s="28"/>
      <c r="H72" s="28"/>
      <c r="I72" s="45">
        <f t="shared" si="48"/>
        <v>0</v>
      </c>
      <c r="J72" s="15">
        <f t="shared" si="9"/>
        <v>0</v>
      </c>
      <c r="K72" s="153" t="str">
        <f t="shared" si="15"/>
        <v/>
      </c>
      <c r="L72" s="175"/>
      <c r="M72" s="28"/>
      <c r="N72" s="28"/>
      <c r="O72" s="28"/>
      <c r="P72" s="14">
        <f t="shared" si="2"/>
        <v>0</v>
      </c>
      <c r="Q72" s="186" t="str">
        <f t="shared" si="3"/>
        <v/>
      </c>
      <c r="R72" s="190">
        <f t="shared" si="49"/>
        <v>0</v>
      </c>
      <c r="S72" s="28">
        <f t="shared" si="50"/>
        <v>0</v>
      </c>
      <c r="T72" s="28">
        <f t="shared" si="51"/>
        <v>0</v>
      </c>
      <c r="U72" s="15">
        <f t="shared" si="16"/>
        <v>0</v>
      </c>
      <c r="V72" s="28">
        <f t="shared" si="52"/>
        <v>0</v>
      </c>
      <c r="W72" s="153" t="str">
        <f t="shared" si="7"/>
        <v/>
      </c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57"/>
      <c r="EM72" s="57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57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57"/>
      <c r="GB72" s="57"/>
      <c r="GC72" s="57"/>
      <c r="GD72" s="57"/>
      <c r="GE72" s="58"/>
      <c r="GF72" s="58"/>
      <c r="GG72" s="58"/>
      <c r="GH72" s="58"/>
      <c r="GI72" s="58"/>
      <c r="GJ72" s="58"/>
      <c r="GK72" s="58"/>
      <c r="GL72" s="58"/>
      <c r="GM72" s="58"/>
      <c r="GN72" s="58"/>
    </row>
    <row r="73" spans="1:196" s="79" customFormat="1" ht="38.25" customHeight="1" x14ac:dyDescent="0.3">
      <c r="A73" s="152"/>
      <c r="B73" s="53" t="s">
        <v>7</v>
      </c>
      <c r="C73" s="203" t="s">
        <v>124</v>
      </c>
      <c r="D73" s="203" t="s">
        <v>57</v>
      </c>
      <c r="E73" s="277" t="s">
        <v>125</v>
      </c>
      <c r="F73" s="23">
        <v>9575.7999999999993</v>
      </c>
      <c r="G73" s="15">
        <v>8170.3</v>
      </c>
      <c r="H73" s="15">
        <v>6219.8</v>
      </c>
      <c r="I73" s="19">
        <f>H73/$H$11</f>
        <v>8.8914455396459022E-3</v>
      </c>
      <c r="J73" s="15">
        <f t="shared" si="9"/>
        <v>-1950.5</v>
      </c>
      <c r="K73" s="153">
        <f t="shared" si="15"/>
        <v>0.76126947602903194</v>
      </c>
      <c r="L73" s="174"/>
      <c r="M73" s="15"/>
      <c r="N73" s="15"/>
      <c r="O73" s="15"/>
      <c r="P73" s="14">
        <f t="shared" si="2"/>
        <v>0</v>
      </c>
      <c r="Q73" s="186" t="str">
        <f t="shared" si="3"/>
        <v/>
      </c>
      <c r="R73" s="189">
        <f>SUM(F73,L73)</f>
        <v>9575.7999999999993</v>
      </c>
      <c r="S73" s="15">
        <f>SUM(F73,M73)</f>
        <v>9575.7999999999993</v>
      </c>
      <c r="T73" s="15">
        <f>SUM(G73,N73)</f>
        <v>8170.3</v>
      </c>
      <c r="U73" s="15">
        <f t="shared" si="16"/>
        <v>6219.8</v>
      </c>
      <c r="V73" s="15">
        <f>U73-T73</f>
        <v>-1950.5</v>
      </c>
      <c r="W73" s="153">
        <f t="shared" si="7"/>
        <v>0.76126947602903194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78"/>
      <c r="GF73" s="78"/>
      <c r="GG73" s="78"/>
      <c r="GH73" s="78"/>
      <c r="GI73" s="78"/>
      <c r="GJ73" s="78"/>
      <c r="GK73" s="78"/>
      <c r="GL73" s="78"/>
      <c r="GM73" s="78"/>
      <c r="GN73" s="78"/>
    </row>
    <row r="74" spans="1:196" s="74" customFormat="1" ht="30" customHeight="1" x14ac:dyDescent="0.3">
      <c r="A74" s="150">
        <v>4</v>
      </c>
      <c r="B74" s="49" t="s">
        <v>14</v>
      </c>
      <c r="C74" s="49" t="s">
        <v>108</v>
      </c>
      <c r="D74" s="49"/>
      <c r="E74" s="169" t="s">
        <v>304</v>
      </c>
      <c r="F74" s="21">
        <f>SUM(F75:F78)</f>
        <v>15180.4</v>
      </c>
      <c r="G74" s="14">
        <f t="shared" ref="G74:H74" si="53">SUM(G75:G78)</f>
        <v>11930.100000000002</v>
      </c>
      <c r="H74" s="14">
        <f t="shared" si="53"/>
        <v>10296.200000000001</v>
      </c>
      <c r="I74" s="24">
        <f t="shared" si="8"/>
        <v>1.4718817576980313E-2</v>
      </c>
      <c r="J74" s="14">
        <f t="shared" si="9"/>
        <v>-1633.9000000000015</v>
      </c>
      <c r="K74" s="151">
        <f t="shared" si="15"/>
        <v>0.86304389736884002</v>
      </c>
      <c r="L74" s="146">
        <f>SUM(L75:L78)</f>
        <v>3283.7999999999997</v>
      </c>
      <c r="M74" s="14">
        <f t="shared" ref="M74" si="54">SUM(M75:M78)</f>
        <v>3469.4</v>
      </c>
      <c r="N74" s="14">
        <f>SUM(N75:N78)</f>
        <v>3401.8</v>
      </c>
      <c r="O74" s="14">
        <f t="shared" ref="O74" si="55">SUM(O75:O78)</f>
        <v>2859.2999999999997</v>
      </c>
      <c r="P74" s="14">
        <f t="shared" si="2"/>
        <v>-542.50000000000045</v>
      </c>
      <c r="Q74" s="186">
        <f t="shared" si="3"/>
        <v>0.84052560409195121</v>
      </c>
      <c r="R74" s="184">
        <f>SUM(R75:R78)</f>
        <v>18464.2</v>
      </c>
      <c r="S74" s="14">
        <f t="shared" ref="S74:T74" si="56">SUM(S75:S78)</f>
        <v>18649.8</v>
      </c>
      <c r="T74" s="14">
        <f t="shared" si="56"/>
        <v>15331.9</v>
      </c>
      <c r="U74" s="14">
        <f t="shared" si="16"/>
        <v>13155.5</v>
      </c>
      <c r="V74" s="14">
        <f t="shared" si="6"/>
        <v>-2176.3999999999996</v>
      </c>
      <c r="W74" s="151">
        <f t="shared" ref="W74:W109" si="57">IFERROR(100%*(U74/T74),"")</f>
        <v>0.85804760010174863</v>
      </c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73"/>
      <c r="GF74" s="73"/>
      <c r="GG74" s="73"/>
      <c r="GH74" s="73"/>
      <c r="GI74" s="73"/>
      <c r="GJ74" s="73"/>
      <c r="GK74" s="73"/>
      <c r="GL74" s="73"/>
      <c r="GM74" s="73"/>
      <c r="GN74" s="73"/>
    </row>
    <row r="75" spans="1:196" ht="32.25" customHeight="1" x14ac:dyDescent="0.3">
      <c r="A75" s="152"/>
      <c r="B75" s="53" t="s">
        <v>27</v>
      </c>
      <c r="C75" s="207" t="s">
        <v>134</v>
      </c>
      <c r="D75" s="207" t="s">
        <v>62</v>
      </c>
      <c r="E75" s="278" t="s">
        <v>133</v>
      </c>
      <c r="F75" s="23">
        <v>6218.6</v>
      </c>
      <c r="G75" s="15">
        <v>4830</v>
      </c>
      <c r="H75" s="15">
        <v>4530.8999999999996</v>
      </c>
      <c r="I75" s="19">
        <f t="shared" si="8"/>
        <v>6.4770974300751823E-3</v>
      </c>
      <c r="J75" s="15">
        <f t="shared" si="9"/>
        <v>-299.10000000000036</v>
      </c>
      <c r="K75" s="153">
        <f t="shared" si="15"/>
        <v>0.93807453416149056</v>
      </c>
      <c r="L75" s="174">
        <v>372.7</v>
      </c>
      <c r="M75" s="15">
        <v>494.3</v>
      </c>
      <c r="N75" s="15">
        <v>478.4</v>
      </c>
      <c r="O75" s="15">
        <v>134.69999999999999</v>
      </c>
      <c r="P75" s="15">
        <f t="shared" si="2"/>
        <v>-343.7</v>
      </c>
      <c r="Q75" s="323">
        <f t="shared" si="3"/>
        <v>0.28156354515050164</v>
      </c>
      <c r="R75" s="189">
        <f t="shared" si="4"/>
        <v>6591.3</v>
      </c>
      <c r="S75" s="15">
        <f>SUM(F75,M75)</f>
        <v>6712.9000000000005</v>
      </c>
      <c r="T75" s="15">
        <f t="shared" si="10"/>
        <v>5308.4</v>
      </c>
      <c r="U75" s="15">
        <f t="shared" si="16"/>
        <v>4665.5999999999995</v>
      </c>
      <c r="V75" s="15">
        <f t="shared" si="6"/>
        <v>-642.80000000000018</v>
      </c>
      <c r="W75" s="153">
        <f t="shared" si="57"/>
        <v>0.87890889910330794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ht="39" customHeight="1" x14ac:dyDescent="0.3">
      <c r="A76" s="152"/>
      <c r="B76" s="53" t="s">
        <v>32</v>
      </c>
      <c r="C76" s="207" t="s">
        <v>61</v>
      </c>
      <c r="D76" s="207" t="s">
        <v>63</v>
      </c>
      <c r="E76" s="272" t="s">
        <v>135</v>
      </c>
      <c r="F76" s="23">
        <v>5057.7</v>
      </c>
      <c r="G76" s="15">
        <v>4031.7</v>
      </c>
      <c r="H76" s="15">
        <v>3018.3</v>
      </c>
      <c r="I76" s="19">
        <f t="shared" si="8"/>
        <v>4.314777014102259E-3</v>
      </c>
      <c r="J76" s="15">
        <f t="shared" si="9"/>
        <v>-1013.3999999999996</v>
      </c>
      <c r="K76" s="153">
        <f t="shared" si="15"/>
        <v>0.74864201205446845</v>
      </c>
      <c r="L76" s="174">
        <v>2847.6</v>
      </c>
      <c r="M76" s="15">
        <v>2887.5</v>
      </c>
      <c r="N76" s="15">
        <v>2854.8</v>
      </c>
      <c r="O76" s="15">
        <v>2656</v>
      </c>
      <c r="P76" s="15">
        <f t="shared" ref="P76:P139" si="58">O76-N76</f>
        <v>-198.80000000000018</v>
      </c>
      <c r="Q76" s="323">
        <f t="shared" ref="Q76:Q139" si="59">IFERROR(100%*(O76/N76),"")</f>
        <v>0.93036289757601232</v>
      </c>
      <c r="R76" s="189">
        <f t="shared" si="4"/>
        <v>7905.2999999999993</v>
      </c>
      <c r="S76" s="15">
        <f t="shared" si="5"/>
        <v>7945.2</v>
      </c>
      <c r="T76" s="15">
        <f t="shared" si="10"/>
        <v>6886.5</v>
      </c>
      <c r="U76" s="15">
        <f t="shared" si="16"/>
        <v>5674.3</v>
      </c>
      <c r="V76" s="15">
        <f t="shared" si="6"/>
        <v>-1212.1999999999998</v>
      </c>
      <c r="W76" s="153">
        <f t="shared" si="57"/>
        <v>0.82397444275030862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ht="42.75" customHeight="1" x14ac:dyDescent="0.3">
      <c r="A77" s="152"/>
      <c r="B77" s="53" t="s">
        <v>28</v>
      </c>
      <c r="C77" s="207" t="s">
        <v>136</v>
      </c>
      <c r="D77" s="207" t="s">
        <v>64</v>
      </c>
      <c r="E77" s="278" t="s">
        <v>137</v>
      </c>
      <c r="F77" s="23">
        <v>3577.4</v>
      </c>
      <c r="G77" s="15">
        <v>2788.7</v>
      </c>
      <c r="H77" s="15">
        <v>2547.3000000000002</v>
      </c>
      <c r="I77" s="19">
        <f t="shared" si="8"/>
        <v>3.6414642308659458E-3</v>
      </c>
      <c r="J77" s="15">
        <f t="shared" ref="J77:J140" si="60">H77-G77</f>
        <v>-241.39999999999964</v>
      </c>
      <c r="K77" s="153">
        <f t="shared" ref="K77:K144" si="61">IFERROR(100%*(H77/G77),"")</f>
        <v>0.91343636820023677</v>
      </c>
      <c r="L77" s="174">
        <v>63.5</v>
      </c>
      <c r="M77" s="15">
        <v>87.6</v>
      </c>
      <c r="N77" s="15">
        <v>68.599999999999994</v>
      </c>
      <c r="O77" s="15">
        <v>68.599999999999994</v>
      </c>
      <c r="P77" s="15">
        <f t="shared" si="58"/>
        <v>0</v>
      </c>
      <c r="Q77" s="323">
        <f t="shared" si="59"/>
        <v>1</v>
      </c>
      <c r="R77" s="189">
        <f t="shared" si="4"/>
        <v>3640.9</v>
      </c>
      <c r="S77" s="15">
        <f t="shared" si="5"/>
        <v>3665</v>
      </c>
      <c r="T77" s="15">
        <f t="shared" si="10"/>
        <v>2857.2999999999997</v>
      </c>
      <c r="U77" s="15">
        <f t="shared" si="16"/>
        <v>2615.9</v>
      </c>
      <c r="V77" s="15">
        <f t="shared" si="6"/>
        <v>-241.39999999999964</v>
      </c>
      <c r="W77" s="153">
        <f t="shared" si="57"/>
        <v>0.91551464669443194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27" customHeight="1" thickBot="1" x14ac:dyDescent="0.35">
      <c r="A78" s="152"/>
      <c r="B78" s="53" t="s">
        <v>29</v>
      </c>
      <c r="C78" s="207" t="s">
        <v>138</v>
      </c>
      <c r="D78" s="207" t="s">
        <v>64</v>
      </c>
      <c r="E78" s="277" t="s">
        <v>139</v>
      </c>
      <c r="F78" s="23">
        <v>326.7</v>
      </c>
      <c r="G78" s="15">
        <v>279.7</v>
      </c>
      <c r="H78" s="15">
        <v>199.7</v>
      </c>
      <c r="I78" s="40">
        <f t="shared" si="8"/>
        <v>2.8547890193692508E-4</v>
      </c>
      <c r="J78" s="15">
        <f t="shared" si="60"/>
        <v>-80</v>
      </c>
      <c r="K78" s="153">
        <f t="shared" si="61"/>
        <v>0.71397926349660346</v>
      </c>
      <c r="L78" s="174"/>
      <c r="M78" s="15"/>
      <c r="N78" s="15"/>
      <c r="O78" s="15"/>
      <c r="P78" s="14">
        <f t="shared" si="58"/>
        <v>0</v>
      </c>
      <c r="Q78" s="186" t="str">
        <f t="shared" si="59"/>
        <v/>
      </c>
      <c r="R78" s="189">
        <f t="shared" si="4"/>
        <v>326.7</v>
      </c>
      <c r="S78" s="15">
        <f t="shared" si="5"/>
        <v>326.7</v>
      </c>
      <c r="T78" s="15">
        <f t="shared" si="10"/>
        <v>279.7</v>
      </c>
      <c r="U78" s="15">
        <f t="shared" si="10"/>
        <v>199.7</v>
      </c>
      <c r="V78" s="15">
        <f t="shared" si="6"/>
        <v>-80</v>
      </c>
      <c r="W78" s="153">
        <f t="shared" si="57"/>
        <v>0.71397926349660346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s="81" customFormat="1" ht="31.5" customHeight="1" thickBot="1" x14ac:dyDescent="0.35">
      <c r="A79" s="150">
        <v>5</v>
      </c>
      <c r="B79" s="49" t="s">
        <v>15</v>
      </c>
      <c r="C79" s="49" t="s">
        <v>110</v>
      </c>
      <c r="D79" s="49"/>
      <c r="E79" s="168" t="s">
        <v>303</v>
      </c>
      <c r="F79" s="21">
        <f>SUM(F80:F84)</f>
        <v>6726.3</v>
      </c>
      <c r="G79" s="14">
        <f t="shared" ref="G79:H79" si="62">SUM(G80:G84)</f>
        <v>5407</v>
      </c>
      <c r="H79" s="14">
        <f t="shared" si="62"/>
        <v>4535</v>
      </c>
      <c r="I79" s="24">
        <f t="shared" si="8"/>
        <v>6.4829585392286197E-3</v>
      </c>
      <c r="J79" s="14">
        <f t="shared" si="60"/>
        <v>-872</v>
      </c>
      <c r="K79" s="151">
        <f t="shared" si="61"/>
        <v>0.83872757536526721</v>
      </c>
      <c r="L79" s="146">
        <f>SUM(L80:L84)</f>
        <v>81.099999999999994</v>
      </c>
      <c r="M79" s="14">
        <f t="shared" ref="M79" si="63">SUM(M80:M84)</f>
        <v>154.4</v>
      </c>
      <c r="N79" s="14">
        <f t="shared" ref="N79" si="64">SUM(N80:N84)</f>
        <v>69.900000000000006</v>
      </c>
      <c r="O79" s="14">
        <f>SUM(O80:O84)</f>
        <v>69.900000000000006</v>
      </c>
      <c r="P79" s="14">
        <f t="shared" si="58"/>
        <v>0</v>
      </c>
      <c r="Q79" s="186">
        <f t="shared" si="59"/>
        <v>1</v>
      </c>
      <c r="R79" s="184">
        <f>SUM(R80:R84)</f>
        <v>6807.4</v>
      </c>
      <c r="S79" s="14">
        <f t="shared" ref="S79:T79" si="65">SUM(S80:S84)</f>
        <v>6880.7000000000007</v>
      </c>
      <c r="T79" s="14">
        <f t="shared" si="65"/>
        <v>5476.9000000000005</v>
      </c>
      <c r="U79" s="14">
        <f t="shared" si="10"/>
        <v>4604.8999999999996</v>
      </c>
      <c r="V79" s="14">
        <f t="shared" si="6"/>
        <v>-872.00000000000091</v>
      </c>
      <c r="W79" s="151">
        <f t="shared" si="57"/>
        <v>0.84078584600777795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80"/>
      <c r="GF79" s="80"/>
      <c r="GG79" s="80"/>
      <c r="GH79" s="80"/>
      <c r="GI79" s="80"/>
      <c r="GJ79" s="80"/>
      <c r="GK79" s="80"/>
      <c r="GL79" s="80"/>
      <c r="GM79" s="80"/>
      <c r="GN79" s="80"/>
    </row>
    <row r="80" spans="1:196" ht="42" customHeight="1" x14ac:dyDescent="0.3">
      <c r="A80" s="152"/>
      <c r="B80" s="53" t="s">
        <v>31</v>
      </c>
      <c r="C80" s="207" t="s">
        <v>65</v>
      </c>
      <c r="D80" s="207" t="s">
        <v>66</v>
      </c>
      <c r="E80" s="278" t="s">
        <v>67</v>
      </c>
      <c r="F80" s="23">
        <v>2316.3000000000002</v>
      </c>
      <c r="G80" s="15">
        <v>2054.1999999999998</v>
      </c>
      <c r="H80" s="15">
        <v>1720.3</v>
      </c>
      <c r="I80" s="19">
        <f t="shared" si="8"/>
        <v>2.4592356284531408E-3</v>
      </c>
      <c r="J80" s="15">
        <f t="shared" si="60"/>
        <v>-333.89999999999986</v>
      </c>
      <c r="K80" s="153">
        <f t="shared" si="61"/>
        <v>0.83745497030474159</v>
      </c>
      <c r="L80" s="174"/>
      <c r="M80" s="15"/>
      <c r="N80" s="15"/>
      <c r="O80" s="15"/>
      <c r="P80" s="14">
        <f t="shared" si="58"/>
        <v>0</v>
      </c>
      <c r="Q80" s="186" t="str">
        <f t="shared" si="59"/>
        <v/>
      </c>
      <c r="R80" s="189">
        <f t="shared" si="4"/>
        <v>2316.3000000000002</v>
      </c>
      <c r="S80" s="15">
        <f t="shared" si="5"/>
        <v>2316.3000000000002</v>
      </c>
      <c r="T80" s="15">
        <f t="shared" si="10"/>
        <v>2054.1999999999998</v>
      </c>
      <c r="U80" s="15">
        <f t="shared" si="10"/>
        <v>1720.3</v>
      </c>
      <c r="V80" s="15">
        <f t="shared" si="6"/>
        <v>-333.89999999999986</v>
      </c>
      <c r="W80" s="153">
        <f t="shared" si="57"/>
        <v>0.83745497030474159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</row>
    <row r="81" spans="1:196" ht="42.75" customHeight="1" x14ac:dyDescent="0.3">
      <c r="A81" s="152"/>
      <c r="B81" s="53" t="s">
        <v>31</v>
      </c>
      <c r="C81" s="207" t="s">
        <v>68</v>
      </c>
      <c r="D81" s="207" t="s">
        <v>66</v>
      </c>
      <c r="E81" s="278" t="s">
        <v>69</v>
      </c>
      <c r="F81" s="23">
        <v>137.9</v>
      </c>
      <c r="G81" s="15">
        <v>134.9</v>
      </c>
      <c r="H81" s="15">
        <v>81.8</v>
      </c>
      <c r="I81" s="40">
        <f t="shared" si="8"/>
        <v>1.169362753051601E-4</v>
      </c>
      <c r="J81" s="15">
        <f t="shared" si="60"/>
        <v>-53.100000000000009</v>
      </c>
      <c r="K81" s="153">
        <f t="shared" si="61"/>
        <v>0.60637509266123046</v>
      </c>
      <c r="L81" s="174"/>
      <c r="M81" s="15"/>
      <c r="N81" s="15"/>
      <c r="O81" s="15"/>
      <c r="P81" s="14">
        <f t="shared" si="58"/>
        <v>0</v>
      </c>
      <c r="Q81" s="186" t="str">
        <f t="shared" si="59"/>
        <v/>
      </c>
      <c r="R81" s="189">
        <f t="shared" si="4"/>
        <v>137.9</v>
      </c>
      <c r="S81" s="15">
        <f t="shared" si="5"/>
        <v>137.9</v>
      </c>
      <c r="T81" s="15">
        <f t="shared" si="10"/>
        <v>134.9</v>
      </c>
      <c r="U81" s="15">
        <f t="shared" si="10"/>
        <v>81.8</v>
      </c>
      <c r="V81" s="15">
        <f t="shared" si="6"/>
        <v>-53.100000000000009</v>
      </c>
      <c r="W81" s="153">
        <f t="shared" si="57"/>
        <v>0.60637509266123046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</row>
    <row r="82" spans="1:196" s="83" customFormat="1" ht="40.5" customHeight="1" x14ac:dyDescent="0.3">
      <c r="A82" s="152"/>
      <c r="B82" s="53" t="s">
        <v>21</v>
      </c>
      <c r="C82" s="207" t="s">
        <v>70</v>
      </c>
      <c r="D82" s="207" t="s">
        <v>66</v>
      </c>
      <c r="E82" s="272" t="s">
        <v>71</v>
      </c>
      <c r="F82" s="23">
        <v>3733.6</v>
      </c>
      <c r="G82" s="15">
        <v>2769.1</v>
      </c>
      <c r="H82" s="15">
        <v>2296.5</v>
      </c>
      <c r="I82" s="19">
        <f t="shared" si="8"/>
        <v>3.2829358953337432E-3</v>
      </c>
      <c r="J82" s="15">
        <f t="shared" si="60"/>
        <v>-472.59999999999991</v>
      </c>
      <c r="K82" s="153">
        <f t="shared" si="61"/>
        <v>0.82933082951139359</v>
      </c>
      <c r="L82" s="174">
        <v>81.099999999999994</v>
      </c>
      <c r="M82" s="15">
        <v>154.4</v>
      </c>
      <c r="N82" s="15">
        <v>69.900000000000006</v>
      </c>
      <c r="O82" s="124">
        <v>69.900000000000006</v>
      </c>
      <c r="P82" s="15">
        <f t="shared" si="58"/>
        <v>0</v>
      </c>
      <c r="Q82" s="323">
        <f t="shared" si="59"/>
        <v>1</v>
      </c>
      <c r="R82" s="189">
        <f t="shared" si="4"/>
        <v>3814.7</v>
      </c>
      <c r="S82" s="15">
        <f t="shared" si="5"/>
        <v>3888</v>
      </c>
      <c r="T82" s="15">
        <f t="shared" si="10"/>
        <v>2839</v>
      </c>
      <c r="U82" s="15">
        <f t="shared" si="10"/>
        <v>2366.4</v>
      </c>
      <c r="V82" s="15">
        <f t="shared" si="6"/>
        <v>-472.59999999999991</v>
      </c>
      <c r="W82" s="153">
        <f t="shared" si="57"/>
        <v>0.83353293413173657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82"/>
      <c r="GF82" s="82"/>
      <c r="GG82" s="82"/>
      <c r="GH82" s="82"/>
      <c r="GI82" s="82"/>
      <c r="GJ82" s="82"/>
      <c r="GK82" s="82"/>
      <c r="GL82" s="82"/>
      <c r="GM82" s="82"/>
      <c r="GN82" s="82"/>
    </row>
    <row r="83" spans="1:196" s="83" customFormat="1" ht="57" customHeight="1" x14ac:dyDescent="0.3">
      <c r="A83" s="152"/>
      <c r="B83" s="53" t="s">
        <v>21</v>
      </c>
      <c r="C83" s="207" t="s">
        <v>348</v>
      </c>
      <c r="D83" s="207" t="s">
        <v>66</v>
      </c>
      <c r="E83" s="272" t="s">
        <v>372</v>
      </c>
      <c r="F83" s="23">
        <v>78.5</v>
      </c>
      <c r="G83" s="124">
        <v>49.1</v>
      </c>
      <c r="H83" s="15">
        <v>39.200000000000003</v>
      </c>
      <c r="I83" s="40">
        <f t="shared" ref="I83" si="66">H83/$H$11</f>
        <v>5.6037921662130519E-5</v>
      </c>
      <c r="J83" s="15">
        <f t="shared" si="60"/>
        <v>-9.8999999999999986</v>
      </c>
      <c r="K83" s="153">
        <f t="shared" si="61"/>
        <v>0.79837067209775969</v>
      </c>
      <c r="L83" s="174"/>
      <c r="M83" s="15"/>
      <c r="N83" s="15"/>
      <c r="O83" s="15"/>
      <c r="P83" s="14">
        <f t="shared" si="58"/>
        <v>0</v>
      </c>
      <c r="Q83" s="186" t="str">
        <f t="shared" si="59"/>
        <v/>
      </c>
      <c r="R83" s="189">
        <f t="shared" si="4"/>
        <v>78.5</v>
      </c>
      <c r="S83" s="15">
        <f t="shared" si="5"/>
        <v>78.5</v>
      </c>
      <c r="T83" s="15">
        <f t="shared" si="10"/>
        <v>49.1</v>
      </c>
      <c r="U83" s="15">
        <f t="shared" si="10"/>
        <v>39.200000000000003</v>
      </c>
      <c r="V83" s="15">
        <f t="shared" si="6"/>
        <v>-9.8999999999999986</v>
      </c>
      <c r="W83" s="153">
        <f t="shared" si="57"/>
        <v>0.79837067209775969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82"/>
      <c r="GF83" s="82"/>
      <c r="GG83" s="82"/>
      <c r="GH83" s="82"/>
      <c r="GI83" s="82"/>
      <c r="GJ83" s="82"/>
      <c r="GK83" s="82"/>
      <c r="GL83" s="82"/>
      <c r="GM83" s="82"/>
      <c r="GN83" s="82"/>
    </row>
    <row r="84" spans="1:196" s="83" customFormat="1" ht="51" customHeight="1" thickBot="1" x14ac:dyDescent="0.35">
      <c r="A84" s="152"/>
      <c r="B84" s="53" t="s">
        <v>21</v>
      </c>
      <c r="C84" s="207" t="s">
        <v>186</v>
      </c>
      <c r="D84" s="207" t="s">
        <v>66</v>
      </c>
      <c r="E84" s="272" t="s">
        <v>192</v>
      </c>
      <c r="F84" s="23">
        <v>460</v>
      </c>
      <c r="G84" s="15">
        <v>399.7</v>
      </c>
      <c r="H84" s="15">
        <v>397.2</v>
      </c>
      <c r="I84" s="40">
        <f t="shared" si="8"/>
        <v>5.6781281847444491E-4</v>
      </c>
      <c r="J84" s="15">
        <f t="shared" si="60"/>
        <v>-2.5</v>
      </c>
      <c r="K84" s="153">
        <f t="shared" si="61"/>
        <v>0.9937453089817363</v>
      </c>
      <c r="L84" s="174"/>
      <c r="M84" s="15"/>
      <c r="N84" s="15"/>
      <c r="O84" s="15"/>
      <c r="P84" s="14">
        <f t="shared" si="58"/>
        <v>0</v>
      </c>
      <c r="Q84" s="186" t="str">
        <f t="shared" si="59"/>
        <v/>
      </c>
      <c r="R84" s="189">
        <f t="shared" si="4"/>
        <v>460</v>
      </c>
      <c r="S84" s="15">
        <f t="shared" si="5"/>
        <v>460</v>
      </c>
      <c r="T84" s="15">
        <f t="shared" si="10"/>
        <v>399.7</v>
      </c>
      <c r="U84" s="15">
        <f t="shared" si="10"/>
        <v>397.2</v>
      </c>
      <c r="V84" s="15">
        <f t="shared" si="6"/>
        <v>-2.5</v>
      </c>
      <c r="W84" s="153">
        <f t="shared" si="57"/>
        <v>0.9937453089817363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82"/>
      <c r="GF84" s="82"/>
      <c r="GG84" s="82"/>
      <c r="GH84" s="82"/>
      <c r="GI84" s="82"/>
      <c r="GJ84" s="82"/>
      <c r="GK84" s="82"/>
      <c r="GL84" s="82"/>
      <c r="GM84" s="82"/>
      <c r="GN84" s="82"/>
    </row>
    <row r="85" spans="1:196" s="267" customFormat="1" ht="78" customHeight="1" thickBot="1" x14ac:dyDescent="0.35">
      <c r="A85" s="159">
        <v>6</v>
      </c>
      <c r="B85" s="130" t="s">
        <v>16</v>
      </c>
      <c r="C85" s="130" t="s">
        <v>140</v>
      </c>
      <c r="D85" s="130" t="s">
        <v>51</v>
      </c>
      <c r="E85" s="269" t="s">
        <v>117</v>
      </c>
      <c r="F85" s="119">
        <v>46106.6</v>
      </c>
      <c r="G85" s="131">
        <v>36798.400000000001</v>
      </c>
      <c r="H85" s="131">
        <v>32886.1</v>
      </c>
      <c r="I85" s="264">
        <f t="shared" si="8"/>
        <v>4.7011956519719143E-2</v>
      </c>
      <c r="J85" s="14">
        <f t="shared" si="60"/>
        <v>-3912.3000000000029</v>
      </c>
      <c r="K85" s="160">
        <f t="shared" si="61"/>
        <v>0.89368287751641373</v>
      </c>
      <c r="L85" s="132">
        <v>2214</v>
      </c>
      <c r="M85" s="131">
        <v>2256.1999999999998</v>
      </c>
      <c r="N85" s="131">
        <v>2234.3000000000002</v>
      </c>
      <c r="O85" s="131">
        <v>930.8</v>
      </c>
      <c r="P85" s="14">
        <f t="shared" si="58"/>
        <v>-1303.5000000000002</v>
      </c>
      <c r="Q85" s="186">
        <f t="shared" si="59"/>
        <v>0.41659580181712386</v>
      </c>
      <c r="R85" s="265">
        <f t="shared" si="4"/>
        <v>48320.6</v>
      </c>
      <c r="S85" s="131">
        <f t="shared" si="5"/>
        <v>48362.799999999996</v>
      </c>
      <c r="T85" s="131">
        <f t="shared" si="10"/>
        <v>39032.700000000004</v>
      </c>
      <c r="U85" s="131">
        <f t="shared" si="10"/>
        <v>33816.9</v>
      </c>
      <c r="V85" s="131">
        <f t="shared" si="6"/>
        <v>-5215.8000000000029</v>
      </c>
      <c r="W85" s="160">
        <f t="shared" si="57"/>
        <v>0.86637357907600543</v>
      </c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/>
      <c r="BM85" s="127"/>
      <c r="BN85" s="127"/>
      <c r="BO85" s="127"/>
      <c r="BP85" s="127"/>
      <c r="BQ85" s="127"/>
      <c r="BR85" s="127"/>
      <c r="BS85" s="127"/>
      <c r="BT85" s="127"/>
      <c r="BU85" s="127"/>
      <c r="BV85" s="127"/>
      <c r="BW85" s="127"/>
      <c r="BX85" s="127"/>
      <c r="BY85" s="127"/>
      <c r="BZ85" s="127"/>
      <c r="CA85" s="127"/>
      <c r="CB85" s="127"/>
      <c r="CC85" s="127"/>
      <c r="CD85" s="127"/>
      <c r="CE85" s="127"/>
      <c r="CF85" s="127"/>
      <c r="CG85" s="127"/>
      <c r="CH85" s="127"/>
      <c r="CI85" s="127"/>
      <c r="CJ85" s="127"/>
      <c r="CK85" s="127"/>
      <c r="CL85" s="127"/>
      <c r="CM85" s="127"/>
      <c r="CN85" s="127"/>
      <c r="CO85" s="127"/>
      <c r="CP85" s="127"/>
      <c r="CQ85" s="127"/>
      <c r="CR85" s="127"/>
      <c r="CS85" s="127"/>
      <c r="CT85" s="127"/>
      <c r="CU85" s="127"/>
      <c r="CV85" s="127"/>
      <c r="CW85" s="127"/>
      <c r="CX85" s="127"/>
      <c r="CY85" s="127"/>
      <c r="CZ85" s="127"/>
      <c r="DA85" s="127"/>
      <c r="DB85" s="127"/>
      <c r="DC85" s="127"/>
      <c r="DD85" s="127"/>
      <c r="DE85" s="127"/>
      <c r="DF85" s="127"/>
      <c r="DG85" s="127"/>
      <c r="DH85" s="127"/>
      <c r="DI85" s="127"/>
      <c r="DJ85" s="127"/>
      <c r="DK85" s="127"/>
      <c r="DL85" s="127"/>
      <c r="DM85" s="127"/>
      <c r="DN85" s="127"/>
      <c r="DO85" s="127"/>
      <c r="DP85" s="127"/>
      <c r="DQ85" s="127"/>
      <c r="DR85" s="127"/>
      <c r="DS85" s="127"/>
      <c r="DT85" s="127"/>
      <c r="DU85" s="127"/>
      <c r="DV85" s="127"/>
      <c r="DW85" s="127"/>
      <c r="DX85" s="127"/>
      <c r="DY85" s="127"/>
      <c r="DZ85" s="127"/>
      <c r="EA85" s="127"/>
      <c r="EB85" s="127"/>
      <c r="EC85" s="127"/>
      <c r="ED85" s="127"/>
      <c r="EE85" s="127"/>
      <c r="EF85" s="127"/>
      <c r="EG85" s="127"/>
      <c r="EH85" s="127"/>
      <c r="EI85" s="127"/>
      <c r="EJ85" s="127"/>
      <c r="EK85" s="127"/>
      <c r="EL85" s="127"/>
      <c r="EM85" s="127"/>
      <c r="EN85" s="127"/>
      <c r="EO85" s="127"/>
      <c r="EP85" s="127"/>
      <c r="EQ85" s="127"/>
      <c r="ER85" s="127"/>
      <c r="ES85" s="127"/>
      <c r="ET85" s="127"/>
      <c r="EU85" s="127"/>
      <c r="EV85" s="127"/>
      <c r="EW85" s="127"/>
      <c r="EX85" s="127"/>
      <c r="EY85" s="127"/>
      <c r="EZ85" s="127"/>
      <c r="FA85" s="127"/>
      <c r="FB85" s="127"/>
      <c r="FC85" s="127"/>
      <c r="FD85" s="127"/>
      <c r="FE85" s="127"/>
      <c r="FF85" s="127"/>
      <c r="FG85" s="127"/>
      <c r="FH85" s="127"/>
      <c r="FI85" s="127"/>
      <c r="FJ85" s="127"/>
      <c r="FK85" s="127"/>
      <c r="FL85" s="127"/>
      <c r="FM85" s="127"/>
      <c r="FN85" s="127"/>
      <c r="FO85" s="127"/>
      <c r="FP85" s="127"/>
      <c r="FQ85" s="127"/>
      <c r="FR85" s="127"/>
      <c r="FS85" s="127"/>
      <c r="FT85" s="127"/>
      <c r="FU85" s="127"/>
      <c r="FV85" s="127"/>
      <c r="FW85" s="127"/>
      <c r="FX85" s="127"/>
      <c r="FY85" s="127"/>
      <c r="FZ85" s="127"/>
      <c r="GA85" s="127"/>
      <c r="GB85" s="127"/>
      <c r="GC85" s="127"/>
      <c r="GD85" s="127"/>
      <c r="GE85" s="266"/>
      <c r="GF85" s="266"/>
      <c r="GG85" s="266"/>
      <c r="GH85" s="266"/>
      <c r="GI85" s="266"/>
      <c r="GJ85" s="266"/>
      <c r="GK85" s="266"/>
      <c r="GL85" s="266"/>
      <c r="GM85" s="266"/>
      <c r="GN85" s="266"/>
    </row>
    <row r="86" spans="1:196" s="129" customFormat="1" ht="42" customHeight="1" thickBot="1" x14ac:dyDescent="0.35">
      <c r="A86" s="159">
        <v>7</v>
      </c>
      <c r="B86" s="130" t="s">
        <v>16</v>
      </c>
      <c r="C86" s="130" t="s">
        <v>141</v>
      </c>
      <c r="D86" s="130" t="s">
        <v>51</v>
      </c>
      <c r="E86" s="269" t="s">
        <v>227</v>
      </c>
      <c r="F86" s="119">
        <v>56330.400000000001</v>
      </c>
      <c r="G86" s="131">
        <v>44998</v>
      </c>
      <c r="H86" s="268">
        <v>41436.300000000003</v>
      </c>
      <c r="I86" s="264">
        <f t="shared" ref="I86:I157" si="67">H86/$H$11</f>
        <v>5.9234799320625989E-2</v>
      </c>
      <c r="J86" s="14">
        <f t="shared" si="60"/>
        <v>-3561.6999999999971</v>
      </c>
      <c r="K86" s="160">
        <f t="shared" si="61"/>
        <v>0.92084759322636567</v>
      </c>
      <c r="L86" s="132">
        <v>2386.5</v>
      </c>
      <c r="M86" s="131">
        <v>3625.4</v>
      </c>
      <c r="N86" s="131">
        <v>3625.4</v>
      </c>
      <c r="O86" s="131">
        <v>1347.3</v>
      </c>
      <c r="P86" s="14">
        <f t="shared" si="58"/>
        <v>-2278.1000000000004</v>
      </c>
      <c r="Q86" s="186">
        <f t="shared" si="59"/>
        <v>0.37162795829425715</v>
      </c>
      <c r="R86" s="265">
        <f t="shared" ref="R86:R169" si="68">SUM(F86,L86)</f>
        <v>58716.9</v>
      </c>
      <c r="S86" s="131">
        <f t="shared" ref="S86:U178" si="69">SUM(F86,M86)</f>
        <v>59955.8</v>
      </c>
      <c r="T86" s="131">
        <f t="shared" ref="T86:U169" si="70">SUM(G86,N86)</f>
        <v>48623.4</v>
      </c>
      <c r="U86" s="131">
        <f t="shared" si="70"/>
        <v>42783.600000000006</v>
      </c>
      <c r="V86" s="131">
        <f t="shared" ref="V86:V169" si="71">U86-T86</f>
        <v>-5839.7999999999956</v>
      </c>
      <c r="W86" s="160">
        <f t="shared" si="57"/>
        <v>0.87989733338269238</v>
      </c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/>
      <c r="BF86" s="127"/>
      <c r="BG86" s="127"/>
      <c r="BH86" s="127"/>
      <c r="BI86" s="127"/>
      <c r="BJ86" s="127"/>
      <c r="BK86" s="127"/>
      <c r="BL86" s="127"/>
      <c r="BM86" s="127"/>
      <c r="BN86" s="127"/>
      <c r="BO86" s="127"/>
      <c r="BP86" s="127"/>
      <c r="BQ86" s="127"/>
      <c r="BR86" s="127"/>
      <c r="BS86" s="127"/>
      <c r="BT86" s="127"/>
      <c r="BU86" s="127"/>
      <c r="BV86" s="127"/>
      <c r="BW86" s="127"/>
      <c r="BX86" s="127"/>
      <c r="BY86" s="127"/>
      <c r="BZ86" s="127"/>
      <c r="CA86" s="127"/>
      <c r="CB86" s="127"/>
      <c r="CC86" s="127"/>
      <c r="CD86" s="127"/>
      <c r="CE86" s="127"/>
      <c r="CF86" s="127"/>
      <c r="CG86" s="127"/>
      <c r="CH86" s="127"/>
      <c r="CI86" s="127"/>
      <c r="CJ86" s="127"/>
      <c r="CK86" s="127"/>
      <c r="CL86" s="127"/>
      <c r="CM86" s="127"/>
      <c r="CN86" s="127"/>
      <c r="CO86" s="127"/>
      <c r="CP86" s="127"/>
      <c r="CQ86" s="127"/>
      <c r="CR86" s="127"/>
      <c r="CS86" s="127"/>
      <c r="CT86" s="127"/>
      <c r="CU86" s="127"/>
      <c r="CV86" s="127"/>
      <c r="CW86" s="127"/>
      <c r="CX86" s="127"/>
      <c r="CY86" s="127"/>
      <c r="CZ86" s="127"/>
      <c r="DA86" s="127"/>
      <c r="DB86" s="127"/>
      <c r="DC86" s="127"/>
      <c r="DD86" s="127"/>
      <c r="DE86" s="127"/>
      <c r="DF86" s="127"/>
      <c r="DG86" s="127"/>
      <c r="DH86" s="127"/>
      <c r="DI86" s="127"/>
      <c r="DJ86" s="127"/>
      <c r="DK86" s="127"/>
      <c r="DL86" s="127"/>
      <c r="DM86" s="127"/>
      <c r="DN86" s="127"/>
      <c r="DO86" s="127"/>
      <c r="DP86" s="127"/>
      <c r="DQ86" s="127"/>
      <c r="DR86" s="127"/>
      <c r="DS86" s="127"/>
      <c r="DT86" s="127"/>
      <c r="DU86" s="127"/>
      <c r="DV86" s="127"/>
      <c r="DW86" s="127"/>
      <c r="DX86" s="127"/>
      <c r="DY86" s="127"/>
      <c r="DZ86" s="127"/>
      <c r="EA86" s="127"/>
      <c r="EB86" s="127"/>
      <c r="EC86" s="127"/>
      <c r="ED86" s="127"/>
      <c r="EE86" s="127"/>
      <c r="EF86" s="127"/>
      <c r="EG86" s="127"/>
      <c r="EH86" s="127"/>
      <c r="EI86" s="127"/>
      <c r="EJ86" s="127"/>
      <c r="EK86" s="127"/>
      <c r="EL86" s="127"/>
      <c r="EM86" s="127"/>
      <c r="EN86" s="127"/>
      <c r="EO86" s="127"/>
      <c r="EP86" s="127"/>
      <c r="EQ86" s="127"/>
      <c r="ER86" s="127"/>
      <c r="ES86" s="127"/>
      <c r="ET86" s="127"/>
      <c r="EU86" s="127"/>
      <c r="EV86" s="127"/>
      <c r="EW86" s="127"/>
      <c r="EX86" s="127"/>
      <c r="EY86" s="127"/>
      <c r="EZ86" s="127"/>
      <c r="FA86" s="127"/>
      <c r="FB86" s="127"/>
      <c r="FC86" s="127"/>
      <c r="FD86" s="127"/>
      <c r="FE86" s="127"/>
      <c r="FF86" s="127"/>
      <c r="FG86" s="127"/>
      <c r="FH86" s="127"/>
      <c r="FI86" s="127"/>
      <c r="FJ86" s="127"/>
      <c r="FK86" s="127"/>
      <c r="FL86" s="127"/>
      <c r="FM86" s="127"/>
      <c r="FN86" s="127"/>
      <c r="FO86" s="127"/>
      <c r="FP86" s="127"/>
      <c r="FQ86" s="127"/>
      <c r="FR86" s="127"/>
      <c r="FS86" s="127"/>
      <c r="FT86" s="127"/>
      <c r="FU86" s="127"/>
      <c r="FV86" s="127"/>
      <c r="FW86" s="127"/>
      <c r="FX86" s="127"/>
      <c r="FY86" s="127"/>
      <c r="FZ86" s="127"/>
      <c r="GA86" s="127"/>
      <c r="GB86" s="127"/>
      <c r="GC86" s="127"/>
      <c r="GD86" s="127"/>
      <c r="GE86" s="128"/>
      <c r="GF86" s="128"/>
      <c r="GG86" s="128"/>
      <c r="GH86" s="128"/>
      <c r="GI86" s="128"/>
      <c r="GJ86" s="128"/>
      <c r="GK86" s="128"/>
      <c r="GL86" s="128"/>
      <c r="GM86" s="128"/>
      <c r="GN86" s="128"/>
    </row>
    <row r="87" spans="1:196" s="129" customFormat="1" ht="26.25" customHeight="1" thickBot="1" x14ac:dyDescent="0.35">
      <c r="A87" s="159">
        <v>8</v>
      </c>
      <c r="B87" s="130" t="s">
        <v>16</v>
      </c>
      <c r="C87" s="130" t="s">
        <v>50</v>
      </c>
      <c r="D87" s="130" t="s">
        <v>85</v>
      </c>
      <c r="E87" s="171" t="s">
        <v>178</v>
      </c>
      <c r="F87" s="119">
        <v>2948.9</v>
      </c>
      <c r="G87" s="131">
        <v>2454.9</v>
      </c>
      <c r="H87" s="131">
        <v>1866.3</v>
      </c>
      <c r="I87" s="264">
        <f t="shared" si="67"/>
        <v>2.6679482958682191E-3</v>
      </c>
      <c r="J87" s="14">
        <f t="shared" si="60"/>
        <v>-588.60000000000014</v>
      </c>
      <c r="K87" s="160">
        <f t="shared" si="61"/>
        <v>0.76023463277526571</v>
      </c>
      <c r="L87" s="132"/>
      <c r="M87" s="131"/>
      <c r="N87" s="131"/>
      <c r="O87" s="131"/>
      <c r="P87" s="14">
        <f t="shared" si="58"/>
        <v>0</v>
      </c>
      <c r="Q87" s="186" t="str">
        <f t="shared" si="59"/>
        <v/>
      </c>
      <c r="R87" s="265">
        <f t="shared" si="68"/>
        <v>2948.9</v>
      </c>
      <c r="S87" s="131">
        <f t="shared" si="69"/>
        <v>2948.9</v>
      </c>
      <c r="T87" s="131">
        <f t="shared" si="70"/>
        <v>2454.9</v>
      </c>
      <c r="U87" s="131">
        <f t="shared" si="70"/>
        <v>1866.3</v>
      </c>
      <c r="V87" s="131">
        <f t="shared" si="71"/>
        <v>-588.60000000000014</v>
      </c>
      <c r="W87" s="160">
        <f t="shared" si="57"/>
        <v>0.76023463277526571</v>
      </c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7"/>
      <c r="AS87" s="127"/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  <c r="BM87" s="127"/>
      <c r="BN87" s="127"/>
      <c r="BO87" s="127"/>
      <c r="BP87" s="127"/>
      <c r="BQ87" s="127"/>
      <c r="BR87" s="127"/>
      <c r="BS87" s="127"/>
      <c r="BT87" s="127"/>
      <c r="BU87" s="127"/>
      <c r="BV87" s="127"/>
      <c r="BW87" s="127"/>
      <c r="BX87" s="127"/>
      <c r="BY87" s="127"/>
      <c r="BZ87" s="127"/>
      <c r="CA87" s="127"/>
      <c r="CB87" s="127"/>
      <c r="CC87" s="127"/>
      <c r="CD87" s="127"/>
      <c r="CE87" s="127"/>
      <c r="CF87" s="127"/>
      <c r="CG87" s="127"/>
      <c r="CH87" s="127"/>
      <c r="CI87" s="127"/>
      <c r="CJ87" s="127"/>
      <c r="CK87" s="127"/>
      <c r="CL87" s="127"/>
      <c r="CM87" s="127"/>
      <c r="CN87" s="127"/>
      <c r="CO87" s="127"/>
      <c r="CP87" s="127"/>
      <c r="CQ87" s="127"/>
      <c r="CR87" s="127"/>
      <c r="CS87" s="127"/>
      <c r="CT87" s="127"/>
      <c r="CU87" s="127"/>
      <c r="CV87" s="127"/>
      <c r="CW87" s="127"/>
      <c r="CX87" s="127"/>
      <c r="CY87" s="127"/>
      <c r="CZ87" s="127"/>
      <c r="DA87" s="127"/>
      <c r="DB87" s="127"/>
      <c r="DC87" s="127"/>
      <c r="DD87" s="127"/>
      <c r="DE87" s="127"/>
      <c r="DF87" s="127"/>
      <c r="DG87" s="127"/>
      <c r="DH87" s="127"/>
      <c r="DI87" s="127"/>
      <c r="DJ87" s="127"/>
      <c r="DK87" s="127"/>
      <c r="DL87" s="127"/>
      <c r="DM87" s="127"/>
      <c r="DN87" s="127"/>
      <c r="DO87" s="127"/>
      <c r="DP87" s="127"/>
      <c r="DQ87" s="127"/>
      <c r="DR87" s="127"/>
      <c r="DS87" s="127"/>
      <c r="DT87" s="127"/>
      <c r="DU87" s="127"/>
      <c r="DV87" s="127"/>
      <c r="DW87" s="127"/>
      <c r="DX87" s="127"/>
      <c r="DY87" s="127"/>
      <c r="DZ87" s="127"/>
      <c r="EA87" s="127"/>
      <c r="EB87" s="127"/>
      <c r="EC87" s="127"/>
      <c r="ED87" s="127"/>
      <c r="EE87" s="127"/>
      <c r="EF87" s="127"/>
      <c r="EG87" s="127"/>
      <c r="EH87" s="127"/>
      <c r="EI87" s="127"/>
      <c r="EJ87" s="127"/>
      <c r="EK87" s="127"/>
      <c r="EL87" s="127"/>
      <c r="EM87" s="127"/>
      <c r="EN87" s="127"/>
      <c r="EO87" s="127"/>
      <c r="EP87" s="127"/>
      <c r="EQ87" s="127"/>
      <c r="ER87" s="127"/>
      <c r="ES87" s="127"/>
      <c r="ET87" s="127"/>
      <c r="EU87" s="127"/>
      <c r="EV87" s="127"/>
      <c r="EW87" s="127"/>
      <c r="EX87" s="127"/>
      <c r="EY87" s="127"/>
      <c r="EZ87" s="127"/>
      <c r="FA87" s="127"/>
      <c r="FB87" s="127"/>
      <c r="FC87" s="127"/>
      <c r="FD87" s="127"/>
      <c r="FE87" s="127"/>
      <c r="FF87" s="127"/>
      <c r="FG87" s="127"/>
      <c r="FH87" s="127"/>
      <c r="FI87" s="127"/>
      <c r="FJ87" s="127"/>
      <c r="FK87" s="127"/>
      <c r="FL87" s="127"/>
      <c r="FM87" s="127"/>
      <c r="FN87" s="127"/>
      <c r="FO87" s="127"/>
      <c r="FP87" s="127"/>
      <c r="FQ87" s="127"/>
      <c r="FR87" s="127"/>
      <c r="FS87" s="127"/>
      <c r="FT87" s="127"/>
      <c r="FU87" s="127"/>
      <c r="FV87" s="127"/>
      <c r="FW87" s="127"/>
      <c r="FX87" s="127"/>
      <c r="FY87" s="127"/>
      <c r="FZ87" s="127"/>
      <c r="GA87" s="127"/>
      <c r="GB87" s="127"/>
      <c r="GC87" s="127"/>
      <c r="GD87" s="127"/>
      <c r="GE87" s="128"/>
      <c r="GF87" s="128"/>
      <c r="GG87" s="128"/>
      <c r="GH87" s="128"/>
      <c r="GI87" s="128"/>
      <c r="GJ87" s="128"/>
      <c r="GK87" s="128"/>
      <c r="GL87" s="128"/>
      <c r="GM87" s="128"/>
      <c r="GN87" s="128"/>
    </row>
    <row r="88" spans="1:196" s="5" customFormat="1" ht="27.75" customHeight="1" thickBot="1" x14ac:dyDescent="0.35">
      <c r="A88" s="150">
        <v>9</v>
      </c>
      <c r="B88" s="49"/>
      <c r="C88" s="49" t="s">
        <v>320</v>
      </c>
      <c r="D88" s="49" t="s">
        <v>141</v>
      </c>
      <c r="E88" s="168" t="s">
        <v>321</v>
      </c>
      <c r="F88" s="21">
        <v>14.2</v>
      </c>
      <c r="G88" s="14">
        <v>10.5</v>
      </c>
      <c r="H88" s="14"/>
      <c r="I88" s="24">
        <f t="shared" si="67"/>
        <v>0</v>
      </c>
      <c r="J88" s="14">
        <f t="shared" si="60"/>
        <v>-10.5</v>
      </c>
      <c r="K88" s="151">
        <f t="shared" si="61"/>
        <v>0</v>
      </c>
      <c r="L88" s="146"/>
      <c r="M88" s="14"/>
      <c r="N88" s="14"/>
      <c r="O88" s="14"/>
      <c r="P88" s="14">
        <f t="shared" si="58"/>
        <v>0</v>
      </c>
      <c r="Q88" s="186" t="str">
        <f t="shared" si="59"/>
        <v/>
      </c>
      <c r="R88" s="184">
        <f t="shared" si="68"/>
        <v>14.2</v>
      </c>
      <c r="S88" s="14">
        <f t="shared" si="69"/>
        <v>14.2</v>
      </c>
      <c r="T88" s="14">
        <f t="shared" si="70"/>
        <v>10.5</v>
      </c>
      <c r="U88" s="14">
        <f t="shared" si="70"/>
        <v>0</v>
      </c>
      <c r="V88" s="14">
        <f t="shared" si="71"/>
        <v>-10.5</v>
      </c>
      <c r="W88" s="151">
        <f t="shared" si="57"/>
        <v>0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9"/>
      <c r="GF88" s="9"/>
      <c r="GG88" s="9"/>
      <c r="GH88" s="9"/>
      <c r="GI88" s="9"/>
      <c r="GJ88" s="9"/>
      <c r="GK88" s="9"/>
      <c r="GL88" s="9"/>
      <c r="GM88" s="9"/>
      <c r="GN88" s="9"/>
    </row>
    <row r="89" spans="1:196" s="5" customFormat="1" ht="30" customHeight="1" thickBot="1" x14ac:dyDescent="0.35">
      <c r="A89" s="150">
        <v>10</v>
      </c>
      <c r="B89" s="49" t="s">
        <v>30</v>
      </c>
      <c r="C89" s="49" t="s">
        <v>109</v>
      </c>
      <c r="D89" s="49"/>
      <c r="E89" s="168" t="s">
        <v>75</v>
      </c>
      <c r="F89" s="21">
        <f>SUM(F90:F96,F98:F101)</f>
        <v>83218.599999999991</v>
      </c>
      <c r="G89" s="14">
        <f t="shared" ref="G89" si="72">SUM(G90:G96,G98:G101)</f>
        <v>66846.7</v>
      </c>
      <c r="H89" s="14">
        <f t="shared" ref="H89" si="73">SUM(H90:H96,H98:H101)</f>
        <v>59645.1</v>
      </c>
      <c r="I89" s="24">
        <f t="shared" si="67"/>
        <v>8.5264985748212771E-2</v>
      </c>
      <c r="J89" s="14">
        <f t="shared" si="60"/>
        <v>-7201.5999999999985</v>
      </c>
      <c r="K89" s="151">
        <f t="shared" si="61"/>
        <v>0.89226693314703642</v>
      </c>
      <c r="L89" s="146">
        <f>SUM(L90:L96,L98:L101)</f>
        <v>33161.1</v>
      </c>
      <c r="M89" s="14">
        <f t="shared" ref="M89:O89" si="74">SUM(M90:M96,M98:M101)</f>
        <v>33161.1</v>
      </c>
      <c r="N89" s="14">
        <f t="shared" si="74"/>
        <v>32509.1</v>
      </c>
      <c r="O89" s="14">
        <f t="shared" si="74"/>
        <v>15017.4</v>
      </c>
      <c r="P89" s="14">
        <f t="shared" si="58"/>
        <v>-17491.699999999997</v>
      </c>
      <c r="Q89" s="186">
        <f t="shared" si="59"/>
        <v>0.46194450169337203</v>
      </c>
      <c r="R89" s="184">
        <f>SUM(R90:R96,R98:R101)</f>
        <v>116379.7</v>
      </c>
      <c r="S89" s="14">
        <f t="shared" ref="S89" si="75">SUM(S90:S96,S98:S101)</f>
        <v>116379.7</v>
      </c>
      <c r="T89" s="14">
        <f t="shared" ref="T89" si="76">SUM(T90:T96,T98:T101)</f>
        <v>99355.8</v>
      </c>
      <c r="U89" s="14">
        <f t="shared" si="70"/>
        <v>74662.5</v>
      </c>
      <c r="V89" s="14">
        <f t="shared" si="71"/>
        <v>-24693.300000000003</v>
      </c>
      <c r="W89" s="151">
        <f t="shared" si="57"/>
        <v>0.75146594360872743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9"/>
      <c r="GF89" s="9"/>
      <c r="GG89" s="9"/>
      <c r="GH89" s="9"/>
      <c r="GI89" s="9"/>
      <c r="GJ89" s="9"/>
      <c r="GK89" s="9"/>
      <c r="GL89" s="9"/>
      <c r="GM89" s="9"/>
      <c r="GN89" s="9"/>
    </row>
    <row r="90" spans="1:196" ht="38.25" customHeight="1" x14ac:dyDescent="0.3">
      <c r="A90" s="152"/>
      <c r="B90" s="53"/>
      <c r="C90" s="71" t="s">
        <v>156</v>
      </c>
      <c r="D90" s="71" t="s">
        <v>72</v>
      </c>
      <c r="E90" s="272" t="s">
        <v>157</v>
      </c>
      <c r="F90" s="23">
        <v>697.6</v>
      </c>
      <c r="G90" s="15">
        <v>693.9</v>
      </c>
      <c r="H90" s="15"/>
      <c r="I90" s="19">
        <f t="shared" si="67"/>
        <v>0</v>
      </c>
      <c r="J90" s="15">
        <f t="shared" si="60"/>
        <v>-693.9</v>
      </c>
      <c r="K90" s="153">
        <f t="shared" si="61"/>
        <v>0</v>
      </c>
      <c r="L90" s="174">
        <v>4937.1000000000004</v>
      </c>
      <c r="M90" s="15">
        <v>4937.1000000000004</v>
      </c>
      <c r="N90" s="15">
        <v>4937.1000000000004</v>
      </c>
      <c r="O90" s="15">
        <v>240</v>
      </c>
      <c r="P90" s="15">
        <f t="shared" si="58"/>
        <v>-4697.1000000000004</v>
      </c>
      <c r="Q90" s="323">
        <f t="shared" si="59"/>
        <v>4.8611533086224706E-2</v>
      </c>
      <c r="R90" s="189">
        <f t="shared" si="68"/>
        <v>5634.7000000000007</v>
      </c>
      <c r="S90" s="15">
        <f t="shared" si="69"/>
        <v>5634.7000000000007</v>
      </c>
      <c r="T90" s="15">
        <f t="shared" si="70"/>
        <v>5631</v>
      </c>
      <c r="U90" s="15">
        <f t="shared" si="70"/>
        <v>240</v>
      </c>
      <c r="V90" s="15">
        <f t="shared" si="71"/>
        <v>-5391</v>
      </c>
      <c r="W90" s="153">
        <f t="shared" si="57"/>
        <v>4.2621204049014386E-2</v>
      </c>
      <c r="X90" s="7"/>
      <c r="Y90" s="75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43.5" customHeight="1" x14ac:dyDescent="0.3">
      <c r="A91" s="152"/>
      <c r="B91" s="53"/>
      <c r="C91" s="71" t="s">
        <v>330</v>
      </c>
      <c r="D91" s="71" t="s">
        <v>73</v>
      </c>
      <c r="E91" s="272" t="s">
        <v>331</v>
      </c>
      <c r="F91" s="23">
        <v>3209</v>
      </c>
      <c r="G91" s="15">
        <v>3209</v>
      </c>
      <c r="H91" s="15">
        <v>2247.4</v>
      </c>
      <c r="I91" s="19">
        <f t="shared" si="67"/>
        <v>3.2127455393742891E-3</v>
      </c>
      <c r="J91" s="15">
        <f t="shared" si="60"/>
        <v>-961.59999999999991</v>
      </c>
      <c r="K91" s="153">
        <f t="shared" si="61"/>
        <v>0.70034278591461518</v>
      </c>
      <c r="L91" s="174">
        <v>362.6</v>
      </c>
      <c r="M91" s="15">
        <v>362.6</v>
      </c>
      <c r="N91" s="15">
        <v>362.6</v>
      </c>
      <c r="O91" s="15">
        <v>360.2</v>
      </c>
      <c r="P91" s="15">
        <f t="shared" si="58"/>
        <v>-2.4000000000000341</v>
      </c>
      <c r="Q91" s="323">
        <f t="shared" si="59"/>
        <v>0.99338113623827895</v>
      </c>
      <c r="R91" s="189">
        <f t="shared" si="68"/>
        <v>3571.6</v>
      </c>
      <c r="S91" s="15">
        <f t="shared" si="69"/>
        <v>3571.6</v>
      </c>
      <c r="T91" s="15">
        <f t="shared" si="70"/>
        <v>3571.6</v>
      </c>
      <c r="U91" s="15">
        <f>SUM(H91,O91)</f>
        <v>2607.6</v>
      </c>
      <c r="V91" s="15">
        <f t="shared" si="71"/>
        <v>-964</v>
      </c>
      <c r="W91" s="153">
        <f t="shared" si="57"/>
        <v>0.73009295553813414</v>
      </c>
      <c r="X91" s="7"/>
      <c r="Y91" s="75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30" customHeight="1" x14ac:dyDescent="0.3">
      <c r="A92" s="152"/>
      <c r="B92" s="53" t="s">
        <v>34</v>
      </c>
      <c r="C92" s="71" t="s">
        <v>152</v>
      </c>
      <c r="D92" s="71" t="s">
        <v>73</v>
      </c>
      <c r="E92" s="272" t="s">
        <v>153</v>
      </c>
      <c r="F92" s="23"/>
      <c r="G92" s="15"/>
      <c r="H92" s="15"/>
      <c r="I92" s="40">
        <f t="shared" si="67"/>
        <v>0</v>
      </c>
      <c r="J92" s="15">
        <f t="shared" si="60"/>
        <v>0</v>
      </c>
      <c r="K92" s="153" t="str">
        <f t="shared" si="61"/>
        <v/>
      </c>
      <c r="L92" s="174">
        <v>8400</v>
      </c>
      <c r="M92" s="15">
        <v>8400</v>
      </c>
      <c r="N92" s="15">
        <v>8400</v>
      </c>
      <c r="O92" s="15">
        <v>2797.5</v>
      </c>
      <c r="P92" s="15">
        <f t="shared" si="58"/>
        <v>-5602.5</v>
      </c>
      <c r="Q92" s="323">
        <f t="shared" si="59"/>
        <v>0.33303571428571427</v>
      </c>
      <c r="R92" s="189">
        <f t="shared" si="68"/>
        <v>8400</v>
      </c>
      <c r="S92" s="15">
        <f t="shared" si="69"/>
        <v>8400</v>
      </c>
      <c r="T92" s="15">
        <f t="shared" si="70"/>
        <v>8400</v>
      </c>
      <c r="U92" s="15">
        <f t="shared" si="70"/>
        <v>2797.5</v>
      </c>
      <c r="V92" s="15">
        <f t="shared" si="71"/>
        <v>-5602.5</v>
      </c>
      <c r="W92" s="153">
        <f t="shared" si="57"/>
        <v>0.33303571428571427</v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37.5" customHeight="1" x14ac:dyDescent="0.3">
      <c r="A93" s="152"/>
      <c r="B93" s="53" t="s">
        <v>34</v>
      </c>
      <c r="C93" s="71" t="s">
        <v>154</v>
      </c>
      <c r="D93" s="71" t="s">
        <v>73</v>
      </c>
      <c r="E93" s="272" t="s">
        <v>155</v>
      </c>
      <c r="F93" s="23"/>
      <c r="G93" s="15"/>
      <c r="H93" s="15"/>
      <c r="I93" s="19">
        <f t="shared" si="67"/>
        <v>0</v>
      </c>
      <c r="J93" s="15">
        <f t="shared" si="60"/>
        <v>0</v>
      </c>
      <c r="K93" s="153" t="str">
        <f t="shared" si="61"/>
        <v/>
      </c>
      <c r="L93" s="174">
        <v>10230</v>
      </c>
      <c r="M93" s="15">
        <v>10230</v>
      </c>
      <c r="N93" s="15">
        <v>10230</v>
      </c>
      <c r="O93" s="15">
        <v>4577.8999999999996</v>
      </c>
      <c r="P93" s="15">
        <f t="shared" si="58"/>
        <v>-5652.1</v>
      </c>
      <c r="Q93" s="323">
        <f t="shared" si="59"/>
        <v>0.44749755620723358</v>
      </c>
      <c r="R93" s="189">
        <f t="shared" si="68"/>
        <v>10230</v>
      </c>
      <c r="S93" s="15">
        <f t="shared" si="69"/>
        <v>10230</v>
      </c>
      <c r="T93" s="15">
        <f t="shared" si="70"/>
        <v>10230</v>
      </c>
      <c r="U93" s="15">
        <f t="shared" si="70"/>
        <v>4577.8999999999996</v>
      </c>
      <c r="V93" s="15">
        <f t="shared" si="71"/>
        <v>-5652.1</v>
      </c>
      <c r="W93" s="153">
        <f t="shared" si="57"/>
        <v>0.44749755620723358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ht="40.5" customHeight="1" x14ac:dyDescent="0.3">
      <c r="A94" s="152"/>
      <c r="B94" s="53"/>
      <c r="C94" s="71" t="s">
        <v>168</v>
      </c>
      <c r="D94" s="71" t="s">
        <v>73</v>
      </c>
      <c r="E94" s="283" t="s">
        <v>74</v>
      </c>
      <c r="F94" s="23"/>
      <c r="G94" s="15"/>
      <c r="H94" s="15"/>
      <c r="I94" s="40">
        <f t="shared" ref="I94" si="77">H94/$H$11</f>
        <v>0</v>
      </c>
      <c r="J94" s="15">
        <f t="shared" si="60"/>
        <v>0</v>
      </c>
      <c r="K94" s="153" t="str">
        <f t="shared" si="61"/>
        <v/>
      </c>
      <c r="L94" s="174">
        <v>652</v>
      </c>
      <c r="M94" s="15">
        <v>652</v>
      </c>
      <c r="N94" s="15"/>
      <c r="O94" s="15"/>
      <c r="P94" s="14">
        <f t="shared" si="58"/>
        <v>0</v>
      </c>
      <c r="Q94" s="186" t="str">
        <f t="shared" si="59"/>
        <v/>
      </c>
      <c r="R94" s="189">
        <f t="shared" si="68"/>
        <v>652</v>
      </c>
      <c r="S94" s="15">
        <f t="shared" si="69"/>
        <v>652</v>
      </c>
      <c r="T94" s="15">
        <f t="shared" si="70"/>
        <v>0</v>
      </c>
      <c r="U94" s="15">
        <f t="shared" si="70"/>
        <v>0</v>
      </c>
      <c r="V94" s="15">
        <f t="shared" si="71"/>
        <v>0</v>
      </c>
      <c r="W94" s="153" t="str">
        <f t="shared" si="57"/>
        <v/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ht="58.5" customHeight="1" x14ac:dyDescent="0.3">
      <c r="A95" s="152"/>
      <c r="B95" s="53" t="s">
        <v>34</v>
      </c>
      <c r="C95" s="207" t="s">
        <v>182</v>
      </c>
      <c r="D95" s="207" t="s">
        <v>73</v>
      </c>
      <c r="E95" s="283" t="s">
        <v>183</v>
      </c>
      <c r="F95" s="23">
        <v>17900.099999999999</v>
      </c>
      <c r="G95" s="15">
        <v>13425.1</v>
      </c>
      <c r="H95" s="15">
        <v>13425.1</v>
      </c>
      <c r="I95" s="19">
        <f t="shared" si="67"/>
        <v>1.9191701584343582E-2</v>
      </c>
      <c r="J95" s="15">
        <f t="shared" si="60"/>
        <v>0</v>
      </c>
      <c r="K95" s="153">
        <f t="shared" si="61"/>
        <v>1</v>
      </c>
      <c r="L95" s="174"/>
      <c r="M95" s="15"/>
      <c r="N95" s="15"/>
      <c r="O95" s="15"/>
      <c r="P95" s="14">
        <f t="shared" si="58"/>
        <v>0</v>
      </c>
      <c r="Q95" s="186" t="str">
        <f t="shared" si="59"/>
        <v/>
      </c>
      <c r="R95" s="189">
        <f t="shared" si="68"/>
        <v>17900.099999999999</v>
      </c>
      <c r="S95" s="15">
        <f t="shared" si="69"/>
        <v>17900.099999999999</v>
      </c>
      <c r="T95" s="15">
        <f t="shared" si="70"/>
        <v>13425.1</v>
      </c>
      <c r="U95" s="15">
        <f t="shared" si="70"/>
        <v>13425.1</v>
      </c>
      <c r="V95" s="15">
        <f t="shared" si="71"/>
        <v>0</v>
      </c>
      <c r="W95" s="153">
        <f t="shared" si="57"/>
        <v>1</v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ht="27" customHeight="1" x14ac:dyDescent="0.3">
      <c r="A96" s="152"/>
      <c r="B96" s="53" t="s">
        <v>17</v>
      </c>
      <c r="C96" s="207" t="s">
        <v>142</v>
      </c>
      <c r="D96" s="207" t="s">
        <v>73</v>
      </c>
      <c r="E96" s="284" t="s">
        <v>143</v>
      </c>
      <c r="F96" s="29">
        <v>60723.199999999997</v>
      </c>
      <c r="G96" s="30">
        <v>48830</v>
      </c>
      <c r="H96" s="30">
        <v>43501.7</v>
      </c>
      <c r="I96" s="19">
        <f t="shared" si="67"/>
        <v>6.2187368795140384E-2</v>
      </c>
      <c r="J96" s="15">
        <f t="shared" si="60"/>
        <v>-5328.3000000000029</v>
      </c>
      <c r="K96" s="153">
        <f t="shared" si="61"/>
        <v>0.89088060618472242</v>
      </c>
      <c r="L96" s="174">
        <v>7579.4</v>
      </c>
      <c r="M96" s="15">
        <v>7579.4</v>
      </c>
      <c r="N96" s="15">
        <v>7579.4</v>
      </c>
      <c r="O96" s="15">
        <v>7041.8</v>
      </c>
      <c r="P96" s="15">
        <f t="shared" si="58"/>
        <v>-537.59999999999945</v>
      </c>
      <c r="Q96" s="323">
        <f t="shared" si="59"/>
        <v>0.92907090270997716</v>
      </c>
      <c r="R96" s="189">
        <f t="shared" si="68"/>
        <v>68302.599999999991</v>
      </c>
      <c r="S96" s="15">
        <f t="shared" si="69"/>
        <v>68302.599999999991</v>
      </c>
      <c r="T96" s="15">
        <f t="shared" si="70"/>
        <v>56409.4</v>
      </c>
      <c r="U96" s="15">
        <f t="shared" si="70"/>
        <v>50543.5</v>
      </c>
      <c r="V96" s="15">
        <f t="shared" si="71"/>
        <v>-5865.9000000000015</v>
      </c>
      <c r="W96" s="153">
        <f t="shared" si="57"/>
        <v>0.8960120121823667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59" customFormat="1" ht="69" hidden="1" customHeight="1" x14ac:dyDescent="0.3">
      <c r="A97" s="154"/>
      <c r="B97" s="55"/>
      <c r="C97" s="204"/>
      <c r="D97" s="204"/>
      <c r="E97" s="276" t="s">
        <v>287</v>
      </c>
      <c r="F97" s="27"/>
      <c r="G97" s="28"/>
      <c r="H97" s="28"/>
      <c r="I97" s="41">
        <f t="shared" si="67"/>
        <v>0</v>
      </c>
      <c r="J97" s="15">
        <f t="shared" si="60"/>
        <v>0</v>
      </c>
      <c r="K97" s="153" t="str">
        <f t="shared" si="61"/>
        <v/>
      </c>
      <c r="L97" s="175"/>
      <c r="M97" s="28"/>
      <c r="N97" s="28"/>
      <c r="O97" s="44"/>
      <c r="P97" s="15">
        <f t="shared" si="58"/>
        <v>0</v>
      </c>
      <c r="Q97" s="323" t="str">
        <f t="shared" si="59"/>
        <v/>
      </c>
      <c r="R97" s="190">
        <f t="shared" si="68"/>
        <v>0</v>
      </c>
      <c r="S97" s="28">
        <f t="shared" si="69"/>
        <v>0</v>
      </c>
      <c r="T97" s="28">
        <f t="shared" si="70"/>
        <v>0</v>
      </c>
      <c r="U97" s="15">
        <f t="shared" si="70"/>
        <v>0</v>
      </c>
      <c r="V97" s="15">
        <f t="shared" si="71"/>
        <v>0</v>
      </c>
      <c r="W97" s="153" t="str">
        <f t="shared" si="57"/>
        <v/>
      </c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57"/>
      <c r="FB97" s="57"/>
      <c r="FC97" s="57"/>
      <c r="FD97" s="57"/>
      <c r="FE97" s="57"/>
      <c r="FF97" s="57"/>
      <c r="FG97" s="57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57"/>
      <c r="GB97" s="57"/>
      <c r="GC97" s="57"/>
      <c r="GD97" s="57"/>
      <c r="GE97" s="58"/>
      <c r="GF97" s="58"/>
      <c r="GG97" s="58"/>
      <c r="GH97" s="58"/>
      <c r="GI97" s="58"/>
      <c r="GJ97" s="58"/>
      <c r="GK97" s="58"/>
      <c r="GL97" s="58"/>
      <c r="GM97" s="58"/>
      <c r="GN97" s="58"/>
    </row>
    <row r="98" spans="1:196" s="59" customFormat="1" ht="135.6" hidden="1" customHeight="1" x14ac:dyDescent="0.3">
      <c r="A98" s="154"/>
      <c r="B98" s="55" t="s">
        <v>17</v>
      </c>
      <c r="C98" s="208" t="s">
        <v>286</v>
      </c>
      <c r="D98" s="208" t="s">
        <v>267</v>
      </c>
      <c r="E98" s="285" t="s">
        <v>289</v>
      </c>
      <c r="F98" s="31"/>
      <c r="G98" s="32"/>
      <c r="H98" s="32"/>
      <c r="I98" s="41">
        <f t="shared" ref="I98:I100" si="78">H98/$H$11</f>
        <v>0</v>
      </c>
      <c r="J98" s="15">
        <f t="shared" si="60"/>
        <v>0</v>
      </c>
      <c r="K98" s="153" t="str">
        <f t="shared" si="61"/>
        <v/>
      </c>
      <c r="L98" s="175"/>
      <c r="M98" s="28"/>
      <c r="N98" s="28"/>
      <c r="O98" s="44"/>
      <c r="P98" s="15">
        <f t="shared" si="58"/>
        <v>0</v>
      </c>
      <c r="Q98" s="323" t="str">
        <f t="shared" si="59"/>
        <v/>
      </c>
      <c r="R98" s="190">
        <f t="shared" si="68"/>
        <v>0</v>
      </c>
      <c r="S98" s="28">
        <f t="shared" si="69"/>
        <v>0</v>
      </c>
      <c r="T98" s="28">
        <f t="shared" si="70"/>
        <v>0</v>
      </c>
      <c r="U98" s="15">
        <f t="shared" si="70"/>
        <v>0</v>
      </c>
      <c r="V98" s="28">
        <f t="shared" si="71"/>
        <v>0</v>
      </c>
      <c r="W98" s="153" t="str">
        <f t="shared" si="57"/>
        <v/>
      </c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57"/>
      <c r="FB98" s="57"/>
      <c r="FC98" s="57"/>
      <c r="FD98" s="57"/>
      <c r="FE98" s="57"/>
      <c r="FF98" s="57"/>
      <c r="FG98" s="57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57"/>
      <c r="GB98" s="57"/>
      <c r="GC98" s="57"/>
      <c r="GD98" s="57"/>
      <c r="GE98" s="58"/>
      <c r="GF98" s="58"/>
      <c r="GG98" s="58"/>
      <c r="GH98" s="58"/>
      <c r="GI98" s="58"/>
      <c r="GJ98" s="58"/>
      <c r="GK98" s="58"/>
      <c r="GL98" s="58"/>
      <c r="GM98" s="58"/>
      <c r="GN98" s="58"/>
    </row>
    <row r="99" spans="1:196" ht="38.25" customHeight="1" x14ac:dyDescent="0.3">
      <c r="A99" s="152"/>
      <c r="B99" s="53" t="s">
        <v>17</v>
      </c>
      <c r="C99" s="207" t="s">
        <v>174</v>
      </c>
      <c r="D99" s="207" t="s">
        <v>72</v>
      </c>
      <c r="E99" s="284" t="s">
        <v>175</v>
      </c>
      <c r="F99" s="29"/>
      <c r="G99" s="30"/>
      <c r="H99" s="30"/>
      <c r="I99" s="19">
        <f t="shared" si="78"/>
        <v>0</v>
      </c>
      <c r="J99" s="15">
        <f t="shared" si="60"/>
        <v>0</v>
      </c>
      <c r="K99" s="153" t="str">
        <f t="shared" si="61"/>
        <v/>
      </c>
      <c r="L99" s="174">
        <v>1000</v>
      </c>
      <c r="M99" s="15">
        <v>1000</v>
      </c>
      <c r="N99" s="15">
        <v>1000</v>
      </c>
      <c r="O99" s="15"/>
      <c r="P99" s="15">
        <f t="shared" si="58"/>
        <v>-1000</v>
      </c>
      <c r="Q99" s="323">
        <f t="shared" si="59"/>
        <v>0</v>
      </c>
      <c r="R99" s="189">
        <f t="shared" si="68"/>
        <v>1000</v>
      </c>
      <c r="S99" s="15">
        <f t="shared" si="69"/>
        <v>1000</v>
      </c>
      <c r="T99" s="15">
        <f t="shared" si="70"/>
        <v>1000</v>
      </c>
      <c r="U99" s="15">
        <f t="shared" si="70"/>
        <v>0</v>
      </c>
      <c r="V99" s="15">
        <f t="shared" si="71"/>
        <v>-1000</v>
      </c>
      <c r="W99" s="153">
        <f t="shared" si="57"/>
        <v>0</v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</row>
    <row r="100" spans="1:196" s="59" customFormat="1" ht="121.15" hidden="1" customHeight="1" x14ac:dyDescent="0.3">
      <c r="A100" s="154"/>
      <c r="B100" s="55" t="s">
        <v>17</v>
      </c>
      <c r="C100" s="72" t="s">
        <v>200</v>
      </c>
      <c r="D100" s="72" t="s">
        <v>72</v>
      </c>
      <c r="E100" s="285" t="s">
        <v>347</v>
      </c>
      <c r="F100" s="31"/>
      <c r="G100" s="32"/>
      <c r="H100" s="32"/>
      <c r="I100" s="41">
        <f t="shared" si="78"/>
        <v>0</v>
      </c>
      <c r="J100" s="15">
        <f t="shared" si="60"/>
        <v>0</v>
      </c>
      <c r="K100" s="153" t="str">
        <f t="shared" si="61"/>
        <v/>
      </c>
      <c r="L100" s="175"/>
      <c r="M100" s="28"/>
      <c r="N100" s="28"/>
      <c r="O100" s="28"/>
      <c r="P100" s="15">
        <f t="shared" si="58"/>
        <v>0</v>
      </c>
      <c r="Q100" s="323" t="str">
        <f t="shared" si="59"/>
        <v/>
      </c>
      <c r="R100" s="190">
        <f t="shared" si="68"/>
        <v>0</v>
      </c>
      <c r="S100" s="28">
        <f t="shared" si="69"/>
        <v>0</v>
      </c>
      <c r="T100" s="28">
        <f t="shared" si="70"/>
        <v>0</v>
      </c>
      <c r="U100" s="15">
        <f t="shared" si="70"/>
        <v>0</v>
      </c>
      <c r="V100" s="48">
        <f t="shared" si="71"/>
        <v>0</v>
      </c>
      <c r="W100" s="153" t="str">
        <f t="shared" si="57"/>
        <v/>
      </c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57"/>
      <c r="FB100" s="57"/>
      <c r="FC100" s="57"/>
      <c r="FD100" s="57"/>
      <c r="FE100" s="57"/>
      <c r="FF100" s="57"/>
      <c r="FG100" s="57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57"/>
      <c r="GB100" s="57"/>
      <c r="GC100" s="57"/>
      <c r="GD100" s="57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</row>
    <row r="101" spans="1:196" ht="36.6" customHeight="1" x14ac:dyDescent="0.3">
      <c r="A101" s="152"/>
      <c r="B101" s="53" t="s">
        <v>17</v>
      </c>
      <c r="C101" s="71" t="s">
        <v>265</v>
      </c>
      <c r="D101" s="71" t="s">
        <v>267</v>
      </c>
      <c r="E101" s="284" t="s">
        <v>266</v>
      </c>
      <c r="F101" s="29">
        <v>688.7</v>
      </c>
      <c r="G101" s="30">
        <v>688.7</v>
      </c>
      <c r="H101" s="30">
        <v>470.9</v>
      </c>
      <c r="I101" s="19">
        <f t="shared" ref="I101" si="79">H101/$H$11</f>
        <v>6.7316982935452195E-4</v>
      </c>
      <c r="J101" s="15">
        <f t="shared" si="60"/>
        <v>-217.80000000000007</v>
      </c>
      <c r="K101" s="153">
        <f t="shared" si="61"/>
        <v>0.68375199651517349</v>
      </c>
      <c r="L101" s="174"/>
      <c r="M101" s="15"/>
      <c r="N101" s="15"/>
      <c r="O101" s="15"/>
      <c r="P101" s="15">
        <f t="shared" si="58"/>
        <v>0</v>
      </c>
      <c r="Q101" s="323" t="str">
        <f t="shared" si="59"/>
        <v/>
      </c>
      <c r="R101" s="189">
        <f t="shared" ref="R101:R102" si="80">SUM(F101,L101)</f>
        <v>688.7</v>
      </c>
      <c r="S101" s="15">
        <f t="shared" ref="S101:S102" si="81">SUM(F101,M101)</f>
        <v>688.7</v>
      </c>
      <c r="T101" s="15">
        <f t="shared" ref="T101:T102" si="82">SUM(G101,N101)</f>
        <v>688.7</v>
      </c>
      <c r="U101" s="15">
        <f t="shared" si="70"/>
        <v>470.9</v>
      </c>
      <c r="V101" s="15">
        <f t="shared" ref="V101" si="83">U101-T101</f>
        <v>-217.80000000000007</v>
      </c>
      <c r="W101" s="153">
        <f t="shared" si="57"/>
        <v>0.68375199651517349</v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</row>
    <row r="102" spans="1:196" s="5" customFormat="1" ht="31.5" customHeight="1" thickBot="1" x14ac:dyDescent="0.35">
      <c r="A102" s="150">
        <v>11</v>
      </c>
      <c r="B102" s="49" t="s">
        <v>30</v>
      </c>
      <c r="C102" s="49" t="s">
        <v>260</v>
      </c>
      <c r="D102" s="49"/>
      <c r="E102" s="168" t="s">
        <v>261</v>
      </c>
      <c r="F102" s="21">
        <f>F103+F104+F105+F107+F108+F109+F110+F111+F112+F114+F117+F118+F120+F121+F129+F134+F136+F137+F138</f>
        <v>23243</v>
      </c>
      <c r="G102" s="14">
        <f>G103+G104+G105+G107+G108+G109+G110+G111+G112+G114+G117+G118+G120+G121+G129+G134+G136+G137+G138</f>
        <v>19049.199999999997</v>
      </c>
      <c r="H102" s="140">
        <f>H103+H104+H105+H107+H108+H109+H110+H111+H112+H114+H117+H118+H120+H121+H129+H134+H136+H137+H138</f>
        <v>17198.7</v>
      </c>
      <c r="I102" s="24">
        <f t="shared" ref="I102" si="84">H102/$H$11</f>
        <v>2.458620926761439E-2</v>
      </c>
      <c r="J102" s="14">
        <f t="shared" si="60"/>
        <v>-1850.4999999999964</v>
      </c>
      <c r="K102" s="151">
        <f t="shared" si="61"/>
        <v>0.90285681288453079</v>
      </c>
      <c r="L102" s="140">
        <f>L103+L104+L105+L107+L108+L109+L110+L111+L112+L114+L117+L118+L120+L121+L123+L134+L136+L137+L138</f>
        <v>28099.599999999999</v>
      </c>
      <c r="M102" s="14">
        <f>M103+M104+M105+M107+M108+M109+M110+M111+M112+M114+M117+M118+M120+M121+M123+M134+M136+M137+M138</f>
        <v>28099.7</v>
      </c>
      <c r="N102" s="14">
        <f>N103+N104+N105+N107+N108+N109+N110+N111+N112+N114+N117+N118+N120+N121+N123+N134+N136+N137+N138</f>
        <v>16733.599999999999</v>
      </c>
      <c r="O102" s="14">
        <f>O103+O104+O105+O107+O108+O109+O110+O111+O112+O114+O117+O118+O120+O121+O134+O136+O137+O138+O123</f>
        <v>1988.2</v>
      </c>
      <c r="P102" s="14">
        <f t="shared" si="58"/>
        <v>-14745.399999999998</v>
      </c>
      <c r="Q102" s="186">
        <f t="shared" si="59"/>
        <v>0.11881483960414975</v>
      </c>
      <c r="R102" s="184">
        <f t="shared" si="80"/>
        <v>51342.6</v>
      </c>
      <c r="S102" s="14">
        <f t="shared" si="81"/>
        <v>51342.7</v>
      </c>
      <c r="T102" s="14">
        <f t="shared" si="82"/>
        <v>35782.799999999996</v>
      </c>
      <c r="U102" s="14">
        <f>U103+U104+U105+U107+U108+U109+U110+U111+U112+U114+U117+U118+U120+U121+U134+U136+U137+U138+U123</f>
        <v>19186.900000000001</v>
      </c>
      <c r="V102" s="14">
        <f t="shared" ref="V102" si="85">U102-T102</f>
        <v>-16595.899999999994</v>
      </c>
      <c r="W102" s="151">
        <f t="shared" si="57"/>
        <v>0.53620454520048744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5" customFormat="1" ht="30" customHeight="1" thickBot="1" x14ac:dyDescent="0.35">
      <c r="A103" s="152"/>
      <c r="B103" s="84">
        <v>180404</v>
      </c>
      <c r="C103" s="71" t="s">
        <v>201</v>
      </c>
      <c r="D103" s="71" t="s">
        <v>203</v>
      </c>
      <c r="E103" s="272" t="s">
        <v>202</v>
      </c>
      <c r="F103" s="22">
        <v>1332</v>
      </c>
      <c r="G103" s="17">
        <v>1332</v>
      </c>
      <c r="H103" s="17">
        <v>190</v>
      </c>
      <c r="I103" s="40">
        <f t="shared" si="67"/>
        <v>2.7161237540318365E-4</v>
      </c>
      <c r="J103" s="15">
        <f t="shared" si="60"/>
        <v>-1142</v>
      </c>
      <c r="K103" s="153">
        <f t="shared" si="61"/>
        <v>0.14264264264264265</v>
      </c>
      <c r="L103" s="176">
        <v>1460</v>
      </c>
      <c r="M103" s="15">
        <v>1460</v>
      </c>
      <c r="N103" s="15">
        <v>1460</v>
      </c>
      <c r="O103" s="17"/>
      <c r="P103" s="15">
        <f t="shared" si="58"/>
        <v>-1460</v>
      </c>
      <c r="Q103" s="323">
        <f t="shared" si="59"/>
        <v>0</v>
      </c>
      <c r="R103" s="189">
        <f t="shared" si="68"/>
        <v>2792</v>
      </c>
      <c r="S103" s="15">
        <f t="shared" si="69"/>
        <v>2792</v>
      </c>
      <c r="T103" s="15">
        <f t="shared" si="70"/>
        <v>2792</v>
      </c>
      <c r="U103" s="15">
        <f t="shared" si="70"/>
        <v>190</v>
      </c>
      <c r="V103" s="15">
        <f>U103-T103</f>
        <v>-2602</v>
      </c>
      <c r="W103" s="153">
        <f t="shared" si="57"/>
        <v>6.8051575931232094E-2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42" hidden="1" customHeight="1" thickBot="1" x14ac:dyDescent="0.35">
      <c r="A104" s="152"/>
      <c r="B104" s="84">
        <v>180404</v>
      </c>
      <c r="C104" s="207" t="s">
        <v>77</v>
      </c>
      <c r="D104" s="207" t="s">
        <v>158</v>
      </c>
      <c r="E104" s="272" t="s">
        <v>159</v>
      </c>
      <c r="F104" s="22"/>
      <c r="G104" s="17"/>
      <c r="H104" s="17"/>
      <c r="I104" s="19">
        <f t="shared" si="67"/>
        <v>0</v>
      </c>
      <c r="J104" s="15">
        <f t="shared" si="60"/>
        <v>0</v>
      </c>
      <c r="K104" s="153" t="str">
        <f t="shared" si="61"/>
        <v/>
      </c>
      <c r="L104" s="176"/>
      <c r="M104" s="15"/>
      <c r="N104" s="15"/>
      <c r="O104" s="17"/>
      <c r="P104" s="15">
        <f t="shared" si="58"/>
        <v>0</v>
      </c>
      <c r="Q104" s="323" t="str">
        <f t="shared" si="59"/>
        <v/>
      </c>
      <c r="R104" s="189">
        <f t="shared" si="68"/>
        <v>0</v>
      </c>
      <c r="S104" s="15">
        <f t="shared" si="69"/>
        <v>0</v>
      </c>
      <c r="T104" s="15">
        <f t="shared" si="70"/>
        <v>0</v>
      </c>
      <c r="U104" s="15">
        <f t="shared" si="70"/>
        <v>0</v>
      </c>
      <c r="V104" s="15">
        <f t="shared" si="71"/>
        <v>0</v>
      </c>
      <c r="W104" s="153" t="str">
        <f t="shared" si="57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27" customHeight="1" thickBot="1" x14ac:dyDescent="0.35">
      <c r="A105" s="152"/>
      <c r="B105" s="84">
        <v>180404</v>
      </c>
      <c r="C105" s="207" t="s">
        <v>179</v>
      </c>
      <c r="D105" s="207" t="s">
        <v>158</v>
      </c>
      <c r="E105" s="272" t="s">
        <v>180</v>
      </c>
      <c r="F105" s="22"/>
      <c r="G105" s="17"/>
      <c r="H105" s="17"/>
      <c r="I105" s="19">
        <f t="shared" si="67"/>
        <v>0</v>
      </c>
      <c r="J105" s="15">
        <f t="shared" si="60"/>
        <v>0</v>
      </c>
      <c r="K105" s="153" t="str">
        <f t="shared" si="61"/>
        <v/>
      </c>
      <c r="L105" s="176">
        <v>3350</v>
      </c>
      <c r="M105" s="15">
        <v>3350</v>
      </c>
      <c r="N105" s="15">
        <v>3350</v>
      </c>
      <c r="O105" s="17">
        <v>323.8</v>
      </c>
      <c r="P105" s="15">
        <f t="shared" si="58"/>
        <v>-3026.2</v>
      </c>
      <c r="Q105" s="323">
        <f t="shared" si="59"/>
        <v>9.6656716417910446E-2</v>
      </c>
      <c r="R105" s="189">
        <f t="shared" si="68"/>
        <v>3350</v>
      </c>
      <c r="S105" s="15">
        <f t="shared" si="69"/>
        <v>3350</v>
      </c>
      <c r="T105" s="15">
        <f t="shared" si="70"/>
        <v>3350</v>
      </c>
      <c r="U105" s="15">
        <f t="shared" si="70"/>
        <v>323.8</v>
      </c>
      <c r="V105" s="15">
        <f t="shared" si="71"/>
        <v>-3026.2</v>
      </c>
      <c r="W105" s="153">
        <f t="shared" si="57"/>
        <v>9.6656716417910446E-2</v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9" customFormat="1" ht="73.5" hidden="1" customHeight="1" x14ac:dyDescent="0.3">
      <c r="A106" s="154"/>
      <c r="B106" s="55"/>
      <c r="C106" s="204"/>
      <c r="D106" s="204"/>
      <c r="E106" s="286" t="s">
        <v>279</v>
      </c>
      <c r="F106" s="27"/>
      <c r="G106" s="28"/>
      <c r="H106" s="28"/>
      <c r="I106" s="41">
        <f t="shared" si="67"/>
        <v>0</v>
      </c>
      <c r="J106" s="15">
        <f t="shared" si="60"/>
        <v>0</v>
      </c>
      <c r="K106" s="153" t="str">
        <f t="shared" si="61"/>
        <v/>
      </c>
      <c r="L106" s="143"/>
      <c r="M106" s="28"/>
      <c r="N106" s="28"/>
      <c r="O106" s="28"/>
      <c r="P106" s="15">
        <f t="shared" si="58"/>
        <v>0</v>
      </c>
      <c r="Q106" s="323" t="str">
        <f t="shared" si="59"/>
        <v/>
      </c>
      <c r="R106" s="190">
        <f t="shared" si="68"/>
        <v>0</v>
      </c>
      <c r="S106" s="28">
        <f t="shared" si="69"/>
        <v>0</v>
      </c>
      <c r="T106" s="28">
        <f t="shared" si="70"/>
        <v>0</v>
      </c>
      <c r="U106" s="15">
        <f t="shared" si="70"/>
        <v>0</v>
      </c>
      <c r="V106" s="28">
        <f t="shared" si="71"/>
        <v>0</v>
      </c>
      <c r="W106" s="153" t="str">
        <f t="shared" si="57"/>
        <v/>
      </c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57"/>
      <c r="FB106" s="57"/>
      <c r="FC106" s="57"/>
      <c r="FD106" s="57"/>
      <c r="FE106" s="57"/>
      <c r="FF106" s="57"/>
      <c r="FG106" s="57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57"/>
      <c r="GB106" s="57"/>
      <c r="GC106" s="57"/>
      <c r="GD106" s="57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</row>
    <row r="107" spans="1:196" s="5" customFormat="1" ht="25.9" customHeight="1" thickBot="1" x14ac:dyDescent="0.35">
      <c r="A107" s="152"/>
      <c r="B107" s="84"/>
      <c r="C107" s="207" t="s">
        <v>224</v>
      </c>
      <c r="D107" s="207" t="s">
        <v>158</v>
      </c>
      <c r="E107" s="272" t="s">
        <v>225</v>
      </c>
      <c r="F107" s="22"/>
      <c r="G107" s="17"/>
      <c r="H107" s="17"/>
      <c r="I107" s="19">
        <f t="shared" si="67"/>
        <v>0</v>
      </c>
      <c r="J107" s="15">
        <f t="shared" si="60"/>
        <v>0</v>
      </c>
      <c r="K107" s="153" t="str">
        <f t="shared" si="61"/>
        <v/>
      </c>
      <c r="L107" s="176">
        <v>2089.5</v>
      </c>
      <c r="M107" s="15">
        <v>2089.5</v>
      </c>
      <c r="N107" s="15">
        <v>1989.5</v>
      </c>
      <c r="O107" s="17">
        <v>1539.5</v>
      </c>
      <c r="P107" s="15">
        <f t="shared" si="58"/>
        <v>-450</v>
      </c>
      <c r="Q107" s="323">
        <f t="shared" si="59"/>
        <v>0.77381251570746423</v>
      </c>
      <c r="R107" s="189">
        <f t="shared" si="68"/>
        <v>2089.5</v>
      </c>
      <c r="S107" s="15">
        <f t="shared" si="69"/>
        <v>2089.5</v>
      </c>
      <c r="T107" s="15">
        <f t="shared" si="70"/>
        <v>1989.5</v>
      </c>
      <c r="U107" s="15">
        <f t="shared" si="70"/>
        <v>1539.5</v>
      </c>
      <c r="V107" s="15">
        <f t="shared" si="71"/>
        <v>-450</v>
      </c>
      <c r="W107" s="153">
        <f t="shared" si="57"/>
        <v>0.77381251570746423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25.9" hidden="1" customHeight="1" thickBot="1" x14ac:dyDescent="0.35">
      <c r="A108" s="152"/>
      <c r="B108" s="84"/>
      <c r="C108" s="207" t="s">
        <v>248</v>
      </c>
      <c r="D108" s="207" t="s">
        <v>158</v>
      </c>
      <c r="E108" s="272" t="s">
        <v>249</v>
      </c>
      <c r="F108" s="22"/>
      <c r="G108" s="17"/>
      <c r="H108" s="17"/>
      <c r="I108" s="19">
        <f t="shared" ref="I108" si="86">H108/$H$11</f>
        <v>0</v>
      </c>
      <c r="J108" s="15">
        <f t="shared" si="60"/>
        <v>0</v>
      </c>
      <c r="K108" s="153" t="str">
        <f t="shared" si="61"/>
        <v/>
      </c>
      <c r="L108" s="176"/>
      <c r="M108" s="15"/>
      <c r="N108" s="15"/>
      <c r="O108" s="17"/>
      <c r="P108" s="15">
        <f t="shared" si="58"/>
        <v>0</v>
      </c>
      <c r="Q108" s="323" t="str">
        <f t="shared" si="59"/>
        <v/>
      </c>
      <c r="R108" s="189">
        <f t="shared" ref="R108" si="87">SUM(F108,L108)</f>
        <v>0</v>
      </c>
      <c r="S108" s="15">
        <f t="shared" ref="S108" si="88">SUM(F108,M108)</f>
        <v>0</v>
      </c>
      <c r="T108" s="15">
        <f t="shared" ref="T108" si="89">SUM(G108,N108)</f>
        <v>0</v>
      </c>
      <c r="U108" s="15">
        <f t="shared" si="70"/>
        <v>0</v>
      </c>
      <c r="V108" s="15">
        <f t="shared" ref="V108" si="90">U108-T108</f>
        <v>0</v>
      </c>
      <c r="W108" s="153" t="str">
        <f t="shared" si="57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34.15" hidden="1" customHeight="1" thickBot="1" x14ac:dyDescent="0.35">
      <c r="A109" s="152"/>
      <c r="B109" s="84"/>
      <c r="C109" s="207" t="s">
        <v>274</v>
      </c>
      <c r="D109" s="207" t="s">
        <v>158</v>
      </c>
      <c r="E109" s="272" t="s">
        <v>275</v>
      </c>
      <c r="F109" s="22"/>
      <c r="G109" s="17"/>
      <c r="H109" s="17"/>
      <c r="I109" s="19">
        <f t="shared" ref="I109" si="91">H109/$H$11</f>
        <v>0</v>
      </c>
      <c r="J109" s="15">
        <f t="shared" si="60"/>
        <v>0</v>
      </c>
      <c r="K109" s="153" t="str">
        <f t="shared" si="61"/>
        <v/>
      </c>
      <c r="L109" s="176"/>
      <c r="M109" s="15"/>
      <c r="N109" s="15"/>
      <c r="O109" s="17"/>
      <c r="P109" s="15">
        <f t="shared" si="58"/>
        <v>0</v>
      </c>
      <c r="Q109" s="323" t="str">
        <f t="shared" si="59"/>
        <v/>
      </c>
      <c r="R109" s="189">
        <f t="shared" ref="R109" si="92">SUM(F109,L109)</f>
        <v>0</v>
      </c>
      <c r="S109" s="15">
        <f t="shared" ref="S109" si="93">SUM(F109,M109)</f>
        <v>0</v>
      </c>
      <c r="T109" s="15">
        <f t="shared" ref="T109" si="94">SUM(G109,N109)</f>
        <v>0</v>
      </c>
      <c r="U109" s="15">
        <f t="shared" si="70"/>
        <v>0</v>
      </c>
      <c r="V109" s="15">
        <f t="shared" ref="V109" si="95">U109-T109</f>
        <v>0</v>
      </c>
      <c r="W109" s="153" t="str">
        <f t="shared" si="57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34.9" hidden="1" customHeight="1" thickBot="1" x14ac:dyDescent="0.35">
      <c r="A110" s="152"/>
      <c r="B110" s="84">
        <v>180404</v>
      </c>
      <c r="C110" s="207" t="s">
        <v>160</v>
      </c>
      <c r="D110" s="207" t="s">
        <v>158</v>
      </c>
      <c r="E110" s="272" t="s">
        <v>185</v>
      </c>
      <c r="F110" s="22"/>
      <c r="G110" s="17"/>
      <c r="H110" s="17"/>
      <c r="I110" s="19">
        <f t="shared" si="67"/>
        <v>0</v>
      </c>
      <c r="J110" s="15">
        <f t="shared" si="60"/>
        <v>0</v>
      </c>
      <c r="K110" s="153" t="str">
        <f t="shared" si="61"/>
        <v/>
      </c>
      <c r="L110" s="174"/>
      <c r="M110" s="15"/>
      <c r="N110" s="15"/>
      <c r="O110" s="17"/>
      <c r="P110" s="15">
        <f t="shared" si="58"/>
        <v>0</v>
      </c>
      <c r="Q110" s="323" t="str">
        <f t="shared" si="59"/>
        <v/>
      </c>
      <c r="R110" s="189">
        <f t="shared" si="68"/>
        <v>0</v>
      </c>
      <c r="S110" s="15">
        <f t="shared" si="69"/>
        <v>0</v>
      </c>
      <c r="T110" s="15">
        <f t="shared" si="70"/>
        <v>0</v>
      </c>
      <c r="U110" s="15">
        <f t="shared" si="70"/>
        <v>0</v>
      </c>
      <c r="V110" s="15">
        <f t="shared" si="71"/>
        <v>0</v>
      </c>
      <c r="W110" s="153" t="str">
        <f t="shared" ref="W110:W180" si="96">IFERROR(100%*(U110/T110),"")</f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37.5" customHeight="1" thickBot="1" x14ac:dyDescent="0.35">
      <c r="A111" s="152"/>
      <c r="B111" s="84">
        <v>180404</v>
      </c>
      <c r="C111" s="207" t="s">
        <v>176</v>
      </c>
      <c r="D111" s="207" t="s">
        <v>158</v>
      </c>
      <c r="E111" s="272" t="s">
        <v>177</v>
      </c>
      <c r="F111" s="22"/>
      <c r="G111" s="17"/>
      <c r="H111" s="17"/>
      <c r="I111" s="19">
        <f t="shared" si="67"/>
        <v>0</v>
      </c>
      <c r="J111" s="15">
        <f t="shared" si="60"/>
        <v>0</v>
      </c>
      <c r="K111" s="153" t="str">
        <f t="shared" si="61"/>
        <v/>
      </c>
      <c r="L111" s="174">
        <v>220</v>
      </c>
      <c r="M111" s="15">
        <v>220</v>
      </c>
      <c r="N111" s="15">
        <v>220</v>
      </c>
      <c r="O111" s="17"/>
      <c r="P111" s="15">
        <f t="shared" si="58"/>
        <v>-220</v>
      </c>
      <c r="Q111" s="323">
        <f t="shared" si="59"/>
        <v>0</v>
      </c>
      <c r="R111" s="189">
        <f t="shared" si="68"/>
        <v>220</v>
      </c>
      <c r="S111" s="15">
        <f t="shared" si="69"/>
        <v>220</v>
      </c>
      <c r="T111" s="15">
        <f t="shared" si="70"/>
        <v>220</v>
      </c>
      <c r="U111" s="15">
        <f t="shared" si="70"/>
        <v>0</v>
      </c>
      <c r="V111" s="15">
        <f t="shared" si="71"/>
        <v>-220</v>
      </c>
      <c r="W111" s="153">
        <f t="shared" si="96"/>
        <v>0</v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42" customHeight="1" thickBot="1" x14ac:dyDescent="0.35">
      <c r="A112" s="152"/>
      <c r="B112" s="84"/>
      <c r="C112" s="207" t="s">
        <v>296</v>
      </c>
      <c r="D112" s="207" t="s">
        <v>158</v>
      </c>
      <c r="E112" s="272" t="s">
        <v>297</v>
      </c>
      <c r="F112" s="22"/>
      <c r="G112" s="17"/>
      <c r="H112" s="17"/>
      <c r="I112" s="19">
        <f t="shared" si="67"/>
        <v>0</v>
      </c>
      <c r="J112" s="15">
        <f t="shared" si="60"/>
        <v>0</v>
      </c>
      <c r="K112" s="153" t="str">
        <f t="shared" si="61"/>
        <v/>
      </c>
      <c r="L112" s="174">
        <v>4965.8999999999996</v>
      </c>
      <c r="M112" s="15">
        <v>4965.8999999999996</v>
      </c>
      <c r="N112" s="15">
        <v>2465.9</v>
      </c>
      <c r="O112" s="17">
        <v>29.9</v>
      </c>
      <c r="P112" s="15">
        <f t="shared" si="58"/>
        <v>-2436</v>
      </c>
      <c r="Q112" s="323">
        <f t="shared" si="59"/>
        <v>1.2125390324019627E-2</v>
      </c>
      <c r="R112" s="189">
        <f t="shared" si="68"/>
        <v>4965.8999999999996</v>
      </c>
      <c r="S112" s="15">
        <f t="shared" si="69"/>
        <v>4965.8999999999996</v>
      </c>
      <c r="T112" s="15">
        <f t="shared" si="70"/>
        <v>2465.9</v>
      </c>
      <c r="U112" s="15">
        <f t="shared" si="70"/>
        <v>29.9</v>
      </c>
      <c r="V112" s="15">
        <f t="shared" si="71"/>
        <v>-2436</v>
      </c>
      <c r="W112" s="153">
        <f t="shared" si="96"/>
        <v>1.2125390324019627E-2</v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28.5" customHeight="1" thickBot="1" x14ac:dyDescent="0.35">
      <c r="A113" s="152"/>
      <c r="B113" s="84"/>
      <c r="C113" s="207"/>
      <c r="D113" s="207"/>
      <c r="E113" s="272" t="s">
        <v>366</v>
      </c>
      <c r="F113" s="22"/>
      <c r="G113" s="17"/>
      <c r="H113" s="17"/>
      <c r="I113" s="19">
        <f t="shared" ref="I113" si="97">H113/$H$11</f>
        <v>0</v>
      </c>
      <c r="J113" s="15">
        <f t="shared" si="60"/>
        <v>0</v>
      </c>
      <c r="K113" s="153" t="str">
        <f t="shared" ref="K113" si="98">IFERROR(100%*(H113/G113),"")</f>
        <v/>
      </c>
      <c r="L113" s="174">
        <v>1936</v>
      </c>
      <c r="M113" s="15">
        <v>1936</v>
      </c>
      <c r="N113" s="15">
        <v>1936</v>
      </c>
      <c r="O113" s="17"/>
      <c r="P113" s="15">
        <f t="shared" si="58"/>
        <v>-1936</v>
      </c>
      <c r="Q113" s="323">
        <f t="shared" si="59"/>
        <v>0</v>
      </c>
      <c r="R113" s="189">
        <f t="shared" ref="R113" si="99">SUM(F113,L113)</f>
        <v>1936</v>
      </c>
      <c r="S113" s="15">
        <f t="shared" ref="S113" si="100">SUM(F113,M113)</f>
        <v>1936</v>
      </c>
      <c r="T113" s="15">
        <f t="shared" ref="T113" si="101">SUM(G113,N113)</f>
        <v>1936</v>
      </c>
      <c r="U113" s="15">
        <f t="shared" ref="U113" si="102">SUM(H113,O113)</f>
        <v>0</v>
      </c>
      <c r="V113" s="15">
        <f t="shared" ref="V113" si="103">U113-T113</f>
        <v>-1936</v>
      </c>
      <c r="W113" s="153">
        <f t="shared" ref="W113" si="104">IFERROR(100%*(U113/T113),"")</f>
        <v>0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5" customFormat="1" ht="54.6" hidden="1" customHeight="1" thickBot="1" x14ac:dyDescent="0.35">
      <c r="A114" s="152"/>
      <c r="B114" s="84">
        <v>180404</v>
      </c>
      <c r="C114" s="207" t="s">
        <v>189</v>
      </c>
      <c r="D114" s="207" t="s">
        <v>76</v>
      </c>
      <c r="E114" s="272" t="s">
        <v>211</v>
      </c>
      <c r="F114" s="22"/>
      <c r="G114" s="17"/>
      <c r="H114" s="17"/>
      <c r="I114" s="19">
        <f t="shared" si="67"/>
        <v>0</v>
      </c>
      <c r="J114" s="15">
        <f t="shared" si="60"/>
        <v>0</v>
      </c>
      <c r="K114" s="153" t="str">
        <f t="shared" si="61"/>
        <v/>
      </c>
      <c r="L114" s="174"/>
      <c r="M114" s="15"/>
      <c r="N114" s="15"/>
      <c r="O114" s="15"/>
      <c r="P114" s="15">
        <f t="shared" si="58"/>
        <v>0</v>
      </c>
      <c r="Q114" s="323" t="str">
        <f t="shared" si="59"/>
        <v/>
      </c>
      <c r="R114" s="189">
        <f t="shared" si="68"/>
        <v>0</v>
      </c>
      <c r="S114" s="15">
        <f t="shared" si="69"/>
        <v>0</v>
      </c>
      <c r="T114" s="15">
        <f t="shared" si="70"/>
        <v>0</v>
      </c>
      <c r="U114" s="15">
        <f t="shared" si="70"/>
        <v>0</v>
      </c>
      <c r="V114" s="15">
        <f t="shared" si="71"/>
        <v>0</v>
      </c>
      <c r="W114" s="153" t="str">
        <f t="shared" si="96"/>
        <v/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87" customFormat="1" ht="69" hidden="1" customHeight="1" thickBot="1" x14ac:dyDescent="0.35">
      <c r="A115" s="154"/>
      <c r="B115" s="85"/>
      <c r="C115" s="208"/>
      <c r="D115" s="208"/>
      <c r="E115" s="282" t="s">
        <v>278</v>
      </c>
      <c r="F115" s="27"/>
      <c r="G115" s="28"/>
      <c r="H115" s="28"/>
      <c r="I115" s="41">
        <f t="shared" si="67"/>
        <v>0</v>
      </c>
      <c r="J115" s="15">
        <f t="shared" si="60"/>
        <v>0</v>
      </c>
      <c r="K115" s="153" t="str">
        <f t="shared" si="61"/>
        <v/>
      </c>
      <c r="L115" s="175"/>
      <c r="M115" s="28"/>
      <c r="N115" s="28"/>
      <c r="O115" s="28"/>
      <c r="P115" s="15">
        <f t="shared" si="58"/>
        <v>0</v>
      </c>
      <c r="Q115" s="323" t="str">
        <f t="shared" si="59"/>
        <v/>
      </c>
      <c r="R115" s="190">
        <f t="shared" si="68"/>
        <v>0</v>
      </c>
      <c r="S115" s="28">
        <f t="shared" si="69"/>
        <v>0</v>
      </c>
      <c r="T115" s="28">
        <f t="shared" si="70"/>
        <v>0</v>
      </c>
      <c r="U115" s="15">
        <f t="shared" si="70"/>
        <v>0</v>
      </c>
      <c r="V115" s="28">
        <f t="shared" si="71"/>
        <v>0</v>
      </c>
      <c r="W115" s="153" t="str">
        <f t="shared" si="96"/>
        <v/>
      </c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57"/>
      <c r="EF115" s="57"/>
      <c r="EG115" s="57"/>
      <c r="EH115" s="57"/>
      <c r="EI115" s="57"/>
      <c r="EJ115" s="57"/>
      <c r="EK115" s="57"/>
      <c r="EL115" s="57"/>
      <c r="EM115" s="57"/>
      <c r="EN115" s="57"/>
      <c r="EO115" s="57"/>
      <c r="EP115" s="57"/>
      <c r="EQ115" s="57"/>
      <c r="ER115" s="57"/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7"/>
      <c r="FF115" s="57"/>
      <c r="FG115" s="57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7"/>
      <c r="FU115" s="57"/>
      <c r="FV115" s="57"/>
      <c r="FW115" s="57"/>
      <c r="FX115" s="57"/>
      <c r="FY115" s="57"/>
      <c r="FZ115" s="57"/>
      <c r="GA115" s="57"/>
      <c r="GB115" s="57"/>
      <c r="GC115" s="57"/>
      <c r="GD115" s="57"/>
      <c r="GE115" s="86"/>
      <c r="GF115" s="86"/>
      <c r="GG115" s="86"/>
      <c r="GH115" s="86"/>
      <c r="GI115" s="86"/>
      <c r="GJ115" s="86"/>
      <c r="GK115" s="86"/>
      <c r="GL115" s="86"/>
      <c r="GM115" s="86"/>
      <c r="GN115" s="86"/>
    </row>
    <row r="116" spans="1:196" s="87" customFormat="1" ht="63.6" hidden="1" customHeight="1" thickBot="1" x14ac:dyDescent="0.35">
      <c r="A116" s="154"/>
      <c r="B116" s="85"/>
      <c r="C116" s="208"/>
      <c r="D116" s="208"/>
      <c r="E116" s="282" t="s">
        <v>277</v>
      </c>
      <c r="F116" s="27"/>
      <c r="G116" s="28"/>
      <c r="H116" s="28"/>
      <c r="I116" s="41">
        <f t="shared" ref="I116" si="105">H116/$H$11</f>
        <v>0</v>
      </c>
      <c r="J116" s="15">
        <f t="shared" si="60"/>
        <v>0</v>
      </c>
      <c r="K116" s="153" t="str">
        <f t="shared" si="61"/>
        <v/>
      </c>
      <c r="L116" s="175"/>
      <c r="M116" s="28"/>
      <c r="N116" s="28"/>
      <c r="O116" s="28"/>
      <c r="P116" s="15">
        <f t="shared" si="58"/>
        <v>0</v>
      </c>
      <c r="Q116" s="323" t="str">
        <f t="shared" si="59"/>
        <v/>
      </c>
      <c r="R116" s="190">
        <f t="shared" ref="R116" si="106">SUM(F116,L116)</f>
        <v>0</v>
      </c>
      <c r="S116" s="28">
        <f t="shared" ref="S116" si="107">SUM(F116,M116)</f>
        <v>0</v>
      </c>
      <c r="T116" s="28">
        <f t="shared" ref="T116" si="108">SUM(G116,N116)</f>
        <v>0</v>
      </c>
      <c r="U116" s="15">
        <f t="shared" si="70"/>
        <v>0</v>
      </c>
      <c r="V116" s="28">
        <f t="shared" ref="V116" si="109">U116-T116</f>
        <v>0</v>
      </c>
      <c r="W116" s="153" t="str">
        <f t="shared" si="96"/>
        <v/>
      </c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</row>
    <row r="117" spans="1:196" s="5" customFormat="1" ht="40.15" hidden="1" customHeight="1" thickBot="1" x14ac:dyDescent="0.35">
      <c r="A117" s="152"/>
      <c r="B117" s="84"/>
      <c r="C117" s="207" t="s">
        <v>198</v>
      </c>
      <c r="D117" s="207" t="s">
        <v>76</v>
      </c>
      <c r="E117" s="272" t="s">
        <v>199</v>
      </c>
      <c r="F117" s="22"/>
      <c r="G117" s="17"/>
      <c r="H117" s="17"/>
      <c r="I117" s="19">
        <f t="shared" si="67"/>
        <v>0</v>
      </c>
      <c r="J117" s="15">
        <f t="shared" si="60"/>
        <v>0</v>
      </c>
      <c r="K117" s="153" t="str">
        <f t="shared" si="61"/>
        <v/>
      </c>
      <c r="L117" s="174"/>
      <c r="M117" s="15"/>
      <c r="N117" s="15"/>
      <c r="O117" s="17"/>
      <c r="P117" s="15">
        <f t="shared" si="58"/>
        <v>0</v>
      </c>
      <c r="Q117" s="323" t="str">
        <f t="shared" si="59"/>
        <v/>
      </c>
      <c r="R117" s="189">
        <f t="shared" si="68"/>
        <v>0</v>
      </c>
      <c r="S117" s="15">
        <f t="shared" si="69"/>
        <v>0</v>
      </c>
      <c r="T117" s="15">
        <f t="shared" si="70"/>
        <v>0</v>
      </c>
      <c r="U117" s="15">
        <f t="shared" si="70"/>
        <v>0</v>
      </c>
      <c r="V117" s="15">
        <f t="shared" si="71"/>
        <v>0</v>
      </c>
      <c r="W117" s="153" t="str">
        <f t="shared" si="96"/>
        <v/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36.75" customHeight="1" thickBot="1" x14ac:dyDescent="0.35">
      <c r="A118" s="152"/>
      <c r="B118" s="84"/>
      <c r="C118" s="207" t="s">
        <v>257</v>
      </c>
      <c r="D118" s="207" t="s">
        <v>76</v>
      </c>
      <c r="E118" s="272" t="s">
        <v>350</v>
      </c>
      <c r="F118" s="22"/>
      <c r="G118" s="17"/>
      <c r="H118" s="17"/>
      <c r="I118" s="19">
        <f t="shared" ref="I118" si="110">H118/$H$11</f>
        <v>0</v>
      </c>
      <c r="J118" s="15">
        <f t="shared" si="60"/>
        <v>0</v>
      </c>
      <c r="K118" s="153" t="str">
        <f t="shared" si="61"/>
        <v/>
      </c>
      <c r="L118" s="174">
        <v>160</v>
      </c>
      <c r="M118" s="15">
        <v>160</v>
      </c>
      <c r="N118" s="15">
        <v>160</v>
      </c>
      <c r="O118" s="17"/>
      <c r="P118" s="15">
        <f t="shared" si="58"/>
        <v>-160</v>
      </c>
      <c r="Q118" s="323">
        <f t="shared" si="59"/>
        <v>0</v>
      </c>
      <c r="R118" s="189">
        <f t="shared" ref="R118" si="111">SUM(F118,L118)</f>
        <v>160</v>
      </c>
      <c r="S118" s="15">
        <f t="shared" ref="S118" si="112">SUM(F118,M118)</f>
        <v>160</v>
      </c>
      <c r="T118" s="15">
        <f t="shared" ref="T118" si="113">SUM(G118,N118)</f>
        <v>160</v>
      </c>
      <c r="U118" s="15">
        <f t="shared" si="70"/>
        <v>0</v>
      </c>
      <c r="V118" s="15">
        <f t="shared" ref="V118" si="114">U118-T118</f>
        <v>-160</v>
      </c>
      <c r="W118" s="153">
        <f t="shared" si="96"/>
        <v>0</v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87" customFormat="1" ht="52.9" hidden="1" customHeight="1" thickBot="1" x14ac:dyDescent="0.35">
      <c r="A119" s="154"/>
      <c r="B119" s="85"/>
      <c r="C119" s="208"/>
      <c r="D119" s="208"/>
      <c r="E119" s="282" t="s">
        <v>258</v>
      </c>
      <c r="F119" s="27"/>
      <c r="G119" s="28"/>
      <c r="H119" s="28"/>
      <c r="I119" s="41">
        <f t="shared" ref="I119" si="115">H119/$H$11</f>
        <v>0</v>
      </c>
      <c r="J119" s="15">
        <f t="shared" si="60"/>
        <v>0</v>
      </c>
      <c r="K119" s="153" t="str">
        <f t="shared" si="61"/>
        <v/>
      </c>
      <c r="L119" s="175"/>
      <c r="M119" s="28"/>
      <c r="N119" s="28"/>
      <c r="O119" s="28"/>
      <c r="P119" s="15">
        <f t="shared" si="58"/>
        <v>0</v>
      </c>
      <c r="Q119" s="323" t="str">
        <f t="shared" si="59"/>
        <v/>
      </c>
      <c r="R119" s="190">
        <f t="shared" ref="R119" si="116">SUM(F119,L119)</f>
        <v>0</v>
      </c>
      <c r="S119" s="28">
        <f t="shared" ref="S119" si="117">SUM(F119,M119)</f>
        <v>0</v>
      </c>
      <c r="T119" s="28">
        <f t="shared" ref="T119" si="118">SUM(G119,N119)</f>
        <v>0</v>
      </c>
      <c r="U119" s="15">
        <f t="shared" si="70"/>
        <v>0</v>
      </c>
      <c r="V119" s="28">
        <f t="shared" ref="V119" si="119">U119-T119</f>
        <v>0</v>
      </c>
      <c r="W119" s="153" t="str">
        <f t="shared" si="96"/>
        <v/>
      </c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57"/>
      <c r="EF119" s="57"/>
      <c r="EG119" s="57"/>
      <c r="EH119" s="57"/>
      <c r="EI119" s="57"/>
      <c r="EJ119" s="57"/>
      <c r="EK119" s="57"/>
      <c r="EL119" s="57"/>
      <c r="EM119" s="57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57"/>
      <c r="FG119" s="57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57"/>
      <c r="FX119" s="57"/>
      <c r="FY119" s="57"/>
      <c r="FZ119" s="57"/>
      <c r="GA119" s="57"/>
      <c r="GB119" s="57"/>
      <c r="GC119" s="57"/>
      <c r="GD119" s="57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</row>
    <row r="120" spans="1:196" s="5" customFormat="1" ht="59.25" customHeight="1" thickBot="1" x14ac:dyDescent="0.35">
      <c r="A120" s="152"/>
      <c r="B120" s="84"/>
      <c r="C120" s="207" t="s">
        <v>169</v>
      </c>
      <c r="D120" s="207" t="s">
        <v>78</v>
      </c>
      <c r="E120" s="272" t="s">
        <v>170</v>
      </c>
      <c r="F120" s="22">
        <v>21649.9</v>
      </c>
      <c r="G120" s="17">
        <v>17456.099999999999</v>
      </c>
      <c r="H120" s="17">
        <v>16871.2</v>
      </c>
      <c r="I120" s="19">
        <f t="shared" si="67"/>
        <v>2.4118035304748379E-2</v>
      </c>
      <c r="J120" s="15">
        <f t="shared" si="60"/>
        <v>-584.89999999999782</v>
      </c>
      <c r="K120" s="153">
        <f t="shared" si="61"/>
        <v>0.96649308837598336</v>
      </c>
      <c r="L120" s="174">
        <v>14366.1</v>
      </c>
      <c r="M120" s="15">
        <v>14366.1</v>
      </c>
      <c r="N120" s="15">
        <v>5600</v>
      </c>
      <c r="O120" s="17">
        <v>65</v>
      </c>
      <c r="P120" s="15">
        <f t="shared" si="58"/>
        <v>-5535</v>
      </c>
      <c r="Q120" s="323">
        <f t="shared" si="59"/>
        <v>1.1607142857142858E-2</v>
      </c>
      <c r="R120" s="189">
        <f t="shared" si="68"/>
        <v>36016</v>
      </c>
      <c r="S120" s="15">
        <f t="shared" si="69"/>
        <v>36016</v>
      </c>
      <c r="T120" s="15">
        <f t="shared" si="70"/>
        <v>23056.1</v>
      </c>
      <c r="U120" s="15">
        <f t="shared" si="70"/>
        <v>16936.2</v>
      </c>
      <c r="V120" s="15">
        <f t="shared" si="71"/>
        <v>-6119.8999999999978</v>
      </c>
      <c r="W120" s="153">
        <f t="shared" si="96"/>
        <v>0.73456482232467768</v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9"/>
      <c r="GF120" s="9"/>
      <c r="GG120" s="9"/>
      <c r="GH120" s="9"/>
      <c r="GI120" s="9"/>
      <c r="GJ120" s="9"/>
      <c r="GK120" s="9"/>
      <c r="GL120" s="9"/>
      <c r="GM120" s="9"/>
      <c r="GN120" s="9"/>
    </row>
    <row r="121" spans="1:196" s="5" customFormat="1" ht="42" hidden="1" customHeight="1" thickBot="1" x14ac:dyDescent="0.35">
      <c r="A121" s="152"/>
      <c r="B121" s="84"/>
      <c r="C121" s="207" t="s">
        <v>228</v>
      </c>
      <c r="D121" s="207" t="s">
        <v>229</v>
      </c>
      <c r="E121" s="272" t="s">
        <v>230</v>
      </c>
      <c r="F121" s="22"/>
      <c r="G121" s="17"/>
      <c r="H121" s="17"/>
      <c r="I121" s="19">
        <f t="shared" si="67"/>
        <v>0</v>
      </c>
      <c r="J121" s="15">
        <f t="shared" si="60"/>
        <v>0</v>
      </c>
      <c r="K121" s="153" t="str">
        <f t="shared" si="61"/>
        <v/>
      </c>
      <c r="L121" s="174"/>
      <c r="M121" s="15"/>
      <c r="N121" s="15"/>
      <c r="O121" s="17"/>
      <c r="P121" s="15">
        <f t="shared" si="58"/>
        <v>0</v>
      </c>
      <c r="Q121" s="323" t="str">
        <f t="shared" si="59"/>
        <v/>
      </c>
      <c r="R121" s="189">
        <f t="shared" si="68"/>
        <v>0</v>
      </c>
      <c r="S121" s="15">
        <f t="shared" si="69"/>
        <v>0</v>
      </c>
      <c r="T121" s="15">
        <f t="shared" si="70"/>
        <v>0</v>
      </c>
      <c r="U121" s="15">
        <f>SUM(H121,O121)</f>
        <v>0</v>
      </c>
      <c r="V121" s="15">
        <f>U121-T121</f>
        <v>0</v>
      </c>
      <c r="W121" s="153" t="str">
        <f>IFERROR(100%*(U121/T121),"")</f>
        <v/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9"/>
      <c r="GF121" s="9"/>
      <c r="GG121" s="9"/>
      <c r="GH121" s="9"/>
      <c r="GI121" s="9"/>
      <c r="GJ121" s="9"/>
      <c r="GK121" s="9"/>
      <c r="GL121" s="9"/>
      <c r="GM121" s="9"/>
      <c r="GN121" s="9"/>
    </row>
    <row r="122" spans="1:196" s="5" customFormat="1" ht="58.5" hidden="1" customHeight="1" thickBot="1" x14ac:dyDescent="0.35">
      <c r="A122" s="152">
        <v>21</v>
      </c>
      <c r="B122" s="84">
        <v>180404</v>
      </c>
      <c r="C122" s="207" t="s">
        <v>144</v>
      </c>
      <c r="D122" s="207" t="s">
        <v>79</v>
      </c>
      <c r="E122" s="272" t="s">
        <v>82</v>
      </c>
      <c r="F122" s="22"/>
      <c r="G122" s="17"/>
      <c r="H122" s="17"/>
      <c r="I122" s="19">
        <f t="shared" si="67"/>
        <v>0</v>
      </c>
      <c r="J122" s="15">
        <f t="shared" si="60"/>
        <v>0</v>
      </c>
      <c r="K122" s="153" t="str">
        <f t="shared" si="61"/>
        <v/>
      </c>
      <c r="L122" s="174"/>
      <c r="M122" s="15"/>
      <c r="N122" s="15"/>
      <c r="O122" s="17"/>
      <c r="P122" s="15">
        <f t="shared" si="58"/>
        <v>0</v>
      </c>
      <c r="Q122" s="323" t="str">
        <f t="shared" si="59"/>
        <v/>
      </c>
      <c r="R122" s="189">
        <f t="shared" si="68"/>
        <v>0</v>
      </c>
      <c r="S122" s="15">
        <f t="shared" si="69"/>
        <v>0</v>
      </c>
      <c r="T122" s="15">
        <f t="shared" si="70"/>
        <v>0</v>
      </c>
      <c r="U122" s="15">
        <f t="shared" ref="U122:U129" si="120">SUM(H122,O122)</f>
        <v>0</v>
      </c>
      <c r="V122" s="15">
        <f t="shared" ref="V122:V129" si="121">U122-T122</f>
        <v>0</v>
      </c>
      <c r="W122" s="153" t="str">
        <f t="shared" ref="W122:W137" si="122">IFERROR(100%*(U122/T122),"")</f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9"/>
      <c r="GF122" s="9"/>
      <c r="GG122" s="9"/>
      <c r="GH122" s="9"/>
      <c r="GI122" s="9"/>
      <c r="GJ122" s="9"/>
      <c r="GK122" s="9"/>
      <c r="GL122" s="9"/>
      <c r="GM122" s="9"/>
      <c r="GN122" s="9"/>
    </row>
    <row r="123" spans="1:196" s="5" customFormat="1" ht="28.5" customHeight="1" thickBot="1" x14ac:dyDescent="0.35">
      <c r="A123" s="152"/>
      <c r="B123" s="84">
        <v>180404</v>
      </c>
      <c r="C123" s="207" t="s">
        <v>161</v>
      </c>
      <c r="D123" s="207" t="s">
        <v>80</v>
      </c>
      <c r="E123" s="272" t="s">
        <v>81</v>
      </c>
      <c r="F123" s="22"/>
      <c r="G123" s="17"/>
      <c r="H123" s="17"/>
      <c r="I123" s="19">
        <f t="shared" si="67"/>
        <v>0</v>
      </c>
      <c r="J123" s="15">
        <f t="shared" si="60"/>
        <v>0</v>
      </c>
      <c r="K123" s="153" t="str">
        <f t="shared" si="61"/>
        <v/>
      </c>
      <c r="L123" s="174">
        <v>1488.1</v>
      </c>
      <c r="M123" s="15">
        <v>1488.2</v>
      </c>
      <c r="N123" s="15">
        <v>1488.2</v>
      </c>
      <c r="O123" s="17">
        <v>30</v>
      </c>
      <c r="P123" s="15">
        <f t="shared" si="58"/>
        <v>-1458.2</v>
      </c>
      <c r="Q123" s="323">
        <f t="shared" si="59"/>
        <v>2.015858083590915E-2</v>
      </c>
      <c r="R123" s="189">
        <f t="shared" si="68"/>
        <v>1488.1</v>
      </c>
      <c r="S123" s="15">
        <f t="shared" si="69"/>
        <v>1488.2</v>
      </c>
      <c r="T123" s="15">
        <f t="shared" si="70"/>
        <v>1488.2</v>
      </c>
      <c r="U123" s="15">
        <f t="shared" si="120"/>
        <v>30</v>
      </c>
      <c r="V123" s="15">
        <f t="shared" si="121"/>
        <v>-1458.2</v>
      </c>
      <c r="W123" s="153">
        <f t="shared" si="122"/>
        <v>2.015858083590915E-2</v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9"/>
      <c r="GF123" s="9"/>
      <c r="GG123" s="9"/>
      <c r="GH123" s="9"/>
      <c r="GI123" s="9"/>
      <c r="GJ123" s="9"/>
      <c r="GK123" s="9"/>
      <c r="GL123" s="9"/>
      <c r="GM123" s="9"/>
      <c r="GN123" s="9"/>
    </row>
    <row r="124" spans="1:196" s="1" customFormat="1" ht="58.5" hidden="1" customHeight="1" x14ac:dyDescent="0.3">
      <c r="A124" s="152">
        <v>22</v>
      </c>
      <c r="B124" s="84"/>
      <c r="C124" s="207" t="s">
        <v>204</v>
      </c>
      <c r="D124" s="207" t="s">
        <v>76</v>
      </c>
      <c r="E124" s="272" t="s">
        <v>207</v>
      </c>
      <c r="F124" s="22"/>
      <c r="G124" s="17"/>
      <c r="H124" s="17"/>
      <c r="I124" s="19">
        <f t="shared" si="67"/>
        <v>0</v>
      </c>
      <c r="J124" s="15">
        <f t="shared" si="60"/>
        <v>0</v>
      </c>
      <c r="K124" s="153" t="str">
        <f t="shared" si="61"/>
        <v/>
      </c>
      <c r="L124" s="174"/>
      <c r="M124" s="15"/>
      <c r="N124" s="15"/>
      <c r="O124" s="17"/>
      <c r="P124" s="15">
        <f t="shared" si="58"/>
        <v>0</v>
      </c>
      <c r="Q124" s="323" t="str">
        <f t="shared" si="59"/>
        <v/>
      </c>
      <c r="R124" s="189">
        <f t="shared" si="68"/>
        <v>0</v>
      </c>
      <c r="S124" s="15">
        <f t="shared" si="69"/>
        <v>0</v>
      </c>
      <c r="T124" s="15">
        <f t="shared" si="70"/>
        <v>0</v>
      </c>
      <c r="U124" s="15">
        <f t="shared" si="120"/>
        <v>0</v>
      </c>
      <c r="V124" s="15">
        <f t="shared" si="121"/>
        <v>0</v>
      </c>
      <c r="W124" s="153" t="str">
        <f t="shared" si="122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</row>
    <row r="125" spans="1:196" s="1" customFormat="1" ht="58.5" hidden="1" customHeight="1" x14ac:dyDescent="0.3">
      <c r="A125" s="152">
        <v>24</v>
      </c>
      <c r="B125" s="84"/>
      <c r="C125" s="207" t="s">
        <v>163</v>
      </c>
      <c r="D125" s="207" t="s">
        <v>84</v>
      </c>
      <c r="E125" s="272" t="s">
        <v>164</v>
      </c>
      <c r="F125" s="22"/>
      <c r="G125" s="17"/>
      <c r="H125" s="17"/>
      <c r="I125" s="19">
        <f t="shared" si="67"/>
        <v>0</v>
      </c>
      <c r="J125" s="15">
        <f t="shared" si="60"/>
        <v>0</v>
      </c>
      <c r="K125" s="153" t="str">
        <f t="shared" si="61"/>
        <v/>
      </c>
      <c r="L125" s="174"/>
      <c r="M125" s="15"/>
      <c r="N125" s="15"/>
      <c r="O125" s="17"/>
      <c r="P125" s="15">
        <f t="shared" si="58"/>
        <v>0</v>
      </c>
      <c r="Q125" s="323" t="str">
        <f t="shared" si="59"/>
        <v/>
      </c>
      <c r="R125" s="189">
        <f t="shared" si="68"/>
        <v>0</v>
      </c>
      <c r="S125" s="15">
        <f t="shared" si="69"/>
        <v>0</v>
      </c>
      <c r="T125" s="15">
        <f t="shared" si="70"/>
        <v>0</v>
      </c>
      <c r="U125" s="15">
        <f t="shared" si="120"/>
        <v>0</v>
      </c>
      <c r="V125" s="15">
        <f t="shared" si="121"/>
        <v>0</v>
      </c>
      <c r="W125" s="153" t="str">
        <f t="shared" si="122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70" customFormat="1" ht="58.5" hidden="1" customHeight="1" x14ac:dyDescent="0.3">
      <c r="A126" s="156"/>
      <c r="B126" s="62"/>
      <c r="C126" s="209"/>
      <c r="D126" s="210"/>
      <c r="E126" s="276" t="s">
        <v>196</v>
      </c>
      <c r="F126" s="33"/>
      <c r="G126" s="34"/>
      <c r="H126" s="46"/>
      <c r="I126" s="19">
        <f t="shared" si="67"/>
        <v>0</v>
      </c>
      <c r="J126" s="15">
        <f t="shared" si="60"/>
        <v>0</v>
      </c>
      <c r="K126" s="153" t="str">
        <f t="shared" si="61"/>
        <v/>
      </c>
      <c r="L126" s="175"/>
      <c r="M126" s="28"/>
      <c r="N126" s="28"/>
      <c r="O126" s="28"/>
      <c r="P126" s="15">
        <f t="shared" si="58"/>
        <v>0</v>
      </c>
      <c r="Q126" s="323" t="str">
        <f t="shared" si="59"/>
        <v/>
      </c>
      <c r="R126" s="189">
        <f t="shared" si="68"/>
        <v>0</v>
      </c>
      <c r="S126" s="15">
        <f t="shared" si="69"/>
        <v>0</v>
      </c>
      <c r="T126" s="15">
        <f t="shared" si="70"/>
        <v>0</v>
      </c>
      <c r="U126" s="15">
        <f t="shared" si="120"/>
        <v>0</v>
      </c>
      <c r="V126" s="15">
        <f t="shared" si="121"/>
        <v>0</v>
      </c>
      <c r="W126" s="153" t="str">
        <f t="shared" si="122"/>
        <v/>
      </c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9"/>
      <c r="GF126" s="69"/>
      <c r="GG126" s="69"/>
      <c r="GH126" s="69"/>
      <c r="GI126" s="69"/>
      <c r="GJ126" s="69"/>
      <c r="GK126" s="69"/>
      <c r="GL126" s="69"/>
      <c r="GM126" s="69"/>
      <c r="GN126" s="69"/>
    </row>
    <row r="127" spans="1:196" s="70" customFormat="1" ht="58.5" hidden="1" customHeight="1" x14ac:dyDescent="0.3">
      <c r="A127" s="156"/>
      <c r="B127" s="62"/>
      <c r="C127" s="209"/>
      <c r="D127" s="210"/>
      <c r="E127" s="276" t="s">
        <v>197</v>
      </c>
      <c r="F127" s="33"/>
      <c r="G127" s="34"/>
      <c r="H127" s="46"/>
      <c r="I127" s="19">
        <f t="shared" si="67"/>
        <v>0</v>
      </c>
      <c r="J127" s="15">
        <f t="shared" si="60"/>
        <v>0</v>
      </c>
      <c r="K127" s="153" t="str">
        <f t="shared" si="61"/>
        <v/>
      </c>
      <c r="L127" s="175"/>
      <c r="M127" s="28"/>
      <c r="N127" s="28"/>
      <c r="O127" s="28"/>
      <c r="P127" s="15">
        <f t="shared" si="58"/>
        <v>0</v>
      </c>
      <c r="Q127" s="323" t="str">
        <f t="shared" si="59"/>
        <v/>
      </c>
      <c r="R127" s="189">
        <f t="shared" si="68"/>
        <v>0</v>
      </c>
      <c r="S127" s="15">
        <f t="shared" si="69"/>
        <v>0</v>
      </c>
      <c r="T127" s="15">
        <f t="shared" si="70"/>
        <v>0</v>
      </c>
      <c r="U127" s="15">
        <f t="shared" si="120"/>
        <v>0</v>
      </c>
      <c r="V127" s="15">
        <f t="shared" si="121"/>
        <v>0</v>
      </c>
      <c r="W127" s="153" t="str">
        <f t="shared" si="122"/>
        <v/>
      </c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</row>
    <row r="128" spans="1:196" s="1" customFormat="1" ht="58.5" hidden="1" customHeight="1" x14ac:dyDescent="0.3">
      <c r="A128" s="152">
        <v>25</v>
      </c>
      <c r="B128" s="84"/>
      <c r="C128" s="207" t="s">
        <v>187</v>
      </c>
      <c r="D128" s="207" t="s">
        <v>83</v>
      </c>
      <c r="E128" s="272" t="s">
        <v>188</v>
      </c>
      <c r="F128" s="22"/>
      <c r="G128" s="17"/>
      <c r="H128" s="17"/>
      <c r="I128" s="19">
        <f t="shared" si="67"/>
        <v>0</v>
      </c>
      <c r="J128" s="15">
        <f t="shared" si="60"/>
        <v>0</v>
      </c>
      <c r="K128" s="153" t="str">
        <f t="shared" si="61"/>
        <v/>
      </c>
      <c r="L128" s="174"/>
      <c r="M128" s="15"/>
      <c r="N128" s="15"/>
      <c r="O128" s="17"/>
      <c r="P128" s="15">
        <f t="shared" si="58"/>
        <v>0</v>
      </c>
      <c r="Q128" s="323" t="str">
        <f t="shared" si="59"/>
        <v/>
      </c>
      <c r="R128" s="189">
        <f t="shared" si="68"/>
        <v>0</v>
      </c>
      <c r="S128" s="15">
        <f t="shared" si="69"/>
        <v>0</v>
      </c>
      <c r="T128" s="15">
        <f t="shared" si="70"/>
        <v>0</v>
      </c>
      <c r="U128" s="15">
        <f t="shared" si="120"/>
        <v>0</v>
      </c>
      <c r="V128" s="15">
        <f t="shared" si="121"/>
        <v>0</v>
      </c>
      <c r="W128" s="153" t="str">
        <f t="shared" si="122"/>
        <v/>
      </c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</row>
    <row r="129" spans="1:196" s="1" customFormat="1" ht="39" hidden="1" customHeight="1" x14ac:dyDescent="0.3">
      <c r="A129" s="152"/>
      <c r="B129" s="84"/>
      <c r="C129" s="207" t="s">
        <v>206</v>
      </c>
      <c r="D129" s="207" t="s">
        <v>76</v>
      </c>
      <c r="E129" s="272" t="s">
        <v>162</v>
      </c>
      <c r="F129" s="22"/>
      <c r="G129" s="17"/>
      <c r="H129" s="17"/>
      <c r="I129" s="19">
        <f t="shared" si="67"/>
        <v>0</v>
      </c>
      <c r="J129" s="15">
        <f t="shared" si="60"/>
        <v>0</v>
      </c>
      <c r="K129" s="153" t="str">
        <f t="shared" si="61"/>
        <v/>
      </c>
      <c r="L129" s="174"/>
      <c r="M129" s="15"/>
      <c r="N129" s="15"/>
      <c r="O129" s="17"/>
      <c r="P129" s="15">
        <f t="shared" si="58"/>
        <v>0</v>
      </c>
      <c r="Q129" s="323" t="str">
        <f t="shared" si="59"/>
        <v/>
      </c>
      <c r="R129" s="189">
        <f t="shared" si="68"/>
        <v>0</v>
      </c>
      <c r="S129" s="15">
        <f t="shared" si="69"/>
        <v>0</v>
      </c>
      <c r="T129" s="15">
        <f t="shared" si="70"/>
        <v>0</v>
      </c>
      <c r="U129" s="15">
        <f t="shared" si="120"/>
        <v>0</v>
      </c>
      <c r="V129" s="15">
        <f t="shared" si="121"/>
        <v>0</v>
      </c>
      <c r="W129" s="153" t="str">
        <f t="shared" si="122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</row>
    <row r="130" spans="1:196" s="1" customFormat="1" ht="58.5" hidden="1" customHeight="1" x14ac:dyDescent="0.3">
      <c r="A130" s="152">
        <v>24</v>
      </c>
      <c r="B130" s="84"/>
      <c r="C130" s="207" t="s">
        <v>163</v>
      </c>
      <c r="D130" s="207" t="s">
        <v>84</v>
      </c>
      <c r="E130" s="272" t="s">
        <v>164</v>
      </c>
      <c r="F130" s="22"/>
      <c r="G130" s="17"/>
      <c r="H130" s="17"/>
      <c r="I130" s="19">
        <f t="shared" si="67"/>
        <v>0</v>
      </c>
      <c r="J130" s="15">
        <f t="shared" si="60"/>
        <v>0</v>
      </c>
      <c r="K130" s="153" t="str">
        <f t="shared" si="61"/>
        <v/>
      </c>
      <c r="L130" s="174"/>
      <c r="M130" s="15"/>
      <c r="N130" s="15"/>
      <c r="O130" s="17"/>
      <c r="P130" s="15">
        <f t="shared" si="58"/>
        <v>0</v>
      </c>
      <c r="Q130" s="323" t="str">
        <f t="shared" si="59"/>
        <v/>
      </c>
      <c r="R130" s="189">
        <f t="shared" si="68"/>
        <v>0</v>
      </c>
      <c r="S130" s="15">
        <f t="shared" si="69"/>
        <v>0</v>
      </c>
      <c r="T130" s="15">
        <f t="shared" si="70"/>
        <v>0</v>
      </c>
      <c r="U130" s="15">
        <f t="shared" ref="U130:U138" si="123">SUM(H130,O130)</f>
        <v>0</v>
      </c>
      <c r="V130" s="15">
        <f t="shared" si="71"/>
        <v>0</v>
      </c>
      <c r="W130" s="153" t="str">
        <f t="shared" si="122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87" customFormat="1" ht="54.75" hidden="1" customHeight="1" thickBot="1" x14ac:dyDescent="0.35">
      <c r="A131" s="154"/>
      <c r="B131" s="85"/>
      <c r="C131" s="208"/>
      <c r="D131" s="208"/>
      <c r="E131" s="282" t="s">
        <v>221</v>
      </c>
      <c r="F131" s="27"/>
      <c r="G131" s="28"/>
      <c r="H131" s="28"/>
      <c r="I131" s="19">
        <f t="shared" si="67"/>
        <v>0</v>
      </c>
      <c r="J131" s="15">
        <f t="shared" si="60"/>
        <v>0</v>
      </c>
      <c r="K131" s="153" t="str">
        <f t="shared" si="61"/>
        <v/>
      </c>
      <c r="L131" s="175"/>
      <c r="M131" s="28"/>
      <c r="N131" s="28"/>
      <c r="O131" s="28"/>
      <c r="P131" s="15">
        <f t="shared" si="58"/>
        <v>0</v>
      </c>
      <c r="Q131" s="323" t="str">
        <f t="shared" si="59"/>
        <v/>
      </c>
      <c r="R131" s="189">
        <f t="shared" si="68"/>
        <v>0</v>
      </c>
      <c r="S131" s="15">
        <f t="shared" si="69"/>
        <v>0</v>
      </c>
      <c r="T131" s="15">
        <f t="shared" si="70"/>
        <v>0</v>
      </c>
      <c r="U131" s="15">
        <f t="shared" si="123"/>
        <v>0</v>
      </c>
      <c r="V131" s="15">
        <f t="shared" si="71"/>
        <v>0</v>
      </c>
      <c r="W131" s="153" t="str">
        <f t="shared" si="122"/>
        <v/>
      </c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57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57"/>
      <c r="FF131" s="57"/>
      <c r="FG131" s="57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57"/>
      <c r="GB131" s="57"/>
      <c r="GC131" s="57"/>
      <c r="GD131" s="57"/>
      <c r="GE131" s="86"/>
      <c r="GF131" s="86"/>
      <c r="GG131" s="86"/>
      <c r="GH131" s="86"/>
      <c r="GI131" s="86"/>
      <c r="GJ131" s="86"/>
      <c r="GK131" s="86"/>
      <c r="GL131" s="86"/>
      <c r="GM131" s="86"/>
      <c r="GN131" s="86"/>
    </row>
    <row r="132" spans="1:196" s="87" customFormat="1" ht="41.25" hidden="1" customHeight="1" thickBot="1" x14ac:dyDescent="0.35">
      <c r="A132" s="154"/>
      <c r="B132" s="85"/>
      <c r="C132" s="208"/>
      <c r="D132" s="208"/>
      <c r="E132" s="282" t="s">
        <v>222</v>
      </c>
      <c r="F132" s="27"/>
      <c r="G132" s="28"/>
      <c r="H132" s="28"/>
      <c r="I132" s="19">
        <f t="shared" si="67"/>
        <v>0</v>
      </c>
      <c r="J132" s="15">
        <f t="shared" si="60"/>
        <v>0</v>
      </c>
      <c r="K132" s="153" t="str">
        <f t="shared" si="61"/>
        <v/>
      </c>
      <c r="L132" s="175"/>
      <c r="M132" s="28"/>
      <c r="N132" s="28"/>
      <c r="O132" s="28"/>
      <c r="P132" s="15">
        <f t="shared" si="58"/>
        <v>0</v>
      </c>
      <c r="Q132" s="323" t="str">
        <f t="shared" si="59"/>
        <v/>
      </c>
      <c r="R132" s="189">
        <f t="shared" si="68"/>
        <v>0</v>
      </c>
      <c r="S132" s="15">
        <f t="shared" si="69"/>
        <v>0</v>
      </c>
      <c r="T132" s="15">
        <f t="shared" si="70"/>
        <v>0</v>
      </c>
      <c r="U132" s="15">
        <f t="shared" si="123"/>
        <v>0</v>
      </c>
      <c r="V132" s="15">
        <f t="shared" si="71"/>
        <v>0</v>
      </c>
      <c r="W132" s="153" t="str">
        <f t="shared" si="122"/>
        <v/>
      </c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57"/>
      <c r="CX132" s="57"/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57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57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57"/>
      <c r="FF132" s="57"/>
      <c r="FG132" s="57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57"/>
      <c r="GB132" s="57"/>
      <c r="GC132" s="57"/>
      <c r="GD132" s="57"/>
      <c r="GE132" s="86"/>
      <c r="GF132" s="86"/>
      <c r="GG132" s="86"/>
      <c r="GH132" s="86"/>
      <c r="GI132" s="86"/>
      <c r="GJ132" s="86"/>
      <c r="GK132" s="86"/>
      <c r="GL132" s="86"/>
      <c r="GM132" s="86"/>
      <c r="GN132" s="86"/>
    </row>
    <row r="133" spans="1:196" s="1" customFormat="1" ht="39.75" hidden="1" customHeight="1" x14ac:dyDescent="0.3">
      <c r="A133" s="152">
        <v>25</v>
      </c>
      <c r="B133" s="84"/>
      <c r="C133" s="207" t="s">
        <v>187</v>
      </c>
      <c r="D133" s="207" t="s">
        <v>83</v>
      </c>
      <c r="E133" s="272" t="s">
        <v>188</v>
      </c>
      <c r="F133" s="22"/>
      <c r="G133" s="17"/>
      <c r="H133" s="17"/>
      <c r="I133" s="19">
        <f t="shared" si="67"/>
        <v>0</v>
      </c>
      <c r="J133" s="15">
        <f t="shared" si="60"/>
        <v>0</v>
      </c>
      <c r="K133" s="153" t="str">
        <f t="shared" si="61"/>
        <v/>
      </c>
      <c r="L133" s="174"/>
      <c r="M133" s="15"/>
      <c r="N133" s="15"/>
      <c r="O133" s="17"/>
      <c r="P133" s="15">
        <f t="shared" si="58"/>
        <v>0</v>
      </c>
      <c r="Q133" s="323" t="str">
        <f t="shared" si="59"/>
        <v/>
      </c>
      <c r="R133" s="189">
        <f t="shared" si="68"/>
        <v>0</v>
      </c>
      <c r="S133" s="15">
        <f t="shared" si="69"/>
        <v>0</v>
      </c>
      <c r="T133" s="15">
        <f t="shared" si="70"/>
        <v>0</v>
      </c>
      <c r="U133" s="15">
        <f t="shared" si="123"/>
        <v>0</v>
      </c>
      <c r="V133" s="15">
        <f t="shared" si="71"/>
        <v>0</v>
      </c>
      <c r="W133" s="153" t="str">
        <f t="shared" si="122"/>
        <v/>
      </c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</row>
    <row r="134" spans="1:196" s="5" customFormat="1" ht="42" hidden="1" customHeight="1" thickBot="1" x14ac:dyDescent="0.35">
      <c r="A134" s="152"/>
      <c r="B134" s="84"/>
      <c r="C134" s="207" t="s">
        <v>269</v>
      </c>
      <c r="D134" s="207" t="s">
        <v>229</v>
      </c>
      <c r="E134" s="272" t="s">
        <v>270</v>
      </c>
      <c r="F134" s="22"/>
      <c r="G134" s="17"/>
      <c r="H134" s="17"/>
      <c r="I134" s="19">
        <f t="shared" si="67"/>
        <v>0</v>
      </c>
      <c r="J134" s="15">
        <f t="shared" si="60"/>
        <v>0</v>
      </c>
      <c r="K134" s="153" t="str">
        <f t="shared" si="61"/>
        <v/>
      </c>
      <c r="L134" s="174"/>
      <c r="M134" s="15"/>
      <c r="N134" s="15"/>
      <c r="O134" s="17"/>
      <c r="P134" s="15">
        <f t="shared" si="58"/>
        <v>0</v>
      </c>
      <c r="Q134" s="323" t="str">
        <f t="shared" si="59"/>
        <v/>
      </c>
      <c r="R134" s="189">
        <f t="shared" si="68"/>
        <v>0</v>
      </c>
      <c r="S134" s="15">
        <f t="shared" si="69"/>
        <v>0</v>
      </c>
      <c r="T134" s="15">
        <f t="shared" si="70"/>
        <v>0</v>
      </c>
      <c r="U134" s="15">
        <f t="shared" si="123"/>
        <v>0</v>
      </c>
      <c r="V134" s="15">
        <f t="shared" si="71"/>
        <v>0</v>
      </c>
      <c r="W134" s="153" t="str">
        <f t="shared" si="122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9"/>
      <c r="GF134" s="9"/>
      <c r="GG134" s="9"/>
      <c r="GH134" s="9"/>
      <c r="GI134" s="9"/>
      <c r="GJ134" s="9"/>
      <c r="GK134" s="9"/>
      <c r="GL134" s="9"/>
      <c r="GM134" s="9"/>
      <c r="GN134" s="9"/>
    </row>
    <row r="135" spans="1:196" s="87" customFormat="1" ht="47.25" hidden="1" customHeight="1" thickBot="1" x14ac:dyDescent="0.35">
      <c r="A135" s="154"/>
      <c r="B135" s="85"/>
      <c r="C135" s="208"/>
      <c r="D135" s="208"/>
      <c r="E135" s="282" t="s">
        <v>276</v>
      </c>
      <c r="F135" s="27"/>
      <c r="G135" s="28"/>
      <c r="H135" s="28"/>
      <c r="I135" s="19">
        <f t="shared" si="67"/>
        <v>0</v>
      </c>
      <c r="J135" s="15">
        <f t="shared" si="60"/>
        <v>0</v>
      </c>
      <c r="K135" s="153" t="str">
        <f t="shared" si="61"/>
        <v/>
      </c>
      <c r="L135" s="177"/>
      <c r="M135" s="44"/>
      <c r="N135" s="44"/>
      <c r="O135" s="44"/>
      <c r="P135" s="15">
        <f t="shared" si="58"/>
        <v>0</v>
      </c>
      <c r="Q135" s="323" t="str">
        <f t="shared" si="59"/>
        <v/>
      </c>
      <c r="R135" s="189">
        <f t="shared" si="68"/>
        <v>0</v>
      </c>
      <c r="S135" s="15">
        <f t="shared" si="69"/>
        <v>0</v>
      </c>
      <c r="T135" s="15">
        <f t="shared" si="70"/>
        <v>0</v>
      </c>
      <c r="U135" s="15">
        <f t="shared" si="123"/>
        <v>0</v>
      </c>
      <c r="V135" s="15">
        <f t="shared" si="71"/>
        <v>0</v>
      </c>
      <c r="W135" s="153" t="str">
        <f t="shared" si="122"/>
        <v/>
      </c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57"/>
      <c r="CX135" s="57"/>
      <c r="CY135" s="57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57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57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57"/>
      <c r="FF135" s="57"/>
      <c r="FG135" s="57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57"/>
      <c r="GB135" s="57"/>
      <c r="GC135" s="57"/>
      <c r="GD135" s="57"/>
      <c r="GE135" s="86"/>
      <c r="GF135" s="86"/>
      <c r="GG135" s="86"/>
      <c r="GH135" s="86"/>
      <c r="GI135" s="86"/>
      <c r="GJ135" s="86"/>
      <c r="GK135" s="86"/>
      <c r="GL135" s="86"/>
      <c r="GM135" s="86"/>
      <c r="GN135" s="86"/>
    </row>
    <row r="136" spans="1:196" s="5" customFormat="1" ht="30.75" hidden="1" customHeight="1" thickBot="1" x14ac:dyDescent="0.35">
      <c r="A136" s="152"/>
      <c r="B136" s="84"/>
      <c r="C136" s="207" t="s">
        <v>244</v>
      </c>
      <c r="D136" s="207" t="s">
        <v>76</v>
      </c>
      <c r="E136" s="272" t="s">
        <v>245</v>
      </c>
      <c r="F136" s="22"/>
      <c r="G136" s="17"/>
      <c r="H136" s="17"/>
      <c r="I136" s="19">
        <f t="shared" si="67"/>
        <v>0</v>
      </c>
      <c r="J136" s="15">
        <f t="shared" si="60"/>
        <v>0</v>
      </c>
      <c r="K136" s="153" t="str">
        <f t="shared" si="61"/>
        <v/>
      </c>
      <c r="L136" s="174"/>
      <c r="M136" s="15"/>
      <c r="N136" s="15"/>
      <c r="O136" s="17"/>
      <c r="P136" s="15">
        <f t="shared" si="58"/>
        <v>0</v>
      </c>
      <c r="Q136" s="323" t="str">
        <f t="shared" si="59"/>
        <v/>
      </c>
      <c r="R136" s="189">
        <f t="shared" si="68"/>
        <v>0</v>
      </c>
      <c r="S136" s="15">
        <f t="shared" si="69"/>
        <v>0</v>
      </c>
      <c r="T136" s="15">
        <f t="shared" si="70"/>
        <v>0</v>
      </c>
      <c r="U136" s="15">
        <f t="shared" si="123"/>
        <v>0</v>
      </c>
      <c r="V136" s="15">
        <f t="shared" si="71"/>
        <v>0</v>
      </c>
      <c r="W136" s="153" t="str">
        <f t="shared" si="122"/>
        <v/>
      </c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9"/>
      <c r="GF136" s="9"/>
      <c r="GG136" s="9"/>
      <c r="GH136" s="9"/>
      <c r="GI136" s="9"/>
      <c r="GJ136" s="9"/>
      <c r="GK136" s="9"/>
      <c r="GL136" s="9"/>
      <c r="GM136" s="9"/>
      <c r="GN136" s="9"/>
    </row>
    <row r="137" spans="1:196" s="5" customFormat="1" ht="40.5" customHeight="1" thickBot="1" x14ac:dyDescent="0.35">
      <c r="A137" s="152"/>
      <c r="B137" s="84"/>
      <c r="C137" s="207" t="s">
        <v>206</v>
      </c>
      <c r="D137" s="207" t="s">
        <v>76</v>
      </c>
      <c r="E137" s="272" t="s">
        <v>162</v>
      </c>
      <c r="F137" s="22">
        <v>141.1</v>
      </c>
      <c r="G137" s="17">
        <v>141.1</v>
      </c>
      <c r="H137" s="17">
        <v>137.5</v>
      </c>
      <c r="I137" s="40">
        <f t="shared" si="67"/>
        <v>1.9656158746283024E-4</v>
      </c>
      <c r="J137" s="15">
        <f t="shared" si="60"/>
        <v>-3.5999999999999943</v>
      </c>
      <c r="K137" s="153">
        <f t="shared" si="61"/>
        <v>0.97448618001417442</v>
      </c>
      <c r="L137" s="174"/>
      <c r="M137" s="15"/>
      <c r="N137" s="15"/>
      <c r="O137" s="17"/>
      <c r="P137" s="15">
        <f t="shared" si="58"/>
        <v>0</v>
      </c>
      <c r="Q137" s="323" t="str">
        <f t="shared" si="59"/>
        <v/>
      </c>
      <c r="R137" s="189">
        <f t="shared" si="68"/>
        <v>141.1</v>
      </c>
      <c r="S137" s="15">
        <f t="shared" si="69"/>
        <v>141.1</v>
      </c>
      <c r="T137" s="15">
        <f t="shared" si="70"/>
        <v>141.1</v>
      </c>
      <c r="U137" s="15">
        <f t="shared" si="123"/>
        <v>137.5</v>
      </c>
      <c r="V137" s="15">
        <f t="shared" si="71"/>
        <v>-3.5999999999999943</v>
      </c>
      <c r="W137" s="153">
        <f t="shared" si="122"/>
        <v>0.97448618001417442</v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9"/>
      <c r="GF137" s="9"/>
      <c r="GG137" s="9"/>
      <c r="GH137" s="9"/>
      <c r="GI137" s="9"/>
      <c r="GJ137" s="9"/>
      <c r="GK137" s="9"/>
      <c r="GL137" s="9"/>
      <c r="GM137" s="9"/>
      <c r="GN137" s="9"/>
    </row>
    <row r="138" spans="1:196" s="129" customFormat="1" ht="28.5" customHeight="1" thickBot="1" x14ac:dyDescent="0.35">
      <c r="A138" s="157"/>
      <c r="B138" s="120"/>
      <c r="C138" s="211" t="s">
        <v>305</v>
      </c>
      <c r="D138" s="211" t="s">
        <v>76</v>
      </c>
      <c r="E138" s="287" t="s">
        <v>306</v>
      </c>
      <c r="F138" s="121">
        <v>120</v>
      </c>
      <c r="G138" s="17">
        <v>120</v>
      </c>
      <c r="H138" s="122"/>
      <c r="I138" s="123">
        <f t="shared" si="67"/>
        <v>0</v>
      </c>
      <c r="J138" s="15">
        <f t="shared" si="60"/>
        <v>-120</v>
      </c>
      <c r="K138" s="158">
        <f t="shared" si="61"/>
        <v>0</v>
      </c>
      <c r="L138" s="178"/>
      <c r="M138" s="124"/>
      <c r="N138" s="15"/>
      <c r="O138" s="122"/>
      <c r="P138" s="15">
        <f t="shared" si="58"/>
        <v>0</v>
      </c>
      <c r="Q138" s="323" t="str">
        <f t="shared" si="59"/>
        <v/>
      </c>
      <c r="R138" s="191">
        <f t="shared" si="68"/>
        <v>120</v>
      </c>
      <c r="S138" s="124">
        <f t="shared" si="69"/>
        <v>120</v>
      </c>
      <c r="T138" s="124">
        <f t="shared" si="70"/>
        <v>120</v>
      </c>
      <c r="U138" s="124">
        <f t="shared" si="123"/>
        <v>0</v>
      </c>
      <c r="V138" s="124">
        <f>U138-T138</f>
        <v>-120</v>
      </c>
      <c r="W138" s="158">
        <f>IFERROR(100%*(U138/T138),"")</f>
        <v>0</v>
      </c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7"/>
      <c r="BO138" s="127"/>
      <c r="BP138" s="127"/>
      <c r="BQ138" s="127"/>
      <c r="BR138" s="127"/>
      <c r="BS138" s="127"/>
      <c r="BT138" s="127"/>
      <c r="BU138" s="127"/>
      <c r="BV138" s="127"/>
      <c r="BW138" s="127"/>
      <c r="BX138" s="127"/>
      <c r="BY138" s="127"/>
      <c r="BZ138" s="127"/>
      <c r="CA138" s="127"/>
      <c r="CB138" s="127"/>
      <c r="CC138" s="127"/>
      <c r="CD138" s="127"/>
      <c r="CE138" s="127"/>
      <c r="CF138" s="127"/>
      <c r="CG138" s="127"/>
      <c r="CH138" s="127"/>
      <c r="CI138" s="127"/>
      <c r="CJ138" s="127"/>
      <c r="CK138" s="127"/>
      <c r="CL138" s="127"/>
      <c r="CM138" s="127"/>
      <c r="CN138" s="127"/>
      <c r="CO138" s="127"/>
      <c r="CP138" s="127"/>
      <c r="CQ138" s="127"/>
      <c r="CR138" s="127"/>
      <c r="CS138" s="127"/>
      <c r="CT138" s="127"/>
      <c r="CU138" s="127"/>
      <c r="CV138" s="127"/>
      <c r="CW138" s="127"/>
      <c r="CX138" s="127"/>
      <c r="CY138" s="127"/>
      <c r="CZ138" s="127"/>
      <c r="DA138" s="127"/>
      <c r="DB138" s="127"/>
      <c r="DC138" s="127"/>
      <c r="DD138" s="127"/>
      <c r="DE138" s="127"/>
      <c r="DF138" s="127"/>
      <c r="DG138" s="127"/>
      <c r="DH138" s="127"/>
      <c r="DI138" s="127"/>
      <c r="DJ138" s="127"/>
      <c r="DK138" s="127"/>
      <c r="DL138" s="127"/>
      <c r="DM138" s="127"/>
      <c r="DN138" s="127"/>
      <c r="DO138" s="127"/>
      <c r="DP138" s="127"/>
      <c r="DQ138" s="127"/>
      <c r="DR138" s="127"/>
      <c r="DS138" s="127"/>
      <c r="DT138" s="127"/>
      <c r="DU138" s="127"/>
      <c r="DV138" s="127"/>
      <c r="DW138" s="127"/>
      <c r="DX138" s="127"/>
      <c r="DY138" s="127"/>
      <c r="DZ138" s="127"/>
      <c r="EA138" s="127"/>
      <c r="EB138" s="127"/>
      <c r="EC138" s="127"/>
      <c r="ED138" s="127"/>
      <c r="EE138" s="127"/>
      <c r="EF138" s="127"/>
      <c r="EG138" s="127"/>
      <c r="EH138" s="127"/>
      <c r="EI138" s="127"/>
      <c r="EJ138" s="127"/>
      <c r="EK138" s="127"/>
      <c r="EL138" s="127"/>
      <c r="EM138" s="127"/>
      <c r="EN138" s="127"/>
      <c r="EO138" s="127"/>
      <c r="EP138" s="127"/>
      <c r="EQ138" s="127"/>
      <c r="ER138" s="127"/>
      <c r="ES138" s="127"/>
      <c r="ET138" s="127"/>
      <c r="EU138" s="127"/>
      <c r="EV138" s="127"/>
      <c r="EW138" s="127"/>
      <c r="EX138" s="127"/>
      <c r="EY138" s="127"/>
      <c r="EZ138" s="127"/>
      <c r="FA138" s="127"/>
      <c r="FB138" s="127"/>
      <c r="FC138" s="127"/>
      <c r="FD138" s="127"/>
      <c r="FE138" s="127"/>
      <c r="FF138" s="127"/>
      <c r="FG138" s="127"/>
      <c r="FH138" s="127"/>
      <c r="FI138" s="127"/>
      <c r="FJ138" s="127"/>
      <c r="FK138" s="127"/>
      <c r="FL138" s="127"/>
      <c r="FM138" s="127"/>
      <c r="FN138" s="127"/>
      <c r="FO138" s="127"/>
      <c r="FP138" s="127"/>
      <c r="FQ138" s="127"/>
      <c r="FR138" s="127"/>
      <c r="FS138" s="127"/>
      <c r="FT138" s="127"/>
      <c r="FU138" s="127"/>
      <c r="FV138" s="127"/>
      <c r="FW138" s="127"/>
      <c r="FX138" s="127"/>
      <c r="FY138" s="127"/>
      <c r="FZ138" s="127"/>
      <c r="GA138" s="127"/>
      <c r="GB138" s="127"/>
      <c r="GC138" s="127"/>
      <c r="GD138" s="127"/>
      <c r="GE138" s="128"/>
      <c r="GF138" s="128"/>
      <c r="GG138" s="128"/>
      <c r="GH138" s="128"/>
      <c r="GI138" s="128"/>
      <c r="GJ138" s="128"/>
      <c r="GK138" s="128"/>
      <c r="GL138" s="128"/>
      <c r="GM138" s="128"/>
      <c r="GN138" s="128"/>
    </row>
    <row r="139" spans="1:196" s="129" customFormat="1" ht="31.5" customHeight="1" thickBot="1" x14ac:dyDescent="0.35">
      <c r="A139" s="159">
        <v>12</v>
      </c>
      <c r="B139" s="130" t="s">
        <v>30</v>
      </c>
      <c r="C139" s="130" t="s">
        <v>262</v>
      </c>
      <c r="D139" s="130"/>
      <c r="E139" s="171" t="s">
        <v>263</v>
      </c>
      <c r="F139" s="21">
        <f>SUM(F140:F149)</f>
        <v>16036.5</v>
      </c>
      <c r="G139" s="14">
        <f t="shared" ref="G139" si="124">SUM(G140:G149)</f>
        <v>11288</v>
      </c>
      <c r="H139" s="131">
        <f>SUM(H140:H149)</f>
        <v>8306.0999999999985</v>
      </c>
      <c r="I139" s="264">
        <f t="shared" ref="I139:I141" si="125">H139/$H$11</f>
        <v>1.1873892375454649E-2</v>
      </c>
      <c r="J139" s="14">
        <f t="shared" si="60"/>
        <v>-2981.9000000000015</v>
      </c>
      <c r="K139" s="160">
        <f t="shared" si="61"/>
        <v>0.73583451452870297</v>
      </c>
      <c r="L139" s="179">
        <f>SUM(L140:L149)</f>
        <v>11738.4</v>
      </c>
      <c r="M139" s="131">
        <f t="shared" ref="M139:O139" si="126">SUM(M140:M149)</f>
        <v>11762</v>
      </c>
      <c r="N139" s="14">
        <f t="shared" si="126"/>
        <v>11668.4</v>
      </c>
      <c r="O139" s="131">
        <f t="shared" si="126"/>
        <v>1837</v>
      </c>
      <c r="P139" s="14">
        <f t="shared" si="58"/>
        <v>-9831.4</v>
      </c>
      <c r="Q139" s="186">
        <f t="shared" si="59"/>
        <v>0.15743375269959892</v>
      </c>
      <c r="R139" s="119">
        <f>SUM(R140:R149)</f>
        <v>27774.899999999998</v>
      </c>
      <c r="S139" s="131">
        <f>SUM(S140:S149)</f>
        <v>27798.5</v>
      </c>
      <c r="T139" s="131">
        <f>SUM(T140:T149)</f>
        <v>22956.400000000001</v>
      </c>
      <c r="U139" s="132">
        <f t="shared" ref="U139" si="127">SUM(U140:U149)</f>
        <v>10143.099999999999</v>
      </c>
      <c r="V139" s="131">
        <f t="shared" ref="V139:V141" si="128">U139-T139</f>
        <v>-12813.300000000003</v>
      </c>
      <c r="W139" s="160">
        <f t="shared" si="96"/>
        <v>0.4418419264344583</v>
      </c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7"/>
      <c r="AS139" s="127"/>
      <c r="AT139" s="127"/>
      <c r="AU139" s="127"/>
      <c r="AV139" s="127"/>
      <c r="AW139" s="127"/>
      <c r="AX139" s="127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  <c r="BM139" s="127"/>
      <c r="BN139" s="127"/>
      <c r="BO139" s="127"/>
      <c r="BP139" s="127"/>
      <c r="BQ139" s="127"/>
      <c r="BR139" s="127"/>
      <c r="BS139" s="127"/>
      <c r="BT139" s="127"/>
      <c r="BU139" s="127"/>
      <c r="BV139" s="127"/>
      <c r="BW139" s="127"/>
      <c r="BX139" s="127"/>
      <c r="BY139" s="127"/>
      <c r="BZ139" s="127"/>
      <c r="CA139" s="127"/>
      <c r="CB139" s="127"/>
      <c r="CC139" s="127"/>
      <c r="CD139" s="127"/>
      <c r="CE139" s="127"/>
      <c r="CF139" s="127"/>
      <c r="CG139" s="127"/>
      <c r="CH139" s="127"/>
      <c r="CI139" s="127"/>
      <c r="CJ139" s="127"/>
      <c r="CK139" s="127"/>
      <c r="CL139" s="127"/>
      <c r="CM139" s="127"/>
      <c r="CN139" s="127"/>
      <c r="CO139" s="127"/>
      <c r="CP139" s="127"/>
      <c r="CQ139" s="127"/>
      <c r="CR139" s="127"/>
      <c r="CS139" s="127"/>
      <c r="CT139" s="127"/>
      <c r="CU139" s="127"/>
      <c r="CV139" s="127"/>
      <c r="CW139" s="127"/>
      <c r="CX139" s="127"/>
      <c r="CY139" s="127"/>
      <c r="CZ139" s="127"/>
      <c r="DA139" s="127"/>
      <c r="DB139" s="127"/>
      <c r="DC139" s="127"/>
      <c r="DD139" s="127"/>
      <c r="DE139" s="127"/>
      <c r="DF139" s="127"/>
      <c r="DG139" s="127"/>
      <c r="DH139" s="127"/>
      <c r="DI139" s="127"/>
      <c r="DJ139" s="127"/>
      <c r="DK139" s="127"/>
      <c r="DL139" s="127"/>
      <c r="DM139" s="127"/>
      <c r="DN139" s="127"/>
      <c r="DO139" s="127"/>
      <c r="DP139" s="127"/>
      <c r="DQ139" s="127"/>
      <c r="DR139" s="127"/>
      <c r="DS139" s="127"/>
      <c r="DT139" s="127"/>
      <c r="DU139" s="127"/>
      <c r="DV139" s="127"/>
      <c r="DW139" s="127"/>
      <c r="DX139" s="127"/>
      <c r="DY139" s="127"/>
      <c r="DZ139" s="127"/>
      <c r="EA139" s="127"/>
      <c r="EB139" s="127"/>
      <c r="EC139" s="127"/>
      <c r="ED139" s="127"/>
      <c r="EE139" s="127"/>
      <c r="EF139" s="127"/>
      <c r="EG139" s="127"/>
      <c r="EH139" s="127"/>
      <c r="EI139" s="127"/>
      <c r="EJ139" s="127"/>
      <c r="EK139" s="127"/>
      <c r="EL139" s="127"/>
      <c r="EM139" s="127"/>
      <c r="EN139" s="127"/>
      <c r="EO139" s="127"/>
      <c r="EP139" s="127"/>
      <c r="EQ139" s="127"/>
      <c r="ER139" s="127"/>
      <c r="ES139" s="127"/>
      <c r="ET139" s="127"/>
      <c r="EU139" s="127"/>
      <c r="EV139" s="127"/>
      <c r="EW139" s="127"/>
      <c r="EX139" s="127"/>
      <c r="EY139" s="127"/>
      <c r="EZ139" s="127"/>
      <c r="FA139" s="127"/>
      <c r="FB139" s="127"/>
      <c r="FC139" s="127"/>
      <c r="FD139" s="127"/>
      <c r="FE139" s="127"/>
      <c r="FF139" s="127"/>
      <c r="FG139" s="127"/>
      <c r="FH139" s="127"/>
      <c r="FI139" s="127"/>
      <c r="FJ139" s="127"/>
      <c r="FK139" s="127"/>
      <c r="FL139" s="127"/>
      <c r="FM139" s="127"/>
      <c r="FN139" s="127"/>
      <c r="FO139" s="127"/>
      <c r="FP139" s="127"/>
      <c r="FQ139" s="127"/>
      <c r="FR139" s="127"/>
      <c r="FS139" s="127"/>
      <c r="FT139" s="127"/>
      <c r="FU139" s="127"/>
      <c r="FV139" s="127"/>
      <c r="FW139" s="127"/>
      <c r="FX139" s="127"/>
      <c r="FY139" s="127"/>
      <c r="FZ139" s="127"/>
      <c r="GA139" s="127"/>
      <c r="GB139" s="127"/>
      <c r="GC139" s="127"/>
      <c r="GD139" s="127"/>
      <c r="GE139" s="128"/>
      <c r="GF139" s="128"/>
      <c r="GG139" s="128"/>
      <c r="GH139" s="128"/>
      <c r="GI139" s="128"/>
      <c r="GJ139" s="128"/>
      <c r="GK139" s="128"/>
      <c r="GL139" s="128"/>
      <c r="GM139" s="128"/>
      <c r="GN139" s="128"/>
    </row>
    <row r="140" spans="1:196" s="134" customFormat="1" ht="39" customHeight="1" x14ac:dyDescent="0.3">
      <c r="A140" s="157"/>
      <c r="B140" s="120"/>
      <c r="C140" s="211" t="s">
        <v>163</v>
      </c>
      <c r="D140" s="211" t="s">
        <v>84</v>
      </c>
      <c r="E140" s="287" t="s">
        <v>164</v>
      </c>
      <c r="F140" s="121">
        <v>1233.4000000000001</v>
      </c>
      <c r="G140" s="17">
        <v>1216.9000000000001</v>
      </c>
      <c r="H140" s="122">
        <v>204.4</v>
      </c>
      <c r="I140" s="326">
        <f t="shared" ref="I140" si="129">H140/$H$11</f>
        <v>2.9219773438110915E-4</v>
      </c>
      <c r="J140" s="15">
        <f t="shared" si="60"/>
        <v>-1012.5000000000001</v>
      </c>
      <c r="K140" s="158">
        <f t="shared" si="61"/>
        <v>0.16796778699975345</v>
      </c>
      <c r="L140" s="178">
        <v>460</v>
      </c>
      <c r="M140" s="124">
        <v>479.6</v>
      </c>
      <c r="N140" s="15">
        <v>479.6</v>
      </c>
      <c r="O140" s="122">
        <v>19.7</v>
      </c>
      <c r="P140" s="15">
        <f t="shared" ref="P140:P165" si="130">O140-N140</f>
        <v>-459.90000000000003</v>
      </c>
      <c r="Q140" s="323">
        <f t="shared" ref="Q140:Q165" si="131">IFERROR(100%*(O140/N140),"")</f>
        <v>4.1075896580483731E-2</v>
      </c>
      <c r="R140" s="191">
        <f t="shared" ref="R140" si="132">SUM(F140,L140)</f>
        <v>1693.4</v>
      </c>
      <c r="S140" s="124">
        <f t="shared" ref="S140" si="133">SUM(F140,M140)</f>
        <v>1713</v>
      </c>
      <c r="T140" s="124">
        <f>SUM(G140,N140)</f>
        <v>1696.5</v>
      </c>
      <c r="U140" s="124">
        <f t="shared" si="70"/>
        <v>224.1</v>
      </c>
      <c r="V140" s="124">
        <f t="shared" ref="V140" si="134">U140-T140</f>
        <v>-1472.4</v>
      </c>
      <c r="W140" s="158">
        <f t="shared" si="96"/>
        <v>0.13209549071618037</v>
      </c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7"/>
      <c r="AS140" s="127"/>
      <c r="AT140" s="127"/>
      <c r="AU140" s="127"/>
      <c r="AV140" s="127"/>
      <c r="AW140" s="127"/>
      <c r="AX140" s="127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  <c r="BM140" s="127"/>
      <c r="BN140" s="127"/>
      <c r="BO140" s="127"/>
      <c r="BP140" s="127"/>
      <c r="BQ140" s="127"/>
      <c r="BR140" s="127"/>
      <c r="BS140" s="127"/>
      <c r="BT140" s="127"/>
      <c r="BU140" s="127"/>
      <c r="BV140" s="127"/>
      <c r="BW140" s="127"/>
      <c r="BX140" s="127"/>
      <c r="BY140" s="127"/>
      <c r="BZ140" s="127"/>
      <c r="CA140" s="127"/>
      <c r="CB140" s="127"/>
      <c r="CC140" s="127"/>
      <c r="CD140" s="127"/>
      <c r="CE140" s="127"/>
      <c r="CF140" s="127"/>
      <c r="CG140" s="127"/>
      <c r="CH140" s="127"/>
      <c r="CI140" s="127"/>
      <c r="CJ140" s="127"/>
      <c r="CK140" s="127"/>
      <c r="CL140" s="127"/>
      <c r="CM140" s="127"/>
      <c r="CN140" s="127"/>
      <c r="CO140" s="127"/>
      <c r="CP140" s="127"/>
      <c r="CQ140" s="127"/>
      <c r="CR140" s="127"/>
      <c r="CS140" s="127"/>
      <c r="CT140" s="127"/>
      <c r="CU140" s="127"/>
      <c r="CV140" s="127"/>
      <c r="CW140" s="127"/>
      <c r="CX140" s="127"/>
      <c r="CY140" s="127"/>
      <c r="CZ140" s="127"/>
      <c r="DA140" s="127"/>
      <c r="DB140" s="127"/>
      <c r="DC140" s="127"/>
      <c r="DD140" s="127"/>
      <c r="DE140" s="127"/>
      <c r="DF140" s="127"/>
      <c r="DG140" s="127"/>
      <c r="DH140" s="127"/>
      <c r="DI140" s="127"/>
      <c r="DJ140" s="127"/>
      <c r="DK140" s="127"/>
      <c r="DL140" s="127"/>
      <c r="DM140" s="127"/>
      <c r="DN140" s="127"/>
      <c r="DO140" s="127"/>
      <c r="DP140" s="127"/>
      <c r="DQ140" s="127"/>
      <c r="DR140" s="127"/>
      <c r="DS140" s="127"/>
      <c r="DT140" s="127"/>
      <c r="DU140" s="127"/>
      <c r="DV140" s="127"/>
      <c r="DW140" s="127"/>
      <c r="DX140" s="127"/>
      <c r="DY140" s="127"/>
      <c r="DZ140" s="127"/>
      <c r="EA140" s="127"/>
      <c r="EB140" s="127"/>
      <c r="EC140" s="127"/>
      <c r="ED140" s="127"/>
      <c r="EE140" s="127"/>
      <c r="EF140" s="127"/>
      <c r="EG140" s="127"/>
      <c r="EH140" s="127"/>
      <c r="EI140" s="127"/>
      <c r="EJ140" s="127"/>
      <c r="EK140" s="127"/>
      <c r="EL140" s="127"/>
      <c r="EM140" s="127"/>
      <c r="EN140" s="127"/>
      <c r="EO140" s="127"/>
      <c r="EP140" s="127"/>
      <c r="EQ140" s="127"/>
      <c r="ER140" s="127"/>
      <c r="ES140" s="127"/>
      <c r="ET140" s="127"/>
      <c r="EU140" s="127"/>
      <c r="EV140" s="127"/>
      <c r="EW140" s="127"/>
      <c r="EX140" s="127"/>
      <c r="EY140" s="127"/>
      <c r="EZ140" s="127"/>
      <c r="FA140" s="127"/>
      <c r="FB140" s="127"/>
      <c r="FC140" s="127"/>
      <c r="FD140" s="127"/>
      <c r="FE140" s="127"/>
      <c r="FF140" s="127"/>
      <c r="FG140" s="127"/>
      <c r="FH140" s="127"/>
      <c r="FI140" s="127"/>
      <c r="FJ140" s="127"/>
      <c r="FK140" s="127"/>
      <c r="FL140" s="127"/>
      <c r="FM140" s="127"/>
      <c r="FN140" s="127"/>
      <c r="FO140" s="127"/>
      <c r="FP140" s="127"/>
      <c r="FQ140" s="127"/>
      <c r="FR140" s="127"/>
      <c r="FS140" s="127"/>
      <c r="FT140" s="127"/>
      <c r="FU140" s="127"/>
      <c r="FV140" s="127"/>
      <c r="FW140" s="127"/>
      <c r="FX140" s="127"/>
      <c r="FY140" s="127"/>
      <c r="FZ140" s="127"/>
      <c r="GA140" s="127"/>
      <c r="GB140" s="127"/>
      <c r="GC140" s="127"/>
      <c r="GD140" s="127"/>
      <c r="GE140" s="127"/>
      <c r="GF140" s="127"/>
      <c r="GG140" s="127"/>
      <c r="GH140" s="127"/>
      <c r="GI140" s="127"/>
      <c r="GJ140" s="127"/>
      <c r="GK140" s="127"/>
      <c r="GL140" s="127"/>
      <c r="GM140" s="127"/>
      <c r="GN140" s="127"/>
    </row>
    <row r="141" spans="1:196" s="134" customFormat="1" ht="35.25" hidden="1" customHeight="1" x14ac:dyDescent="0.3">
      <c r="A141" s="157"/>
      <c r="B141" s="120"/>
      <c r="C141" s="211" t="s">
        <v>290</v>
      </c>
      <c r="D141" s="211" t="s">
        <v>83</v>
      </c>
      <c r="E141" s="287" t="s">
        <v>293</v>
      </c>
      <c r="F141" s="121"/>
      <c r="G141" s="17"/>
      <c r="H141" s="122"/>
      <c r="I141" s="123">
        <f t="shared" si="125"/>
        <v>0</v>
      </c>
      <c r="J141" s="15">
        <f t="shared" ref="J141:J200" si="135">H141-G141</f>
        <v>0</v>
      </c>
      <c r="K141" s="158" t="str">
        <f t="shared" si="61"/>
        <v/>
      </c>
      <c r="L141" s="180"/>
      <c r="M141" s="124"/>
      <c r="N141" s="15"/>
      <c r="O141" s="122"/>
      <c r="P141" s="15">
        <f t="shared" si="130"/>
        <v>0</v>
      </c>
      <c r="Q141" s="323" t="str">
        <f t="shared" si="131"/>
        <v/>
      </c>
      <c r="R141" s="191">
        <f t="shared" ref="R141" si="136">SUM(F141,L141)</f>
        <v>0</v>
      </c>
      <c r="S141" s="124">
        <f t="shared" ref="S141" si="137">SUM(F141,M141)</f>
        <v>0</v>
      </c>
      <c r="T141" s="124">
        <f t="shared" ref="T141" si="138">SUM(G141,N141)</f>
        <v>0</v>
      </c>
      <c r="U141" s="124">
        <f t="shared" si="70"/>
        <v>0</v>
      </c>
      <c r="V141" s="124">
        <f t="shared" si="128"/>
        <v>0</v>
      </c>
      <c r="W141" s="158" t="str">
        <f t="shared" si="96"/>
        <v/>
      </c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/>
      <c r="BS141" s="127"/>
      <c r="BT141" s="127"/>
      <c r="BU141" s="127"/>
      <c r="BV141" s="127"/>
      <c r="BW141" s="127"/>
      <c r="BX141" s="127"/>
      <c r="BY141" s="127"/>
      <c r="BZ141" s="127"/>
      <c r="CA141" s="127"/>
      <c r="CB141" s="127"/>
      <c r="CC141" s="127"/>
      <c r="CD141" s="127"/>
      <c r="CE141" s="127"/>
      <c r="CF141" s="127"/>
      <c r="CG141" s="127"/>
      <c r="CH141" s="127"/>
      <c r="CI141" s="127"/>
      <c r="CJ141" s="127"/>
      <c r="CK141" s="127"/>
      <c r="CL141" s="127"/>
      <c r="CM141" s="127"/>
      <c r="CN141" s="127"/>
      <c r="CO141" s="127"/>
      <c r="CP141" s="127"/>
      <c r="CQ141" s="127"/>
      <c r="CR141" s="127"/>
      <c r="CS141" s="127"/>
      <c r="CT141" s="127"/>
      <c r="CU141" s="127"/>
      <c r="CV141" s="127"/>
      <c r="CW141" s="127"/>
      <c r="CX141" s="127"/>
      <c r="CY141" s="127"/>
      <c r="CZ141" s="127"/>
      <c r="DA141" s="127"/>
      <c r="DB141" s="127"/>
      <c r="DC141" s="127"/>
      <c r="DD141" s="127"/>
      <c r="DE141" s="127"/>
      <c r="DF141" s="127"/>
      <c r="DG141" s="127"/>
      <c r="DH141" s="127"/>
      <c r="DI141" s="127"/>
      <c r="DJ141" s="127"/>
      <c r="DK141" s="127"/>
      <c r="DL141" s="127"/>
      <c r="DM141" s="127"/>
      <c r="DN141" s="127"/>
      <c r="DO141" s="127"/>
      <c r="DP141" s="127"/>
      <c r="DQ141" s="127"/>
      <c r="DR141" s="127"/>
      <c r="DS141" s="127"/>
      <c r="DT141" s="127"/>
      <c r="DU141" s="127"/>
      <c r="DV141" s="127"/>
      <c r="DW141" s="127"/>
      <c r="DX141" s="127"/>
      <c r="DY141" s="127"/>
      <c r="DZ141" s="127"/>
      <c r="EA141" s="127"/>
      <c r="EB141" s="127"/>
      <c r="EC141" s="127"/>
      <c r="ED141" s="127"/>
      <c r="EE141" s="127"/>
      <c r="EF141" s="127"/>
      <c r="EG141" s="127"/>
      <c r="EH141" s="127"/>
      <c r="EI141" s="127"/>
      <c r="EJ141" s="127"/>
      <c r="EK141" s="127"/>
      <c r="EL141" s="127"/>
      <c r="EM141" s="127"/>
      <c r="EN141" s="127"/>
      <c r="EO141" s="127"/>
      <c r="EP141" s="127"/>
      <c r="EQ141" s="127"/>
      <c r="ER141" s="127"/>
      <c r="ES141" s="127"/>
      <c r="ET141" s="127"/>
      <c r="EU141" s="127"/>
      <c r="EV141" s="127"/>
      <c r="EW141" s="127"/>
      <c r="EX141" s="127"/>
      <c r="EY141" s="127"/>
      <c r="EZ141" s="127"/>
      <c r="FA141" s="127"/>
      <c r="FB141" s="127"/>
      <c r="FC141" s="127"/>
      <c r="FD141" s="127"/>
      <c r="FE141" s="127"/>
      <c r="FF141" s="127"/>
      <c r="FG141" s="127"/>
      <c r="FH141" s="127"/>
      <c r="FI141" s="127"/>
      <c r="FJ141" s="127"/>
      <c r="FK141" s="127"/>
      <c r="FL141" s="127"/>
      <c r="FM141" s="127"/>
      <c r="FN141" s="127"/>
      <c r="FO141" s="127"/>
      <c r="FP141" s="127"/>
      <c r="FQ141" s="127"/>
      <c r="FR141" s="127"/>
      <c r="FS141" s="127"/>
      <c r="FT141" s="127"/>
      <c r="FU141" s="127"/>
      <c r="FV141" s="127"/>
      <c r="FW141" s="127"/>
      <c r="FX141" s="127"/>
      <c r="FY141" s="127"/>
      <c r="FZ141" s="127"/>
      <c r="GA141" s="127"/>
      <c r="GB141" s="127"/>
      <c r="GC141" s="127"/>
      <c r="GD141" s="127"/>
      <c r="GE141" s="127"/>
      <c r="GF141" s="127"/>
      <c r="GG141" s="127"/>
      <c r="GH141" s="127"/>
      <c r="GI141" s="127"/>
      <c r="GJ141" s="127"/>
      <c r="GK141" s="127"/>
      <c r="GL141" s="127"/>
      <c r="GM141" s="127"/>
      <c r="GN141" s="127"/>
    </row>
    <row r="142" spans="1:196" s="134" customFormat="1" ht="40.5" customHeight="1" x14ac:dyDescent="0.3">
      <c r="A142" s="157"/>
      <c r="B142" s="120"/>
      <c r="C142" s="211" t="s">
        <v>291</v>
      </c>
      <c r="D142" s="211" t="s">
        <v>83</v>
      </c>
      <c r="E142" s="287" t="s">
        <v>294</v>
      </c>
      <c r="F142" s="121">
        <v>1500</v>
      </c>
      <c r="G142" s="17">
        <v>1000</v>
      </c>
      <c r="H142" s="122">
        <v>791.3</v>
      </c>
      <c r="I142" s="123">
        <f t="shared" si="67"/>
        <v>1.1311940666133642E-3</v>
      </c>
      <c r="J142" s="15">
        <f t="shared" si="135"/>
        <v>-208.70000000000005</v>
      </c>
      <c r="K142" s="158">
        <f t="shared" si="61"/>
        <v>0.7913</v>
      </c>
      <c r="L142" s="180"/>
      <c r="M142" s="124"/>
      <c r="N142" s="15"/>
      <c r="O142" s="122"/>
      <c r="P142" s="15">
        <f t="shared" si="130"/>
        <v>0</v>
      </c>
      <c r="Q142" s="323" t="str">
        <f t="shared" si="131"/>
        <v/>
      </c>
      <c r="R142" s="191">
        <f t="shared" si="68"/>
        <v>1500</v>
      </c>
      <c r="S142" s="124">
        <f t="shared" si="69"/>
        <v>1500</v>
      </c>
      <c r="T142" s="124">
        <f>SUM(G142,N142)</f>
        <v>1000</v>
      </c>
      <c r="U142" s="124">
        <f t="shared" si="70"/>
        <v>791.3</v>
      </c>
      <c r="V142" s="124">
        <f t="shared" ref="V142:V144" si="139">U142-T142</f>
        <v>-208.70000000000005</v>
      </c>
      <c r="W142" s="158">
        <f t="shared" si="96"/>
        <v>0.7913</v>
      </c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  <c r="BM142" s="127"/>
      <c r="BN142" s="127"/>
      <c r="BO142" s="127"/>
      <c r="BP142" s="127"/>
      <c r="BQ142" s="127"/>
      <c r="BR142" s="127"/>
      <c r="BS142" s="127"/>
      <c r="BT142" s="127"/>
      <c r="BU142" s="127"/>
      <c r="BV142" s="127"/>
      <c r="BW142" s="127"/>
      <c r="BX142" s="127"/>
      <c r="BY142" s="127"/>
      <c r="BZ142" s="127"/>
      <c r="CA142" s="127"/>
      <c r="CB142" s="127"/>
      <c r="CC142" s="127"/>
      <c r="CD142" s="127"/>
      <c r="CE142" s="127"/>
      <c r="CF142" s="127"/>
      <c r="CG142" s="127"/>
      <c r="CH142" s="127"/>
      <c r="CI142" s="127"/>
      <c r="CJ142" s="127"/>
      <c r="CK142" s="127"/>
      <c r="CL142" s="127"/>
      <c r="CM142" s="127"/>
      <c r="CN142" s="127"/>
      <c r="CO142" s="127"/>
      <c r="CP142" s="127"/>
      <c r="CQ142" s="127"/>
      <c r="CR142" s="127"/>
      <c r="CS142" s="127"/>
      <c r="CT142" s="127"/>
      <c r="CU142" s="127"/>
      <c r="CV142" s="127"/>
      <c r="CW142" s="127"/>
      <c r="CX142" s="127"/>
      <c r="CY142" s="127"/>
      <c r="CZ142" s="127"/>
      <c r="DA142" s="127"/>
      <c r="DB142" s="127"/>
      <c r="DC142" s="127"/>
      <c r="DD142" s="127"/>
      <c r="DE142" s="127"/>
      <c r="DF142" s="127"/>
      <c r="DG142" s="127"/>
      <c r="DH142" s="127"/>
      <c r="DI142" s="127"/>
      <c r="DJ142" s="127"/>
      <c r="DK142" s="127"/>
      <c r="DL142" s="127"/>
      <c r="DM142" s="127"/>
      <c r="DN142" s="127"/>
      <c r="DO142" s="127"/>
      <c r="DP142" s="127"/>
      <c r="DQ142" s="127"/>
      <c r="DR142" s="127"/>
      <c r="DS142" s="127"/>
      <c r="DT142" s="127"/>
      <c r="DU142" s="127"/>
      <c r="DV142" s="127"/>
      <c r="DW142" s="127"/>
      <c r="DX142" s="127"/>
      <c r="DY142" s="127"/>
      <c r="DZ142" s="127"/>
      <c r="EA142" s="127"/>
      <c r="EB142" s="127"/>
      <c r="EC142" s="127"/>
      <c r="ED142" s="127"/>
      <c r="EE142" s="127"/>
      <c r="EF142" s="127"/>
      <c r="EG142" s="127"/>
      <c r="EH142" s="127"/>
      <c r="EI142" s="127"/>
      <c r="EJ142" s="127"/>
      <c r="EK142" s="127"/>
      <c r="EL142" s="127"/>
      <c r="EM142" s="127"/>
      <c r="EN142" s="127"/>
      <c r="EO142" s="127"/>
      <c r="EP142" s="127"/>
      <c r="EQ142" s="127"/>
      <c r="ER142" s="127"/>
      <c r="ES142" s="127"/>
      <c r="ET142" s="127"/>
      <c r="EU142" s="127"/>
      <c r="EV142" s="127"/>
      <c r="EW142" s="127"/>
      <c r="EX142" s="127"/>
      <c r="EY142" s="127"/>
      <c r="EZ142" s="127"/>
      <c r="FA142" s="127"/>
      <c r="FB142" s="127"/>
      <c r="FC142" s="127"/>
      <c r="FD142" s="127"/>
      <c r="FE142" s="127"/>
      <c r="FF142" s="127"/>
      <c r="FG142" s="127"/>
      <c r="FH142" s="127"/>
      <c r="FI142" s="127"/>
      <c r="FJ142" s="127"/>
      <c r="FK142" s="127"/>
      <c r="FL142" s="127"/>
      <c r="FM142" s="127"/>
      <c r="FN142" s="127"/>
      <c r="FO142" s="127"/>
      <c r="FP142" s="127"/>
      <c r="FQ142" s="127"/>
      <c r="FR142" s="127"/>
      <c r="FS142" s="127"/>
      <c r="FT142" s="127"/>
      <c r="FU142" s="127"/>
      <c r="FV142" s="127"/>
      <c r="FW142" s="127"/>
      <c r="FX142" s="127"/>
      <c r="FY142" s="127"/>
      <c r="FZ142" s="127"/>
      <c r="GA142" s="127"/>
      <c r="GB142" s="127"/>
      <c r="GC142" s="127"/>
      <c r="GD142" s="127"/>
      <c r="GE142" s="127"/>
      <c r="GF142" s="127"/>
      <c r="GG142" s="127"/>
      <c r="GH142" s="127"/>
      <c r="GI142" s="127"/>
      <c r="GJ142" s="127"/>
      <c r="GK142" s="127"/>
      <c r="GL142" s="127"/>
      <c r="GM142" s="127"/>
      <c r="GN142" s="127"/>
    </row>
    <row r="143" spans="1:196" s="134" customFormat="1" ht="30.75" customHeight="1" x14ac:dyDescent="0.3">
      <c r="A143" s="157"/>
      <c r="B143" s="120"/>
      <c r="C143" s="211" t="s">
        <v>187</v>
      </c>
      <c r="D143" s="211" t="s">
        <v>83</v>
      </c>
      <c r="E143" s="287" t="s">
        <v>188</v>
      </c>
      <c r="F143" s="121">
        <v>127.9</v>
      </c>
      <c r="G143" s="17">
        <v>95.9</v>
      </c>
      <c r="H143" s="122">
        <v>32</v>
      </c>
      <c r="I143" s="133">
        <f t="shared" ref="I143" si="140">H143/$H$11</f>
        <v>4.5745242173167767E-5</v>
      </c>
      <c r="J143" s="15">
        <f t="shared" si="135"/>
        <v>-63.900000000000006</v>
      </c>
      <c r="K143" s="158">
        <f t="shared" si="61"/>
        <v>0.33368091762252344</v>
      </c>
      <c r="L143" s="180"/>
      <c r="M143" s="124"/>
      <c r="N143" s="15"/>
      <c r="O143" s="122"/>
      <c r="P143" s="15">
        <f t="shared" si="130"/>
        <v>0</v>
      </c>
      <c r="Q143" s="323" t="str">
        <f t="shared" si="131"/>
        <v/>
      </c>
      <c r="R143" s="191">
        <f t="shared" si="68"/>
        <v>127.9</v>
      </c>
      <c r="S143" s="124">
        <f t="shared" si="69"/>
        <v>127.9</v>
      </c>
      <c r="T143" s="124">
        <f>SUM(G143,N143)</f>
        <v>95.9</v>
      </c>
      <c r="U143" s="124">
        <f t="shared" si="70"/>
        <v>32</v>
      </c>
      <c r="V143" s="124">
        <f t="shared" si="139"/>
        <v>-63.900000000000006</v>
      </c>
      <c r="W143" s="158">
        <f t="shared" si="96"/>
        <v>0.33368091762252344</v>
      </c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  <c r="BM143" s="127"/>
      <c r="BN143" s="127"/>
      <c r="BO143" s="127"/>
      <c r="BP143" s="127"/>
      <c r="BQ143" s="127"/>
      <c r="BR143" s="127"/>
      <c r="BS143" s="127"/>
      <c r="BT143" s="127"/>
      <c r="BU143" s="127"/>
      <c r="BV143" s="127"/>
      <c r="BW143" s="127"/>
      <c r="BX143" s="127"/>
      <c r="BY143" s="127"/>
      <c r="BZ143" s="127"/>
      <c r="CA143" s="127"/>
      <c r="CB143" s="127"/>
      <c r="CC143" s="127"/>
      <c r="CD143" s="127"/>
      <c r="CE143" s="127"/>
      <c r="CF143" s="127"/>
      <c r="CG143" s="127"/>
      <c r="CH143" s="127"/>
      <c r="CI143" s="127"/>
      <c r="CJ143" s="127"/>
      <c r="CK143" s="127"/>
      <c r="CL143" s="127"/>
      <c r="CM143" s="127"/>
      <c r="CN143" s="127"/>
      <c r="CO143" s="127"/>
      <c r="CP143" s="127"/>
      <c r="CQ143" s="127"/>
      <c r="CR143" s="127"/>
      <c r="CS143" s="127"/>
      <c r="CT143" s="127"/>
      <c r="CU143" s="127"/>
      <c r="CV143" s="127"/>
      <c r="CW143" s="127"/>
      <c r="CX143" s="127"/>
      <c r="CY143" s="127"/>
      <c r="CZ143" s="127"/>
      <c r="DA143" s="127"/>
      <c r="DB143" s="127"/>
      <c r="DC143" s="127"/>
      <c r="DD143" s="127"/>
      <c r="DE143" s="127"/>
      <c r="DF143" s="127"/>
      <c r="DG143" s="127"/>
      <c r="DH143" s="127"/>
      <c r="DI143" s="127"/>
      <c r="DJ143" s="127"/>
      <c r="DK143" s="127"/>
      <c r="DL143" s="127"/>
      <c r="DM143" s="127"/>
      <c r="DN143" s="127"/>
      <c r="DO143" s="127"/>
      <c r="DP143" s="127"/>
      <c r="DQ143" s="127"/>
      <c r="DR143" s="127"/>
      <c r="DS143" s="127"/>
      <c r="DT143" s="127"/>
      <c r="DU143" s="127"/>
      <c r="DV143" s="127"/>
      <c r="DW143" s="127"/>
      <c r="DX143" s="127"/>
      <c r="DY143" s="127"/>
      <c r="DZ143" s="127"/>
      <c r="EA143" s="127"/>
      <c r="EB143" s="127"/>
      <c r="EC143" s="127"/>
      <c r="ED143" s="127"/>
      <c r="EE143" s="127"/>
      <c r="EF143" s="127"/>
      <c r="EG143" s="127"/>
      <c r="EH143" s="127"/>
      <c r="EI143" s="127"/>
      <c r="EJ143" s="127"/>
      <c r="EK143" s="127"/>
      <c r="EL143" s="127"/>
      <c r="EM143" s="127"/>
      <c r="EN143" s="127"/>
      <c r="EO143" s="127"/>
      <c r="EP143" s="127"/>
      <c r="EQ143" s="127"/>
      <c r="ER143" s="127"/>
      <c r="ES143" s="127"/>
      <c r="ET143" s="127"/>
      <c r="EU143" s="127"/>
      <c r="EV143" s="127"/>
      <c r="EW143" s="127"/>
      <c r="EX143" s="127"/>
      <c r="EY143" s="127"/>
      <c r="EZ143" s="127"/>
      <c r="FA143" s="127"/>
      <c r="FB143" s="127"/>
      <c r="FC143" s="127"/>
      <c r="FD143" s="127"/>
      <c r="FE143" s="127"/>
      <c r="FF143" s="127"/>
      <c r="FG143" s="127"/>
      <c r="FH143" s="127"/>
      <c r="FI143" s="127"/>
      <c r="FJ143" s="127"/>
      <c r="FK143" s="127"/>
      <c r="FL143" s="127"/>
      <c r="FM143" s="127"/>
      <c r="FN143" s="127"/>
      <c r="FO143" s="127"/>
      <c r="FP143" s="127"/>
      <c r="FQ143" s="127"/>
      <c r="FR143" s="127"/>
      <c r="FS143" s="127"/>
      <c r="FT143" s="127"/>
      <c r="FU143" s="127"/>
      <c r="FV143" s="127"/>
      <c r="FW143" s="127"/>
      <c r="FX143" s="127"/>
      <c r="FY143" s="127"/>
      <c r="FZ143" s="127"/>
      <c r="GA143" s="127"/>
      <c r="GB143" s="127"/>
      <c r="GC143" s="127"/>
      <c r="GD143" s="127"/>
      <c r="GE143" s="127"/>
      <c r="GF143" s="127"/>
      <c r="GG143" s="127"/>
      <c r="GH143" s="127"/>
      <c r="GI143" s="127"/>
      <c r="GJ143" s="127"/>
      <c r="GK143" s="127"/>
      <c r="GL143" s="127"/>
      <c r="GM143" s="127"/>
      <c r="GN143" s="127"/>
    </row>
    <row r="144" spans="1:196" s="134" customFormat="1" ht="30.75" customHeight="1" x14ac:dyDescent="0.3">
      <c r="A144" s="157"/>
      <c r="B144" s="120"/>
      <c r="C144" s="211" t="s">
        <v>292</v>
      </c>
      <c r="D144" s="211" t="s">
        <v>83</v>
      </c>
      <c r="E144" s="287" t="s">
        <v>295</v>
      </c>
      <c r="F144" s="121">
        <v>8528.4</v>
      </c>
      <c r="G144" s="17">
        <v>8528.4</v>
      </c>
      <c r="H144" s="122">
        <v>7278.4</v>
      </c>
      <c r="I144" s="123">
        <f t="shared" ref="I144" si="141">H144/$H$11</f>
        <v>1.0404755332287009E-2</v>
      </c>
      <c r="J144" s="15">
        <f t="shared" si="135"/>
        <v>-1250</v>
      </c>
      <c r="K144" s="158">
        <f t="shared" si="61"/>
        <v>0.85343088973312697</v>
      </c>
      <c r="L144" s="180">
        <v>10833.4</v>
      </c>
      <c r="M144" s="124">
        <v>10837.4</v>
      </c>
      <c r="N144" s="15">
        <v>10837.4</v>
      </c>
      <c r="O144" s="122">
        <v>1817.3</v>
      </c>
      <c r="P144" s="15">
        <f t="shared" si="130"/>
        <v>-9020.1</v>
      </c>
      <c r="Q144" s="323">
        <f t="shared" si="131"/>
        <v>0.16768782180227729</v>
      </c>
      <c r="R144" s="191">
        <f t="shared" si="68"/>
        <v>19361.8</v>
      </c>
      <c r="S144" s="124">
        <f t="shared" si="69"/>
        <v>19365.8</v>
      </c>
      <c r="T144" s="124">
        <f>SUM(G144,N144)</f>
        <v>19365.8</v>
      </c>
      <c r="U144" s="124">
        <f t="shared" si="70"/>
        <v>9095.6999999999989</v>
      </c>
      <c r="V144" s="124">
        <f t="shared" si="139"/>
        <v>-10270.1</v>
      </c>
      <c r="W144" s="158">
        <f t="shared" si="96"/>
        <v>0.46967850540643813</v>
      </c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  <c r="BU144" s="127"/>
      <c r="BV144" s="127"/>
      <c r="BW144" s="127"/>
      <c r="BX144" s="127"/>
      <c r="BY144" s="127"/>
      <c r="BZ144" s="127"/>
      <c r="CA144" s="127"/>
      <c r="CB144" s="127"/>
      <c r="CC144" s="127"/>
      <c r="CD144" s="127"/>
      <c r="CE144" s="127"/>
      <c r="CF144" s="127"/>
      <c r="CG144" s="127"/>
      <c r="CH144" s="127"/>
      <c r="CI144" s="127"/>
      <c r="CJ144" s="127"/>
      <c r="CK144" s="127"/>
      <c r="CL144" s="127"/>
      <c r="CM144" s="127"/>
      <c r="CN144" s="127"/>
      <c r="CO144" s="127"/>
      <c r="CP144" s="127"/>
      <c r="CQ144" s="127"/>
      <c r="CR144" s="127"/>
      <c r="CS144" s="127"/>
      <c r="CT144" s="127"/>
      <c r="CU144" s="127"/>
      <c r="CV144" s="127"/>
      <c r="CW144" s="127"/>
      <c r="CX144" s="127"/>
      <c r="CY144" s="127"/>
      <c r="CZ144" s="127"/>
      <c r="DA144" s="127"/>
      <c r="DB144" s="127"/>
      <c r="DC144" s="127"/>
      <c r="DD144" s="127"/>
      <c r="DE144" s="127"/>
      <c r="DF144" s="127"/>
      <c r="DG144" s="127"/>
      <c r="DH144" s="127"/>
      <c r="DI144" s="127"/>
      <c r="DJ144" s="127"/>
      <c r="DK144" s="127"/>
      <c r="DL144" s="127"/>
      <c r="DM144" s="127"/>
      <c r="DN144" s="127"/>
      <c r="DO144" s="127"/>
      <c r="DP144" s="127"/>
      <c r="DQ144" s="127"/>
      <c r="DR144" s="127"/>
      <c r="DS144" s="127"/>
      <c r="DT144" s="127"/>
      <c r="DU144" s="127"/>
      <c r="DV144" s="127"/>
      <c r="DW144" s="127"/>
      <c r="DX144" s="127"/>
      <c r="DY144" s="127"/>
      <c r="DZ144" s="127"/>
      <c r="EA144" s="127"/>
      <c r="EB144" s="127"/>
      <c r="EC144" s="127"/>
      <c r="ED144" s="127"/>
      <c r="EE144" s="127"/>
      <c r="EF144" s="127"/>
      <c r="EG144" s="127"/>
      <c r="EH144" s="127"/>
      <c r="EI144" s="127"/>
      <c r="EJ144" s="127"/>
      <c r="EK144" s="127"/>
      <c r="EL144" s="127"/>
      <c r="EM144" s="127"/>
      <c r="EN144" s="127"/>
      <c r="EO144" s="127"/>
      <c r="EP144" s="127"/>
      <c r="EQ144" s="127"/>
      <c r="ER144" s="127"/>
      <c r="ES144" s="127"/>
      <c r="ET144" s="127"/>
      <c r="EU144" s="127"/>
      <c r="EV144" s="127"/>
      <c r="EW144" s="127"/>
      <c r="EX144" s="127"/>
      <c r="EY144" s="127"/>
      <c r="EZ144" s="127"/>
      <c r="FA144" s="127"/>
      <c r="FB144" s="127"/>
      <c r="FC144" s="127"/>
      <c r="FD144" s="127"/>
      <c r="FE144" s="127"/>
      <c r="FF144" s="127"/>
      <c r="FG144" s="127"/>
      <c r="FH144" s="127"/>
      <c r="FI144" s="127"/>
      <c r="FJ144" s="127"/>
      <c r="FK144" s="127"/>
      <c r="FL144" s="127"/>
      <c r="FM144" s="127"/>
      <c r="FN144" s="127"/>
      <c r="FO144" s="127"/>
      <c r="FP144" s="127"/>
      <c r="FQ144" s="127"/>
      <c r="FR144" s="127"/>
      <c r="FS144" s="127"/>
      <c r="FT144" s="127"/>
      <c r="FU144" s="127"/>
      <c r="FV144" s="127"/>
      <c r="FW144" s="127"/>
      <c r="FX144" s="127"/>
      <c r="FY144" s="127"/>
      <c r="FZ144" s="127"/>
      <c r="GA144" s="127"/>
      <c r="GB144" s="127"/>
      <c r="GC144" s="127"/>
      <c r="GD144" s="127"/>
      <c r="GE144" s="127"/>
      <c r="GF144" s="127"/>
      <c r="GG144" s="127"/>
      <c r="GH144" s="127"/>
      <c r="GI144" s="127"/>
      <c r="GJ144" s="127"/>
      <c r="GK144" s="127"/>
      <c r="GL144" s="127"/>
      <c r="GM144" s="127"/>
      <c r="GN144" s="127"/>
    </row>
    <row r="145" spans="1:196" s="134" customFormat="1" ht="30.75" customHeight="1" x14ac:dyDescent="0.3">
      <c r="A145" s="157"/>
      <c r="B145" s="120"/>
      <c r="C145" s="211" t="s">
        <v>190</v>
      </c>
      <c r="D145" s="211" t="s">
        <v>87</v>
      </c>
      <c r="E145" s="287" t="s">
        <v>191</v>
      </c>
      <c r="F145" s="121"/>
      <c r="G145" s="17"/>
      <c r="H145" s="122"/>
      <c r="I145" s="133">
        <f t="shared" ref="I145" si="142">H145/$H$11</f>
        <v>0</v>
      </c>
      <c r="J145" s="15">
        <f t="shared" si="135"/>
        <v>0</v>
      </c>
      <c r="K145" s="158" t="str">
        <f t="shared" ref="K145:K180" si="143">IFERROR(100%*(H145/G145),"")</f>
        <v/>
      </c>
      <c r="L145" s="180">
        <v>445</v>
      </c>
      <c r="M145" s="124">
        <v>445</v>
      </c>
      <c r="N145" s="15">
        <v>351.4</v>
      </c>
      <c r="O145" s="122"/>
      <c r="P145" s="15">
        <f t="shared" si="130"/>
        <v>-351.4</v>
      </c>
      <c r="Q145" s="323">
        <f t="shared" si="131"/>
        <v>0</v>
      </c>
      <c r="R145" s="191">
        <f t="shared" ref="R145" si="144">SUM(F145,L145)</f>
        <v>445</v>
      </c>
      <c r="S145" s="124">
        <f t="shared" ref="S145" si="145">SUM(F145,M145)</f>
        <v>445</v>
      </c>
      <c r="T145" s="124">
        <f t="shared" ref="T145" si="146">SUM(G145,N145)</f>
        <v>351.4</v>
      </c>
      <c r="U145" s="124">
        <f t="shared" si="70"/>
        <v>0</v>
      </c>
      <c r="V145" s="124">
        <f t="shared" ref="V145" si="147">U145-T145</f>
        <v>-351.4</v>
      </c>
      <c r="W145" s="158">
        <f t="shared" si="96"/>
        <v>0</v>
      </c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7"/>
      <c r="AS145" s="127"/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  <c r="BU145" s="127"/>
      <c r="BV145" s="127"/>
      <c r="BW145" s="127"/>
      <c r="BX145" s="127"/>
      <c r="BY145" s="127"/>
      <c r="BZ145" s="127"/>
      <c r="CA145" s="127"/>
      <c r="CB145" s="127"/>
      <c r="CC145" s="127"/>
      <c r="CD145" s="127"/>
      <c r="CE145" s="127"/>
      <c r="CF145" s="127"/>
      <c r="CG145" s="127"/>
      <c r="CH145" s="127"/>
      <c r="CI145" s="127"/>
      <c r="CJ145" s="127"/>
      <c r="CK145" s="127"/>
      <c r="CL145" s="127"/>
      <c r="CM145" s="127"/>
      <c r="CN145" s="127"/>
      <c r="CO145" s="127"/>
      <c r="CP145" s="127"/>
      <c r="CQ145" s="127"/>
      <c r="CR145" s="127"/>
      <c r="CS145" s="127"/>
      <c r="CT145" s="127"/>
      <c r="CU145" s="127"/>
      <c r="CV145" s="127"/>
      <c r="CW145" s="127"/>
      <c r="CX145" s="127"/>
      <c r="CY145" s="127"/>
      <c r="CZ145" s="127"/>
      <c r="DA145" s="127"/>
      <c r="DB145" s="127"/>
      <c r="DC145" s="127"/>
      <c r="DD145" s="127"/>
      <c r="DE145" s="127"/>
      <c r="DF145" s="127"/>
      <c r="DG145" s="127"/>
      <c r="DH145" s="127"/>
      <c r="DI145" s="127"/>
      <c r="DJ145" s="127"/>
      <c r="DK145" s="127"/>
      <c r="DL145" s="127"/>
      <c r="DM145" s="127"/>
      <c r="DN145" s="127"/>
      <c r="DO145" s="127"/>
      <c r="DP145" s="127"/>
      <c r="DQ145" s="127"/>
      <c r="DR145" s="127"/>
      <c r="DS145" s="127"/>
      <c r="DT145" s="127"/>
      <c r="DU145" s="127"/>
      <c r="DV145" s="127"/>
      <c r="DW145" s="127"/>
      <c r="DX145" s="127"/>
      <c r="DY145" s="127"/>
      <c r="DZ145" s="127"/>
      <c r="EA145" s="127"/>
      <c r="EB145" s="127"/>
      <c r="EC145" s="127"/>
      <c r="ED145" s="127"/>
      <c r="EE145" s="127"/>
      <c r="EF145" s="127"/>
      <c r="EG145" s="127"/>
      <c r="EH145" s="127"/>
      <c r="EI145" s="127"/>
      <c r="EJ145" s="127"/>
      <c r="EK145" s="127"/>
      <c r="EL145" s="127"/>
      <c r="EM145" s="127"/>
      <c r="EN145" s="127"/>
      <c r="EO145" s="127"/>
      <c r="EP145" s="127"/>
      <c r="EQ145" s="127"/>
      <c r="ER145" s="127"/>
      <c r="ES145" s="127"/>
      <c r="ET145" s="127"/>
      <c r="EU145" s="127"/>
      <c r="EV145" s="127"/>
      <c r="EW145" s="127"/>
      <c r="EX145" s="127"/>
      <c r="EY145" s="127"/>
      <c r="EZ145" s="127"/>
      <c r="FA145" s="127"/>
      <c r="FB145" s="127"/>
      <c r="FC145" s="127"/>
      <c r="FD145" s="127"/>
      <c r="FE145" s="127"/>
      <c r="FF145" s="127"/>
      <c r="FG145" s="127"/>
      <c r="FH145" s="127"/>
      <c r="FI145" s="127"/>
      <c r="FJ145" s="127"/>
      <c r="FK145" s="127"/>
      <c r="FL145" s="127"/>
      <c r="FM145" s="127"/>
      <c r="FN145" s="127"/>
      <c r="FO145" s="127"/>
      <c r="FP145" s="127"/>
      <c r="FQ145" s="127"/>
      <c r="FR145" s="127"/>
      <c r="FS145" s="127"/>
      <c r="FT145" s="127"/>
      <c r="FU145" s="127"/>
      <c r="FV145" s="127"/>
      <c r="FW145" s="127"/>
      <c r="FX145" s="127"/>
      <c r="FY145" s="127"/>
      <c r="FZ145" s="127"/>
      <c r="GA145" s="127"/>
      <c r="GB145" s="127"/>
      <c r="GC145" s="127"/>
      <c r="GD145" s="127"/>
      <c r="GE145" s="127"/>
      <c r="GF145" s="127"/>
      <c r="GG145" s="127"/>
      <c r="GH145" s="127"/>
      <c r="GI145" s="127"/>
      <c r="GJ145" s="127"/>
      <c r="GK145" s="127"/>
      <c r="GL145" s="127"/>
      <c r="GM145" s="127"/>
      <c r="GN145" s="127"/>
    </row>
    <row r="146" spans="1:196" s="134" customFormat="1" ht="19.5" hidden="1" customHeight="1" x14ac:dyDescent="0.3">
      <c r="A146" s="157"/>
      <c r="B146" s="120"/>
      <c r="C146" s="211" t="s">
        <v>88</v>
      </c>
      <c r="D146" s="211" t="s">
        <v>49</v>
      </c>
      <c r="E146" s="287" t="s">
        <v>165</v>
      </c>
      <c r="F146" s="121"/>
      <c r="G146" s="17"/>
      <c r="H146" s="122"/>
      <c r="I146" s="133">
        <f t="shared" si="67"/>
        <v>0</v>
      </c>
      <c r="J146" s="15">
        <f t="shared" si="135"/>
        <v>0</v>
      </c>
      <c r="K146" s="158" t="str">
        <f t="shared" si="143"/>
        <v/>
      </c>
      <c r="L146" s="180"/>
      <c r="M146" s="124"/>
      <c r="N146" s="15"/>
      <c r="O146" s="122"/>
      <c r="P146" s="14">
        <f t="shared" si="130"/>
        <v>0</v>
      </c>
      <c r="Q146" s="186" t="str">
        <f t="shared" si="131"/>
        <v/>
      </c>
      <c r="R146" s="191">
        <f t="shared" si="68"/>
        <v>0</v>
      </c>
      <c r="S146" s="124">
        <f t="shared" si="69"/>
        <v>0</v>
      </c>
      <c r="T146" s="124">
        <f t="shared" si="70"/>
        <v>0</v>
      </c>
      <c r="U146" s="124">
        <f t="shared" si="70"/>
        <v>0</v>
      </c>
      <c r="V146" s="124">
        <f t="shared" si="71"/>
        <v>0</v>
      </c>
      <c r="W146" s="158" t="str">
        <f t="shared" si="96"/>
        <v/>
      </c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  <c r="BU146" s="127"/>
      <c r="BV146" s="127"/>
      <c r="BW146" s="127"/>
      <c r="BX146" s="127"/>
      <c r="BY146" s="127"/>
      <c r="BZ146" s="127"/>
      <c r="CA146" s="127"/>
      <c r="CB146" s="127"/>
      <c r="CC146" s="127"/>
      <c r="CD146" s="127"/>
      <c r="CE146" s="127"/>
      <c r="CF146" s="127"/>
      <c r="CG146" s="127"/>
      <c r="CH146" s="127"/>
      <c r="CI146" s="127"/>
      <c r="CJ146" s="127"/>
      <c r="CK146" s="127"/>
      <c r="CL146" s="127"/>
      <c r="CM146" s="127"/>
      <c r="CN146" s="127"/>
      <c r="CO146" s="127"/>
      <c r="CP146" s="127"/>
      <c r="CQ146" s="127"/>
      <c r="CR146" s="127"/>
      <c r="CS146" s="127"/>
      <c r="CT146" s="127"/>
      <c r="CU146" s="127"/>
      <c r="CV146" s="127"/>
      <c r="CW146" s="127"/>
      <c r="CX146" s="127"/>
      <c r="CY146" s="127"/>
      <c r="CZ146" s="127"/>
      <c r="DA146" s="127"/>
      <c r="DB146" s="127"/>
      <c r="DC146" s="127"/>
      <c r="DD146" s="127"/>
      <c r="DE146" s="127"/>
      <c r="DF146" s="127"/>
      <c r="DG146" s="127"/>
      <c r="DH146" s="127"/>
      <c r="DI146" s="127"/>
      <c r="DJ146" s="127"/>
      <c r="DK146" s="127"/>
      <c r="DL146" s="127"/>
      <c r="DM146" s="127"/>
      <c r="DN146" s="127"/>
      <c r="DO146" s="127"/>
      <c r="DP146" s="127"/>
      <c r="DQ146" s="127"/>
      <c r="DR146" s="127"/>
      <c r="DS146" s="127"/>
      <c r="DT146" s="127"/>
      <c r="DU146" s="127"/>
      <c r="DV146" s="127"/>
      <c r="DW146" s="127"/>
      <c r="DX146" s="127"/>
      <c r="DY146" s="127"/>
      <c r="DZ146" s="127"/>
      <c r="EA146" s="127"/>
      <c r="EB146" s="127"/>
      <c r="EC146" s="127"/>
      <c r="ED146" s="127"/>
      <c r="EE146" s="127"/>
      <c r="EF146" s="127"/>
      <c r="EG146" s="127"/>
      <c r="EH146" s="127"/>
      <c r="EI146" s="127"/>
      <c r="EJ146" s="127"/>
      <c r="EK146" s="127"/>
      <c r="EL146" s="127"/>
      <c r="EM146" s="127"/>
      <c r="EN146" s="127"/>
      <c r="EO146" s="127"/>
      <c r="EP146" s="127"/>
      <c r="EQ146" s="127"/>
      <c r="ER146" s="127"/>
      <c r="ES146" s="127"/>
      <c r="ET146" s="127"/>
      <c r="EU146" s="127"/>
      <c r="EV146" s="127"/>
      <c r="EW146" s="127"/>
      <c r="EX146" s="127"/>
      <c r="EY146" s="127"/>
      <c r="EZ146" s="127"/>
      <c r="FA146" s="127"/>
      <c r="FB146" s="127"/>
      <c r="FC146" s="127"/>
      <c r="FD146" s="127"/>
      <c r="FE146" s="127"/>
      <c r="FF146" s="127"/>
      <c r="FG146" s="127"/>
      <c r="FH146" s="127"/>
      <c r="FI146" s="127"/>
      <c r="FJ146" s="127"/>
      <c r="FK146" s="127"/>
      <c r="FL146" s="127"/>
      <c r="FM146" s="127"/>
      <c r="FN146" s="127"/>
      <c r="FO146" s="127"/>
      <c r="FP146" s="127"/>
      <c r="FQ146" s="127"/>
      <c r="FR146" s="127"/>
      <c r="FS146" s="127"/>
      <c r="FT146" s="127"/>
      <c r="FU146" s="127"/>
      <c r="FV146" s="127"/>
      <c r="FW146" s="127"/>
      <c r="FX146" s="127"/>
      <c r="FY146" s="127"/>
      <c r="FZ146" s="127"/>
      <c r="GA146" s="127"/>
      <c r="GB146" s="127"/>
      <c r="GC146" s="127"/>
      <c r="GD146" s="127"/>
      <c r="GE146" s="127"/>
      <c r="GF146" s="127"/>
      <c r="GG146" s="127"/>
      <c r="GH146" s="127"/>
      <c r="GI146" s="127"/>
      <c r="GJ146" s="127"/>
      <c r="GK146" s="127"/>
      <c r="GL146" s="127"/>
      <c r="GM146" s="127"/>
      <c r="GN146" s="127"/>
    </row>
    <row r="147" spans="1:196" s="139" customFormat="1" ht="27" customHeight="1" x14ac:dyDescent="0.3">
      <c r="A147" s="157"/>
      <c r="B147" s="135" t="s">
        <v>19</v>
      </c>
      <c r="C147" s="211" t="s">
        <v>238</v>
      </c>
      <c r="D147" s="211" t="s">
        <v>85</v>
      </c>
      <c r="E147" s="288" t="s">
        <v>239</v>
      </c>
      <c r="F147" s="136">
        <v>4646.8</v>
      </c>
      <c r="G147" s="30">
        <v>446.8</v>
      </c>
      <c r="H147" s="137"/>
      <c r="I147" s="123">
        <f t="shared" si="67"/>
        <v>0</v>
      </c>
      <c r="J147" s="15">
        <f t="shared" si="135"/>
        <v>-446.8</v>
      </c>
      <c r="K147" s="158">
        <f t="shared" si="143"/>
        <v>0</v>
      </c>
      <c r="L147" s="180"/>
      <c r="M147" s="124"/>
      <c r="N147" s="15"/>
      <c r="O147" s="137"/>
      <c r="P147" s="14">
        <f t="shared" si="130"/>
        <v>0</v>
      </c>
      <c r="Q147" s="186" t="str">
        <f t="shared" si="131"/>
        <v/>
      </c>
      <c r="R147" s="191">
        <f t="shared" si="68"/>
        <v>4646.8</v>
      </c>
      <c r="S147" s="124">
        <f t="shared" si="69"/>
        <v>4646.8</v>
      </c>
      <c r="T147" s="124">
        <f t="shared" si="70"/>
        <v>446.8</v>
      </c>
      <c r="U147" s="124">
        <f t="shared" si="70"/>
        <v>0</v>
      </c>
      <c r="V147" s="124">
        <f t="shared" si="71"/>
        <v>-446.8</v>
      </c>
      <c r="W147" s="158">
        <f t="shared" si="96"/>
        <v>0</v>
      </c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7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  <c r="BU147" s="127"/>
      <c r="BV147" s="127"/>
      <c r="BW147" s="127"/>
      <c r="BX147" s="127"/>
      <c r="BY147" s="127"/>
      <c r="BZ147" s="127"/>
      <c r="CA147" s="127"/>
      <c r="CB147" s="127"/>
      <c r="CC147" s="127"/>
      <c r="CD147" s="127"/>
      <c r="CE147" s="127"/>
      <c r="CF147" s="127"/>
      <c r="CG147" s="127"/>
      <c r="CH147" s="127"/>
      <c r="CI147" s="127"/>
      <c r="CJ147" s="127"/>
      <c r="CK147" s="127"/>
      <c r="CL147" s="127"/>
      <c r="CM147" s="127"/>
      <c r="CN147" s="127"/>
      <c r="CO147" s="127"/>
      <c r="CP147" s="127"/>
      <c r="CQ147" s="127"/>
      <c r="CR147" s="127"/>
      <c r="CS147" s="127"/>
      <c r="CT147" s="127"/>
      <c r="CU147" s="127"/>
      <c r="CV147" s="127"/>
      <c r="CW147" s="127"/>
      <c r="CX147" s="127"/>
      <c r="CY147" s="127"/>
      <c r="CZ147" s="127"/>
      <c r="DA147" s="127"/>
      <c r="DB147" s="127"/>
      <c r="DC147" s="127"/>
      <c r="DD147" s="127"/>
      <c r="DE147" s="127"/>
      <c r="DF147" s="127"/>
      <c r="DG147" s="127"/>
      <c r="DH147" s="127"/>
      <c r="DI147" s="127"/>
      <c r="DJ147" s="127"/>
      <c r="DK147" s="127"/>
      <c r="DL147" s="127"/>
      <c r="DM147" s="127"/>
      <c r="DN147" s="127"/>
      <c r="DO147" s="127"/>
      <c r="DP147" s="127"/>
      <c r="DQ147" s="127"/>
      <c r="DR147" s="127"/>
      <c r="DS147" s="127"/>
      <c r="DT147" s="127"/>
      <c r="DU147" s="127"/>
      <c r="DV147" s="127"/>
      <c r="DW147" s="127"/>
      <c r="DX147" s="127"/>
      <c r="DY147" s="127"/>
      <c r="DZ147" s="127"/>
      <c r="EA147" s="127"/>
      <c r="EB147" s="127"/>
      <c r="EC147" s="127"/>
      <c r="ED147" s="127"/>
      <c r="EE147" s="127"/>
      <c r="EF147" s="127"/>
      <c r="EG147" s="127"/>
      <c r="EH147" s="127"/>
      <c r="EI147" s="127"/>
      <c r="EJ147" s="127"/>
      <c r="EK147" s="127"/>
      <c r="EL147" s="127"/>
      <c r="EM147" s="127"/>
      <c r="EN147" s="127"/>
      <c r="EO147" s="127"/>
      <c r="EP147" s="127"/>
      <c r="EQ147" s="127"/>
      <c r="ER147" s="127"/>
      <c r="ES147" s="127"/>
      <c r="ET147" s="127"/>
      <c r="EU147" s="127"/>
      <c r="EV147" s="127"/>
      <c r="EW147" s="127"/>
      <c r="EX147" s="127"/>
      <c r="EY147" s="127"/>
      <c r="EZ147" s="127"/>
      <c r="FA147" s="127"/>
      <c r="FB147" s="127"/>
      <c r="FC147" s="127"/>
      <c r="FD147" s="127"/>
      <c r="FE147" s="127"/>
      <c r="FF147" s="127"/>
      <c r="FG147" s="127"/>
      <c r="FH147" s="127"/>
      <c r="FI147" s="127"/>
      <c r="FJ147" s="127"/>
      <c r="FK147" s="127"/>
      <c r="FL147" s="127"/>
      <c r="FM147" s="127"/>
      <c r="FN147" s="127"/>
      <c r="FO147" s="127"/>
      <c r="FP147" s="127"/>
      <c r="FQ147" s="127"/>
      <c r="FR147" s="127"/>
      <c r="FS147" s="127"/>
      <c r="FT147" s="127"/>
      <c r="FU147" s="127"/>
      <c r="FV147" s="127"/>
      <c r="FW147" s="127"/>
      <c r="FX147" s="127"/>
      <c r="FY147" s="127"/>
      <c r="FZ147" s="127"/>
      <c r="GA147" s="127"/>
      <c r="GB147" s="127"/>
      <c r="GC147" s="127"/>
      <c r="GD147" s="127"/>
      <c r="GE147" s="138"/>
      <c r="GF147" s="138"/>
      <c r="GG147" s="138"/>
      <c r="GH147" s="138"/>
      <c r="GI147" s="138"/>
      <c r="GJ147" s="138"/>
      <c r="GK147" s="138"/>
      <c r="GL147" s="138"/>
      <c r="GM147" s="138"/>
      <c r="GN147" s="138"/>
    </row>
    <row r="148" spans="1:196" s="139" customFormat="1" ht="93" hidden="1" customHeight="1" x14ac:dyDescent="0.3">
      <c r="A148" s="157"/>
      <c r="B148" s="135" t="s">
        <v>19</v>
      </c>
      <c r="C148" s="211" t="s">
        <v>284</v>
      </c>
      <c r="D148" s="211" t="s">
        <v>60</v>
      </c>
      <c r="E148" s="288" t="s">
        <v>285</v>
      </c>
      <c r="F148" s="136"/>
      <c r="G148" s="30"/>
      <c r="H148" s="137"/>
      <c r="I148" s="123">
        <f t="shared" si="67"/>
        <v>0</v>
      </c>
      <c r="J148" s="15">
        <f t="shared" si="135"/>
        <v>0</v>
      </c>
      <c r="K148" s="158" t="str">
        <f t="shared" si="143"/>
        <v/>
      </c>
      <c r="L148" s="180"/>
      <c r="M148" s="124"/>
      <c r="N148" s="15"/>
      <c r="O148" s="137"/>
      <c r="P148" s="14">
        <f t="shared" si="130"/>
        <v>0</v>
      </c>
      <c r="Q148" s="186" t="str">
        <f t="shared" si="131"/>
        <v/>
      </c>
      <c r="R148" s="191">
        <f t="shared" si="68"/>
        <v>0</v>
      </c>
      <c r="S148" s="124">
        <f t="shared" si="69"/>
        <v>0</v>
      </c>
      <c r="T148" s="124">
        <f t="shared" si="70"/>
        <v>0</v>
      </c>
      <c r="U148" s="124">
        <f t="shared" si="70"/>
        <v>0</v>
      </c>
      <c r="V148" s="124">
        <f t="shared" si="71"/>
        <v>0</v>
      </c>
      <c r="W148" s="158" t="str">
        <f t="shared" si="96"/>
        <v/>
      </c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  <c r="BU148" s="127"/>
      <c r="BV148" s="127"/>
      <c r="BW148" s="127"/>
      <c r="BX148" s="127"/>
      <c r="BY148" s="127"/>
      <c r="BZ148" s="127"/>
      <c r="CA148" s="127"/>
      <c r="CB148" s="127"/>
      <c r="CC148" s="127"/>
      <c r="CD148" s="127"/>
      <c r="CE148" s="127"/>
      <c r="CF148" s="127"/>
      <c r="CG148" s="127"/>
      <c r="CH148" s="127"/>
      <c r="CI148" s="127"/>
      <c r="CJ148" s="127"/>
      <c r="CK148" s="127"/>
      <c r="CL148" s="127"/>
      <c r="CM148" s="127"/>
      <c r="CN148" s="127"/>
      <c r="CO148" s="127"/>
      <c r="CP148" s="127"/>
      <c r="CQ148" s="127"/>
      <c r="CR148" s="127"/>
      <c r="CS148" s="127"/>
      <c r="CT148" s="127"/>
      <c r="CU148" s="127"/>
      <c r="CV148" s="127"/>
      <c r="CW148" s="127"/>
      <c r="CX148" s="127"/>
      <c r="CY148" s="127"/>
      <c r="CZ148" s="127"/>
      <c r="DA148" s="127"/>
      <c r="DB148" s="127"/>
      <c r="DC148" s="127"/>
      <c r="DD148" s="127"/>
      <c r="DE148" s="127"/>
      <c r="DF148" s="127"/>
      <c r="DG148" s="127"/>
      <c r="DH148" s="127"/>
      <c r="DI148" s="127"/>
      <c r="DJ148" s="127"/>
      <c r="DK148" s="127"/>
      <c r="DL148" s="127"/>
      <c r="DM148" s="127"/>
      <c r="DN148" s="127"/>
      <c r="DO148" s="127"/>
      <c r="DP148" s="127"/>
      <c r="DQ148" s="127"/>
      <c r="DR148" s="127"/>
      <c r="DS148" s="127"/>
      <c r="DT148" s="127"/>
      <c r="DU148" s="127"/>
      <c r="DV148" s="127"/>
      <c r="DW148" s="127"/>
      <c r="DX148" s="127"/>
      <c r="DY148" s="127"/>
      <c r="DZ148" s="127"/>
      <c r="EA148" s="127"/>
      <c r="EB148" s="127"/>
      <c r="EC148" s="127"/>
      <c r="ED148" s="127"/>
      <c r="EE148" s="127"/>
      <c r="EF148" s="127"/>
      <c r="EG148" s="127"/>
      <c r="EH148" s="127"/>
      <c r="EI148" s="127"/>
      <c r="EJ148" s="127"/>
      <c r="EK148" s="127"/>
      <c r="EL148" s="127"/>
      <c r="EM148" s="127"/>
      <c r="EN148" s="127"/>
      <c r="EO148" s="127"/>
      <c r="EP148" s="127"/>
      <c r="EQ148" s="127"/>
      <c r="ER148" s="127"/>
      <c r="ES148" s="127"/>
      <c r="ET148" s="127"/>
      <c r="EU148" s="127"/>
      <c r="EV148" s="127"/>
      <c r="EW148" s="127"/>
      <c r="EX148" s="127"/>
      <c r="EY148" s="127"/>
      <c r="EZ148" s="127"/>
      <c r="FA148" s="127"/>
      <c r="FB148" s="127"/>
      <c r="FC148" s="127"/>
      <c r="FD148" s="127"/>
      <c r="FE148" s="127"/>
      <c r="FF148" s="127"/>
      <c r="FG148" s="127"/>
      <c r="FH148" s="127"/>
      <c r="FI148" s="127"/>
      <c r="FJ148" s="127"/>
      <c r="FK148" s="127"/>
      <c r="FL148" s="127"/>
      <c r="FM148" s="127"/>
      <c r="FN148" s="127"/>
      <c r="FO148" s="127"/>
      <c r="FP148" s="127"/>
      <c r="FQ148" s="127"/>
      <c r="FR148" s="127"/>
      <c r="FS148" s="127"/>
      <c r="FT148" s="127"/>
      <c r="FU148" s="127"/>
      <c r="FV148" s="127"/>
      <c r="FW148" s="127"/>
      <c r="FX148" s="127"/>
      <c r="FY148" s="127"/>
      <c r="FZ148" s="127"/>
      <c r="GA148" s="127"/>
      <c r="GB148" s="127"/>
      <c r="GC148" s="127"/>
      <c r="GD148" s="127"/>
      <c r="GE148" s="138"/>
      <c r="GF148" s="138"/>
      <c r="GG148" s="138"/>
      <c r="GH148" s="138"/>
      <c r="GI148" s="138"/>
      <c r="GJ148" s="138"/>
      <c r="GK148" s="138"/>
      <c r="GL148" s="138"/>
      <c r="GM148" s="138"/>
      <c r="GN148" s="138"/>
    </row>
    <row r="149" spans="1:196" s="139" customFormat="1" ht="40.5" hidden="1" customHeight="1" x14ac:dyDescent="0.3">
      <c r="A149" s="157"/>
      <c r="B149" s="135"/>
      <c r="C149" s="211" t="s">
        <v>307</v>
      </c>
      <c r="D149" s="211" t="s">
        <v>85</v>
      </c>
      <c r="E149" s="288" t="s">
        <v>308</v>
      </c>
      <c r="F149" s="136"/>
      <c r="G149" s="30"/>
      <c r="H149" s="137"/>
      <c r="I149" s="123">
        <f t="shared" si="67"/>
        <v>0</v>
      </c>
      <c r="J149" s="15">
        <f t="shared" si="135"/>
        <v>0</v>
      </c>
      <c r="K149" s="158" t="str">
        <f t="shared" si="143"/>
        <v/>
      </c>
      <c r="L149" s="178"/>
      <c r="M149" s="124"/>
      <c r="N149" s="15"/>
      <c r="O149" s="137"/>
      <c r="P149" s="14">
        <f t="shared" si="130"/>
        <v>0</v>
      </c>
      <c r="Q149" s="186" t="str">
        <f t="shared" si="131"/>
        <v/>
      </c>
      <c r="R149" s="191">
        <f t="shared" si="68"/>
        <v>0</v>
      </c>
      <c r="S149" s="124">
        <f t="shared" si="69"/>
        <v>0</v>
      </c>
      <c r="T149" s="124">
        <f t="shared" si="70"/>
        <v>0</v>
      </c>
      <c r="U149" s="124">
        <f t="shared" si="70"/>
        <v>0</v>
      </c>
      <c r="V149" s="124">
        <f t="shared" si="71"/>
        <v>0</v>
      </c>
      <c r="W149" s="158" t="str">
        <f t="shared" si="96"/>
        <v/>
      </c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  <c r="BU149" s="127"/>
      <c r="BV149" s="127"/>
      <c r="BW149" s="127"/>
      <c r="BX149" s="127"/>
      <c r="BY149" s="127"/>
      <c r="BZ149" s="127"/>
      <c r="CA149" s="127"/>
      <c r="CB149" s="127"/>
      <c r="CC149" s="127"/>
      <c r="CD149" s="127"/>
      <c r="CE149" s="127"/>
      <c r="CF149" s="127"/>
      <c r="CG149" s="127"/>
      <c r="CH149" s="127"/>
      <c r="CI149" s="127"/>
      <c r="CJ149" s="127"/>
      <c r="CK149" s="127"/>
      <c r="CL149" s="127"/>
      <c r="CM149" s="127"/>
      <c r="CN149" s="127"/>
      <c r="CO149" s="127"/>
      <c r="CP149" s="127"/>
      <c r="CQ149" s="127"/>
      <c r="CR149" s="127"/>
      <c r="CS149" s="127"/>
      <c r="CT149" s="127"/>
      <c r="CU149" s="127"/>
      <c r="CV149" s="127"/>
      <c r="CW149" s="127"/>
      <c r="CX149" s="127"/>
      <c r="CY149" s="127"/>
      <c r="CZ149" s="127"/>
      <c r="DA149" s="127"/>
      <c r="DB149" s="127"/>
      <c r="DC149" s="127"/>
      <c r="DD149" s="127"/>
      <c r="DE149" s="127"/>
      <c r="DF149" s="127"/>
      <c r="DG149" s="127"/>
      <c r="DH149" s="127"/>
      <c r="DI149" s="127"/>
      <c r="DJ149" s="127"/>
      <c r="DK149" s="127"/>
      <c r="DL149" s="127"/>
      <c r="DM149" s="127"/>
      <c r="DN149" s="127"/>
      <c r="DO149" s="127"/>
      <c r="DP149" s="127"/>
      <c r="DQ149" s="127"/>
      <c r="DR149" s="127"/>
      <c r="DS149" s="127"/>
      <c r="DT149" s="127"/>
      <c r="DU149" s="127"/>
      <c r="DV149" s="127"/>
      <c r="DW149" s="127"/>
      <c r="DX149" s="127"/>
      <c r="DY149" s="127"/>
      <c r="DZ149" s="127"/>
      <c r="EA149" s="127"/>
      <c r="EB149" s="127"/>
      <c r="EC149" s="127"/>
      <c r="ED149" s="127"/>
      <c r="EE149" s="127"/>
      <c r="EF149" s="127"/>
      <c r="EG149" s="127"/>
      <c r="EH149" s="127"/>
      <c r="EI149" s="127"/>
      <c r="EJ149" s="127"/>
      <c r="EK149" s="127"/>
      <c r="EL149" s="127"/>
      <c r="EM149" s="127"/>
      <c r="EN149" s="127"/>
      <c r="EO149" s="127"/>
      <c r="EP149" s="127"/>
      <c r="EQ149" s="127"/>
      <c r="ER149" s="127"/>
      <c r="ES149" s="127"/>
      <c r="ET149" s="127"/>
      <c r="EU149" s="127"/>
      <c r="EV149" s="127"/>
      <c r="EW149" s="127"/>
      <c r="EX149" s="127"/>
      <c r="EY149" s="127"/>
      <c r="EZ149" s="127"/>
      <c r="FA149" s="127"/>
      <c r="FB149" s="127"/>
      <c r="FC149" s="127"/>
      <c r="FD149" s="127"/>
      <c r="FE149" s="127"/>
      <c r="FF149" s="127"/>
      <c r="FG149" s="127"/>
      <c r="FH149" s="127"/>
      <c r="FI149" s="127"/>
      <c r="FJ149" s="127"/>
      <c r="FK149" s="127"/>
      <c r="FL149" s="127"/>
      <c r="FM149" s="127"/>
      <c r="FN149" s="127"/>
      <c r="FO149" s="127"/>
      <c r="FP149" s="127"/>
      <c r="FQ149" s="127"/>
      <c r="FR149" s="127"/>
      <c r="FS149" s="127"/>
      <c r="FT149" s="127"/>
      <c r="FU149" s="127"/>
      <c r="FV149" s="127"/>
      <c r="FW149" s="127"/>
      <c r="FX149" s="127"/>
      <c r="FY149" s="127"/>
      <c r="FZ149" s="127"/>
      <c r="GA149" s="127"/>
      <c r="GB149" s="127"/>
      <c r="GC149" s="127"/>
      <c r="GD149" s="127"/>
      <c r="GE149" s="138"/>
      <c r="GF149" s="138"/>
      <c r="GG149" s="138"/>
      <c r="GH149" s="138"/>
      <c r="GI149" s="138"/>
      <c r="GJ149" s="138"/>
      <c r="GK149" s="138"/>
      <c r="GL149" s="138"/>
      <c r="GM149" s="138"/>
      <c r="GN149" s="138"/>
    </row>
    <row r="150" spans="1:196" s="1" customFormat="1" ht="28.5" customHeight="1" x14ac:dyDescent="0.3">
      <c r="A150" s="150">
        <v>13</v>
      </c>
      <c r="B150" s="49" t="s">
        <v>20</v>
      </c>
      <c r="C150" s="88" t="s">
        <v>86</v>
      </c>
      <c r="D150" s="88" t="s">
        <v>50</v>
      </c>
      <c r="E150" s="168" t="s">
        <v>300</v>
      </c>
      <c r="F150" s="302">
        <v>167495.6</v>
      </c>
      <c r="G150" s="305">
        <v>125622</v>
      </c>
      <c r="H150" s="36">
        <v>125622</v>
      </c>
      <c r="I150" s="24">
        <f t="shared" si="67"/>
        <v>0.17958152538367755</v>
      </c>
      <c r="J150" s="15">
        <f t="shared" si="135"/>
        <v>0</v>
      </c>
      <c r="K150" s="151">
        <f t="shared" si="143"/>
        <v>1</v>
      </c>
      <c r="L150" s="146"/>
      <c r="M150" s="14"/>
      <c r="N150" s="146"/>
      <c r="O150" s="36"/>
      <c r="P150" s="14">
        <f t="shared" si="130"/>
        <v>0</v>
      </c>
      <c r="Q150" s="186" t="str">
        <f t="shared" si="131"/>
        <v/>
      </c>
      <c r="R150" s="184">
        <f t="shared" si="68"/>
        <v>167495.6</v>
      </c>
      <c r="S150" s="14">
        <f t="shared" si="69"/>
        <v>167495.6</v>
      </c>
      <c r="T150" s="14">
        <f t="shared" si="70"/>
        <v>125622</v>
      </c>
      <c r="U150" s="14">
        <f t="shared" si="70"/>
        <v>125622</v>
      </c>
      <c r="V150" s="14">
        <f t="shared" si="71"/>
        <v>0</v>
      </c>
      <c r="W150" s="151">
        <f t="shared" si="96"/>
        <v>1</v>
      </c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</row>
    <row r="151" spans="1:196" s="1" customFormat="1" ht="29.25" customHeight="1" x14ac:dyDescent="0.3">
      <c r="A151" s="150">
        <v>14</v>
      </c>
      <c r="B151" s="49" t="s">
        <v>20</v>
      </c>
      <c r="C151" s="88" t="s">
        <v>166</v>
      </c>
      <c r="D151" s="88" t="s">
        <v>50</v>
      </c>
      <c r="E151" s="168" t="s">
        <v>167</v>
      </c>
      <c r="F151" s="302">
        <f>SUM(F152:F165)</f>
        <v>37803.699999999997</v>
      </c>
      <c r="G151" s="305">
        <f>SUM(G152:G165)</f>
        <v>37803.699999999997</v>
      </c>
      <c r="H151" s="305">
        <f>SUM(H152:H165)</f>
        <v>37803.699999999997</v>
      </c>
      <c r="I151" s="24">
        <f t="shared" si="67"/>
        <v>5.4041856610680693E-2</v>
      </c>
      <c r="J151" s="14">
        <f t="shared" si="135"/>
        <v>0</v>
      </c>
      <c r="K151" s="151">
        <f t="shared" si="143"/>
        <v>1</v>
      </c>
      <c r="L151" s="302">
        <f>SUM(L152:L165)</f>
        <v>17645.099999999999</v>
      </c>
      <c r="M151" s="302">
        <f>SUM(M152:M165)</f>
        <v>17645.099999999999</v>
      </c>
      <c r="N151" s="302">
        <f>SUM(N152:N165)</f>
        <v>17645.099999999999</v>
      </c>
      <c r="O151" s="302">
        <f>SUM(O152:O165)</f>
        <v>4100</v>
      </c>
      <c r="P151" s="14">
        <f t="shared" si="130"/>
        <v>-13545.099999999999</v>
      </c>
      <c r="Q151" s="186">
        <f t="shared" si="131"/>
        <v>0.23235912519623014</v>
      </c>
      <c r="R151" s="184">
        <f t="shared" si="68"/>
        <v>55448.799999999996</v>
      </c>
      <c r="S151" s="14">
        <f t="shared" si="69"/>
        <v>55448.799999999996</v>
      </c>
      <c r="T151" s="14">
        <f t="shared" si="70"/>
        <v>55448.799999999996</v>
      </c>
      <c r="U151" s="14">
        <f t="shared" si="70"/>
        <v>41903.699999999997</v>
      </c>
      <c r="V151" s="14">
        <f t="shared" si="71"/>
        <v>-13545.099999999999</v>
      </c>
      <c r="W151" s="151">
        <f t="shared" si="96"/>
        <v>0.7557187892253755</v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</row>
    <row r="152" spans="1:196" s="77" customFormat="1" ht="54" customHeight="1" x14ac:dyDescent="0.3">
      <c r="A152" s="154"/>
      <c r="B152" s="55"/>
      <c r="C152" s="55"/>
      <c r="D152" s="55"/>
      <c r="E152" s="310" t="s">
        <v>346</v>
      </c>
      <c r="F152" s="306">
        <v>24100</v>
      </c>
      <c r="G152" s="118">
        <v>24100</v>
      </c>
      <c r="H152" s="118">
        <v>24100</v>
      </c>
      <c r="I152" s="41">
        <f>H152/$H$11</f>
        <v>3.4451885511666974E-2</v>
      </c>
      <c r="J152" s="15">
        <f t="shared" si="135"/>
        <v>0</v>
      </c>
      <c r="K152" s="155">
        <f>IFERROR(100%*(H152/G152),"")</f>
        <v>1</v>
      </c>
      <c r="L152" s="143"/>
      <c r="M152" s="28"/>
      <c r="N152" s="303"/>
      <c r="O152" s="304"/>
      <c r="P152" s="14">
        <f t="shared" si="130"/>
        <v>0</v>
      </c>
      <c r="Q152" s="186" t="str">
        <f t="shared" si="131"/>
        <v/>
      </c>
      <c r="R152" s="190">
        <f t="shared" ref="R152" si="148">SUM(F152,L152)</f>
        <v>24100</v>
      </c>
      <c r="S152" s="28">
        <f t="shared" ref="S152" si="149">SUM(F152,M152)</f>
        <v>24100</v>
      </c>
      <c r="T152" s="28">
        <f t="shared" ref="T152" si="150">SUM(G152,N152)</f>
        <v>24100</v>
      </c>
      <c r="U152" s="28">
        <f>SUM(H152,O152)</f>
        <v>24100</v>
      </c>
      <c r="V152" s="28">
        <f>U152-T152</f>
        <v>0</v>
      </c>
      <c r="W152" s="155">
        <f>IFERROR(100%*(U152/T152),"")</f>
        <v>1</v>
      </c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57"/>
      <c r="ED152" s="57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7"/>
      <c r="EQ152" s="57"/>
      <c r="ER152" s="57"/>
      <c r="ES152" s="57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7"/>
      <c r="FF152" s="57"/>
      <c r="FG152" s="57"/>
      <c r="FH152" s="57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7"/>
      <c r="FU152" s="57"/>
      <c r="FV152" s="57"/>
      <c r="FW152" s="57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GH152" s="57"/>
      <c r="GI152" s="57"/>
      <c r="GJ152" s="57"/>
      <c r="GK152" s="57"/>
      <c r="GL152" s="57"/>
      <c r="GM152" s="57"/>
      <c r="GN152" s="57"/>
    </row>
    <row r="153" spans="1:196" s="77" customFormat="1" ht="84" customHeight="1" x14ac:dyDescent="0.3">
      <c r="A153" s="154"/>
      <c r="B153" s="55"/>
      <c r="C153" s="55"/>
      <c r="D153" s="55"/>
      <c r="E153" s="310" t="s">
        <v>349</v>
      </c>
      <c r="F153" s="144">
        <v>1003.7</v>
      </c>
      <c r="G153" s="38">
        <v>1003.7</v>
      </c>
      <c r="H153" s="292">
        <v>1003.7</v>
      </c>
      <c r="I153" s="41">
        <f>H153/$H$11</f>
        <v>1.4348281115377653E-3</v>
      </c>
      <c r="J153" s="15">
        <f t="shared" si="135"/>
        <v>0</v>
      </c>
      <c r="K153" s="155">
        <f>IFERROR(100%*(H153/G153),"")</f>
        <v>1</v>
      </c>
      <c r="L153" s="293"/>
      <c r="M153" s="28"/>
      <c r="N153" s="175"/>
      <c r="O153" s="234"/>
      <c r="P153" s="14">
        <f t="shared" si="130"/>
        <v>0</v>
      </c>
      <c r="Q153" s="186" t="str">
        <f t="shared" si="131"/>
        <v/>
      </c>
      <c r="R153" s="27">
        <f>SUM(F153,L153)</f>
        <v>1003.7</v>
      </c>
      <c r="S153" s="28">
        <f t="shared" ref="S153:T155" si="151">SUM(F153,M153)</f>
        <v>1003.7</v>
      </c>
      <c r="T153" s="28">
        <f t="shared" si="151"/>
        <v>1003.7</v>
      </c>
      <c r="U153" s="28">
        <f t="shared" ref="U153:U165" si="152">SUM(H153,O153)</f>
        <v>1003.7</v>
      </c>
      <c r="V153" s="28">
        <f t="shared" ref="V153:V165" si="153">U153-T153</f>
        <v>0</v>
      </c>
      <c r="W153" s="155">
        <f t="shared" ref="W153:W165" si="154">IFERROR(100%*(U153/T153),"")</f>
        <v>1</v>
      </c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</row>
    <row r="154" spans="1:196" s="77" customFormat="1" ht="86.25" customHeight="1" x14ac:dyDescent="0.3">
      <c r="A154" s="154"/>
      <c r="B154" s="55"/>
      <c r="C154" s="55"/>
      <c r="D154" s="55"/>
      <c r="E154" s="310" t="s">
        <v>370</v>
      </c>
      <c r="F154" s="301"/>
      <c r="G154" s="38"/>
      <c r="H154" s="292"/>
      <c r="I154" s="43"/>
      <c r="J154" s="15"/>
      <c r="K154" s="155"/>
      <c r="L154" s="293">
        <v>13545.1</v>
      </c>
      <c r="M154" s="300">
        <v>13545.1</v>
      </c>
      <c r="N154" s="28">
        <v>13545.1</v>
      </c>
      <c r="O154" s="322"/>
      <c r="P154" s="28">
        <f>O154-N154</f>
        <v>-13545.1</v>
      </c>
      <c r="Q154" s="323">
        <f>IFERROR(100%*(O154/N154),"")</f>
        <v>0</v>
      </c>
      <c r="R154" s="27">
        <f>SUM(F154,L154)</f>
        <v>13545.1</v>
      </c>
      <c r="S154" s="28">
        <f t="shared" si="151"/>
        <v>13545.1</v>
      </c>
      <c r="T154" s="28">
        <f t="shared" si="151"/>
        <v>13545.1</v>
      </c>
      <c r="U154" s="28">
        <f>SUM(H154,O154)</f>
        <v>0</v>
      </c>
      <c r="V154" s="28">
        <f>U154-T154</f>
        <v>-13545.1</v>
      </c>
      <c r="W154" s="155">
        <f>IFERROR(100%*(U154/T154),"")</f>
        <v>0</v>
      </c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  <c r="ER154" s="57"/>
      <c r="ES154" s="57"/>
      <c r="ET154" s="57"/>
      <c r="EU154" s="57"/>
      <c r="EV154" s="57"/>
      <c r="EW154" s="57"/>
      <c r="EX154" s="57"/>
      <c r="EY154" s="57"/>
      <c r="EZ154" s="57"/>
      <c r="FA154" s="57"/>
      <c r="FB154" s="57"/>
      <c r="FC154" s="57"/>
      <c r="FD154" s="57"/>
      <c r="FE154" s="57"/>
      <c r="FF154" s="57"/>
      <c r="FG154" s="57"/>
      <c r="FH154" s="57"/>
      <c r="FI154" s="57"/>
      <c r="FJ154" s="57"/>
      <c r="FK154" s="57"/>
      <c r="FL154" s="57"/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57"/>
      <c r="GB154" s="57"/>
      <c r="GC154" s="57"/>
      <c r="GD154" s="57"/>
      <c r="GE154" s="57"/>
      <c r="GF154" s="57"/>
      <c r="GG154" s="57"/>
      <c r="GH154" s="57"/>
      <c r="GI154" s="57"/>
      <c r="GJ154" s="57"/>
      <c r="GK154" s="57"/>
      <c r="GL154" s="57"/>
      <c r="GM154" s="57"/>
      <c r="GN154" s="57"/>
    </row>
    <row r="155" spans="1:196" s="77" customFormat="1" ht="49.5" customHeight="1" x14ac:dyDescent="0.3">
      <c r="A155" s="154"/>
      <c r="B155" s="55"/>
      <c r="C155" s="55"/>
      <c r="D155" s="55"/>
      <c r="E155" s="310" t="s">
        <v>358</v>
      </c>
      <c r="F155" s="301"/>
      <c r="G155" s="38"/>
      <c r="H155" s="292"/>
      <c r="I155" s="43"/>
      <c r="J155" s="15">
        <f t="shared" si="135"/>
        <v>0</v>
      </c>
      <c r="K155" s="155"/>
      <c r="L155" s="293">
        <v>3100</v>
      </c>
      <c r="M155" s="300">
        <v>3100</v>
      </c>
      <c r="N155" s="28">
        <v>3100</v>
      </c>
      <c r="O155" s="309">
        <v>3100</v>
      </c>
      <c r="P155" s="14">
        <f t="shared" si="130"/>
        <v>0</v>
      </c>
      <c r="Q155" s="145">
        <f t="shared" si="131"/>
        <v>1</v>
      </c>
      <c r="R155" s="27">
        <f>SUM(F155,L155)</f>
        <v>3100</v>
      </c>
      <c r="S155" s="28">
        <f t="shared" si="151"/>
        <v>3100</v>
      </c>
      <c r="T155" s="28">
        <f t="shared" si="151"/>
        <v>3100</v>
      </c>
      <c r="U155" s="28">
        <f t="shared" si="152"/>
        <v>3100</v>
      </c>
      <c r="V155" s="28">
        <f t="shared" si="153"/>
        <v>0</v>
      </c>
      <c r="W155" s="155">
        <f t="shared" si="154"/>
        <v>1</v>
      </c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  <c r="ER155" s="57"/>
      <c r="ES155" s="57"/>
      <c r="ET155" s="57"/>
      <c r="EU155" s="57"/>
      <c r="EV155" s="57"/>
      <c r="EW155" s="57"/>
      <c r="EX155" s="57"/>
      <c r="EY155" s="57"/>
      <c r="EZ155" s="57"/>
      <c r="FA155" s="57"/>
      <c r="FB155" s="57"/>
      <c r="FC155" s="57"/>
      <c r="FD155" s="57"/>
      <c r="FE155" s="57"/>
      <c r="FF155" s="57"/>
      <c r="FG155" s="57"/>
      <c r="FH155" s="57"/>
      <c r="FI155" s="57"/>
      <c r="FJ155" s="57"/>
      <c r="FK155" s="57"/>
      <c r="FL155" s="57"/>
      <c r="FM155" s="57"/>
      <c r="FN155" s="57"/>
      <c r="FO155" s="57"/>
      <c r="FP155" s="57"/>
      <c r="FQ155" s="57"/>
      <c r="FR155" s="57"/>
      <c r="FS155" s="57"/>
      <c r="FT155" s="57"/>
      <c r="FU155" s="57"/>
      <c r="FV155" s="57"/>
      <c r="FW155" s="57"/>
      <c r="FX155" s="57"/>
      <c r="FY155" s="57"/>
      <c r="FZ155" s="57"/>
      <c r="GA155" s="57"/>
      <c r="GB155" s="57"/>
      <c r="GC155" s="57"/>
      <c r="GD155" s="57"/>
      <c r="GE155" s="57"/>
      <c r="GF155" s="57"/>
      <c r="GG155" s="57"/>
      <c r="GH155" s="57"/>
      <c r="GI155" s="57"/>
      <c r="GJ155" s="57"/>
      <c r="GK155" s="57"/>
      <c r="GL155" s="57"/>
      <c r="GM155" s="57"/>
      <c r="GN155" s="57"/>
    </row>
    <row r="156" spans="1:196" s="77" customFormat="1" ht="66.75" customHeight="1" x14ac:dyDescent="0.3">
      <c r="A156" s="154"/>
      <c r="B156" s="55"/>
      <c r="C156" s="55"/>
      <c r="D156" s="55"/>
      <c r="E156" s="310" t="s">
        <v>327</v>
      </c>
      <c r="F156" s="144">
        <v>2000</v>
      </c>
      <c r="G156" s="38">
        <v>2000</v>
      </c>
      <c r="H156" s="38">
        <v>2000</v>
      </c>
      <c r="I156" s="325">
        <f t="shared" si="67"/>
        <v>2.8590776358229856E-3</v>
      </c>
      <c r="J156" s="15">
        <f t="shared" si="135"/>
        <v>0</v>
      </c>
      <c r="K156" s="155">
        <f t="shared" si="143"/>
        <v>1</v>
      </c>
      <c r="L156" s="177"/>
      <c r="M156" s="44"/>
      <c r="N156" s="44"/>
      <c r="O156" s="37"/>
      <c r="P156" s="14">
        <f t="shared" si="130"/>
        <v>0</v>
      </c>
      <c r="Q156" s="186" t="str">
        <f t="shared" si="131"/>
        <v/>
      </c>
      <c r="R156" s="190">
        <f t="shared" si="68"/>
        <v>2000</v>
      </c>
      <c r="S156" s="28">
        <f t="shared" si="69"/>
        <v>2000</v>
      </c>
      <c r="T156" s="28">
        <f t="shared" si="70"/>
        <v>2000</v>
      </c>
      <c r="U156" s="28">
        <f t="shared" si="152"/>
        <v>2000</v>
      </c>
      <c r="V156" s="28">
        <f t="shared" si="153"/>
        <v>0</v>
      </c>
      <c r="W156" s="155">
        <f t="shared" si="154"/>
        <v>1</v>
      </c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</row>
    <row r="157" spans="1:196" s="77" customFormat="1" ht="69.75" customHeight="1" x14ac:dyDescent="0.3">
      <c r="A157" s="154"/>
      <c r="B157" s="55"/>
      <c r="C157" s="55"/>
      <c r="D157" s="55"/>
      <c r="E157" s="310" t="s">
        <v>345</v>
      </c>
      <c r="F157" s="144">
        <v>2000</v>
      </c>
      <c r="G157" s="38">
        <v>2000</v>
      </c>
      <c r="H157" s="38">
        <v>2000</v>
      </c>
      <c r="I157" s="41">
        <f t="shared" si="67"/>
        <v>2.8590776358229856E-3</v>
      </c>
      <c r="J157" s="15">
        <f t="shared" si="135"/>
        <v>0</v>
      </c>
      <c r="K157" s="155">
        <f t="shared" si="143"/>
        <v>1</v>
      </c>
      <c r="L157" s="177"/>
      <c r="M157" s="44"/>
      <c r="N157" s="44"/>
      <c r="O157" s="37"/>
      <c r="P157" s="14">
        <f t="shared" si="130"/>
        <v>0</v>
      </c>
      <c r="Q157" s="186" t="str">
        <f t="shared" si="131"/>
        <v/>
      </c>
      <c r="R157" s="190">
        <f t="shared" si="68"/>
        <v>2000</v>
      </c>
      <c r="S157" s="28">
        <f t="shared" si="69"/>
        <v>2000</v>
      </c>
      <c r="T157" s="28">
        <f t="shared" si="70"/>
        <v>2000</v>
      </c>
      <c r="U157" s="28">
        <f t="shared" si="152"/>
        <v>2000</v>
      </c>
      <c r="V157" s="28">
        <f t="shared" si="153"/>
        <v>0</v>
      </c>
      <c r="W157" s="155">
        <f t="shared" si="154"/>
        <v>1</v>
      </c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57"/>
      <c r="FF157" s="57"/>
      <c r="FG157" s="57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57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</row>
    <row r="158" spans="1:196" s="77" customFormat="1" ht="69.75" customHeight="1" x14ac:dyDescent="0.3">
      <c r="A158" s="154"/>
      <c r="B158" s="55"/>
      <c r="C158" s="55"/>
      <c r="D158" s="55"/>
      <c r="E158" s="310" t="s">
        <v>332</v>
      </c>
      <c r="F158" s="31">
        <v>1000</v>
      </c>
      <c r="G158" s="32">
        <v>1000</v>
      </c>
      <c r="H158" s="32">
        <v>1000</v>
      </c>
      <c r="I158" s="41">
        <f t="shared" ref="I158:I165" si="155">H158/$H$11</f>
        <v>1.4295388179114928E-3</v>
      </c>
      <c r="J158" s="15">
        <f t="shared" si="135"/>
        <v>0</v>
      </c>
      <c r="K158" s="155">
        <f t="shared" si="143"/>
        <v>1</v>
      </c>
      <c r="L158" s="143"/>
      <c r="M158" s="44"/>
      <c r="N158" s="44"/>
      <c r="O158" s="89"/>
      <c r="P158" s="14">
        <f t="shared" si="130"/>
        <v>0</v>
      </c>
      <c r="Q158" s="186" t="str">
        <f t="shared" si="131"/>
        <v/>
      </c>
      <c r="R158" s="190">
        <f t="shared" ref="R158" si="156">SUM(F158,L158)</f>
        <v>1000</v>
      </c>
      <c r="S158" s="28">
        <f t="shared" ref="S158" si="157">SUM(F158,M158)</f>
        <v>1000</v>
      </c>
      <c r="T158" s="28">
        <f t="shared" ref="T158" si="158">SUM(G158,N158)</f>
        <v>1000</v>
      </c>
      <c r="U158" s="28">
        <f t="shared" si="152"/>
        <v>1000</v>
      </c>
      <c r="V158" s="28">
        <f t="shared" si="153"/>
        <v>0</v>
      </c>
      <c r="W158" s="155">
        <f t="shared" si="154"/>
        <v>1</v>
      </c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7"/>
      <c r="FF158" s="57"/>
      <c r="FG158" s="57"/>
      <c r="FH158" s="57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</row>
    <row r="159" spans="1:196" s="77" customFormat="1" ht="66.75" customHeight="1" x14ac:dyDescent="0.3">
      <c r="A159" s="154"/>
      <c r="B159" s="55"/>
      <c r="C159" s="55"/>
      <c r="D159" s="55"/>
      <c r="E159" s="310" t="s">
        <v>333</v>
      </c>
      <c r="F159" s="31">
        <v>500</v>
      </c>
      <c r="G159" s="32">
        <v>500</v>
      </c>
      <c r="H159" s="32">
        <v>500</v>
      </c>
      <c r="I159" s="41">
        <f t="shared" si="155"/>
        <v>7.1476940895574641E-4</v>
      </c>
      <c r="J159" s="15">
        <f t="shared" si="135"/>
        <v>0</v>
      </c>
      <c r="K159" s="155">
        <f t="shared" si="143"/>
        <v>1</v>
      </c>
      <c r="L159" s="182"/>
      <c r="M159" s="44"/>
      <c r="N159" s="44"/>
      <c r="O159" s="89"/>
      <c r="P159" s="14">
        <f t="shared" si="130"/>
        <v>0</v>
      </c>
      <c r="Q159" s="186" t="str">
        <f t="shared" si="131"/>
        <v/>
      </c>
      <c r="R159" s="190">
        <f t="shared" ref="R159:R165" si="159">SUM(F159,L159)</f>
        <v>500</v>
      </c>
      <c r="S159" s="28">
        <f t="shared" ref="S159:S165" si="160">SUM(F159,M159)</f>
        <v>500</v>
      </c>
      <c r="T159" s="28">
        <f t="shared" ref="T159:T165" si="161">SUM(G159,N159)</f>
        <v>500</v>
      </c>
      <c r="U159" s="28">
        <f t="shared" si="152"/>
        <v>500</v>
      </c>
      <c r="V159" s="28">
        <f t="shared" si="153"/>
        <v>0</v>
      </c>
      <c r="W159" s="155">
        <f t="shared" si="154"/>
        <v>1</v>
      </c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7"/>
      <c r="FF159" s="57"/>
      <c r="FG159" s="57"/>
      <c r="FH159" s="57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</row>
    <row r="160" spans="1:196" s="77" customFormat="1" ht="66" customHeight="1" x14ac:dyDescent="0.3">
      <c r="A160" s="154"/>
      <c r="B160" s="55"/>
      <c r="C160" s="55"/>
      <c r="D160" s="55"/>
      <c r="E160" s="310" t="s">
        <v>334</v>
      </c>
      <c r="F160" s="144">
        <v>500</v>
      </c>
      <c r="G160" s="32">
        <v>500</v>
      </c>
      <c r="H160" s="32">
        <v>500</v>
      </c>
      <c r="I160" s="41">
        <f t="shared" si="155"/>
        <v>7.1476940895574641E-4</v>
      </c>
      <c r="J160" s="15">
        <f t="shared" si="135"/>
        <v>0</v>
      </c>
      <c r="K160" s="155">
        <f t="shared" si="143"/>
        <v>1</v>
      </c>
      <c r="L160" s="182"/>
      <c r="M160" s="44"/>
      <c r="N160" s="44"/>
      <c r="O160" s="89"/>
      <c r="P160" s="14">
        <f t="shared" si="130"/>
        <v>0</v>
      </c>
      <c r="Q160" s="186" t="str">
        <f t="shared" si="131"/>
        <v/>
      </c>
      <c r="R160" s="190">
        <f t="shared" si="159"/>
        <v>500</v>
      </c>
      <c r="S160" s="28">
        <f t="shared" si="160"/>
        <v>500</v>
      </c>
      <c r="T160" s="28">
        <f t="shared" si="161"/>
        <v>500</v>
      </c>
      <c r="U160" s="28">
        <f t="shared" si="152"/>
        <v>500</v>
      </c>
      <c r="V160" s="28">
        <f t="shared" si="153"/>
        <v>0</v>
      </c>
      <c r="W160" s="155">
        <f t="shared" si="154"/>
        <v>1</v>
      </c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7"/>
      <c r="FF160" s="57"/>
      <c r="FG160" s="57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</row>
    <row r="161" spans="1:196" s="77" customFormat="1" ht="170.25" customHeight="1" x14ac:dyDescent="0.3">
      <c r="A161" s="154"/>
      <c r="B161" s="55"/>
      <c r="C161" s="55"/>
      <c r="D161" s="55"/>
      <c r="E161" s="310" t="s">
        <v>335</v>
      </c>
      <c r="F161" s="144">
        <v>500</v>
      </c>
      <c r="G161" s="38">
        <v>500</v>
      </c>
      <c r="H161" s="32">
        <v>500</v>
      </c>
      <c r="I161" s="41">
        <f t="shared" si="155"/>
        <v>7.1476940895574641E-4</v>
      </c>
      <c r="J161" s="15">
        <f t="shared" si="135"/>
        <v>0</v>
      </c>
      <c r="K161" s="155">
        <f t="shared" si="143"/>
        <v>1</v>
      </c>
      <c r="L161" s="177"/>
      <c r="M161" s="44"/>
      <c r="N161" s="44"/>
      <c r="O161" s="89"/>
      <c r="P161" s="14">
        <f t="shared" si="130"/>
        <v>0</v>
      </c>
      <c r="Q161" s="186" t="str">
        <f t="shared" si="131"/>
        <v/>
      </c>
      <c r="R161" s="190">
        <f t="shared" si="159"/>
        <v>500</v>
      </c>
      <c r="S161" s="28">
        <f t="shared" si="160"/>
        <v>500</v>
      </c>
      <c r="T161" s="28">
        <f t="shared" si="161"/>
        <v>500</v>
      </c>
      <c r="U161" s="28">
        <f t="shared" si="152"/>
        <v>500</v>
      </c>
      <c r="V161" s="28">
        <f t="shared" si="153"/>
        <v>0</v>
      </c>
      <c r="W161" s="155">
        <f t="shared" si="154"/>
        <v>1</v>
      </c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  <c r="DZ161" s="57"/>
      <c r="EA161" s="57"/>
      <c r="EB161" s="57"/>
      <c r="EC161" s="57"/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57"/>
      <c r="FF161" s="57"/>
      <c r="FG161" s="57"/>
      <c r="FH161" s="57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7"/>
      <c r="FU161" s="57"/>
      <c r="FV161" s="57"/>
      <c r="FW161" s="57"/>
      <c r="FX161" s="57"/>
      <c r="FY161" s="57"/>
      <c r="FZ161" s="57"/>
      <c r="GA161" s="57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</row>
    <row r="162" spans="1:196" s="77" customFormat="1" ht="54" hidden="1" customHeight="1" x14ac:dyDescent="0.3">
      <c r="A162" s="154"/>
      <c r="B162" s="55"/>
      <c r="C162" s="55"/>
      <c r="D162" s="55"/>
      <c r="E162" s="310"/>
      <c r="F162" s="144"/>
      <c r="G162" s="38"/>
      <c r="H162" s="32"/>
      <c r="I162" s="41">
        <f t="shared" si="155"/>
        <v>0</v>
      </c>
      <c r="J162" s="28">
        <f t="shared" si="135"/>
        <v>0</v>
      </c>
      <c r="K162" s="155" t="str">
        <f t="shared" ref="K162" si="162">IFERROR(100%*(H162/G162),"")</f>
        <v/>
      </c>
      <c r="L162" s="213"/>
      <c r="M162" s="175"/>
      <c r="N162" s="175"/>
      <c r="O162" s="118"/>
      <c r="P162" s="14">
        <f t="shared" si="130"/>
        <v>0</v>
      </c>
      <c r="Q162" s="186" t="str">
        <f t="shared" si="131"/>
        <v/>
      </c>
      <c r="R162" s="190">
        <f>SUM(F162,L162)</f>
        <v>0</v>
      </c>
      <c r="S162" s="28">
        <f>SUM(F162,M162)</f>
        <v>0</v>
      </c>
      <c r="T162" s="28">
        <f>SUM(G162,N162)</f>
        <v>0</v>
      </c>
      <c r="U162" s="28">
        <f t="shared" si="152"/>
        <v>0</v>
      </c>
      <c r="V162" s="28">
        <f t="shared" si="153"/>
        <v>0</v>
      </c>
      <c r="W162" s="155" t="str">
        <f t="shared" si="154"/>
        <v/>
      </c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7"/>
      <c r="FF162" s="57"/>
      <c r="FG162" s="57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</row>
    <row r="163" spans="1:196" s="77" customFormat="1" ht="88.5" customHeight="1" x14ac:dyDescent="0.3">
      <c r="A163" s="154"/>
      <c r="B163" s="55"/>
      <c r="C163" s="55"/>
      <c r="D163" s="55"/>
      <c r="E163" s="310" t="s">
        <v>336</v>
      </c>
      <c r="F163" s="144">
        <v>700</v>
      </c>
      <c r="G163" s="38">
        <v>700</v>
      </c>
      <c r="H163" s="32">
        <v>700</v>
      </c>
      <c r="I163" s="41">
        <f t="shared" si="155"/>
        <v>1.000677172538045E-3</v>
      </c>
      <c r="J163" s="15">
        <f t="shared" si="135"/>
        <v>0</v>
      </c>
      <c r="K163" s="155">
        <f t="shared" si="143"/>
        <v>1</v>
      </c>
      <c r="L163" s="177"/>
      <c r="M163" s="44"/>
      <c r="N163" s="44"/>
      <c r="O163" s="89"/>
      <c r="P163" s="14">
        <f t="shared" si="130"/>
        <v>0</v>
      </c>
      <c r="Q163" s="186" t="str">
        <f t="shared" si="131"/>
        <v/>
      </c>
      <c r="R163" s="190">
        <f t="shared" si="159"/>
        <v>700</v>
      </c>
      <c r="S163" s="28">
        <f t="shared" si="160"/>
        <v>700</v>
      </c>
      <c r="T163" s="28">
        <f t="shared" si="161"/>
        <v>700</v>
      </c>
      <c r="U163" s="28">
        <f t="shared" si="152"/>
        <v>700</v>
      </c>
      <c r="V163" s="28">
        <f t="shared" si="153"/>
        <v>0</v>
      </c>
      <c r="W163" s="155">
        <f t="shared" si="154"/>
        <v>1</v>
      </c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57"/>
      <c r="CX163" s="57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57"/>
      <c r="DQ163" s="57"/>
      <c r="DR163" s="57"/>
      <c r="DS163" s="57"/>
      <c r="DT163" s="57"/>
      <c r="DU163" s="57"/>
      <c r="DV163" s="57"/>
      <c r="DW163" s="57"/>
      <c r="DX163" s="57"/>
      <c r="DY163" s="57"/>
      <c r="DZ163" s="57"/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7"/>
      <c r="EQ163" s="57"/>
      <c r="ER163" s="57"/>
      <c r="ES163" s="57"/>
      <c r="ET163" s="57"/>
      <c r="EU163" s="57"/>
      <c r="EV163" s="57"/>
      <c r="EW163" s="57"/>
      <c r="EX163" s="57"/>
      <c r="EY163" s="57"/>
      <c r="EZ163" s="57"/>
      <c r="FA163" s="57"/>
      <c r="FB163" s="57"/>
      <c r="FC163" s="57"/>
      <c r="FD163" s="57"/>
      <c r="FE163" s="57"/>
      <c r="FF163" s="57"/>
      <c r="FG163" s="57"/>
      <c r="FH163" s="57"/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7"/>
      <c r="FU163" s="57"/>
      <c r="FV163" s="57"/>
      <c r="FW163" s="57"/>
      <c r="FX163" s="57"/>
      <c r="FY163" s="57"/>
      <c r="FZ163" s="57"/>
      <c r="GA163" s="57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</row>
    <row r="164" spans="1:196" s="77" customFormat="1" ht="67.5" customHeight="1" x14ac:dyDescent="0.3">
      <c r="A164" s="154"/>
      <c r="B164" s="55"/>
      <c r="C164" s="55"/>
      <c r="D164" s="55"/>
      <c r="E164" s="310" t="s">
        <v>337</v>
      </c>
      <c r="F164" s="144">
        <v>1500</v>
      </c>
      <c r="G164" s="38">
        <v>1500</v>
      </c>
      <c r="H164" s="32">
        <v>1500</v>
      </c>
      <c r="I164" s="41">
        <f t="shared" si="155"/>
        <v>2.1443082268672391E-3</v>
      </c>
      <c r="J164" s="15">
        <f t="shared" si="135"/>
        <v>0</v>
      </c>
      <c r="K164" s="155">
        <f t="shared" si="143"/>
        <v>1</v>
      </c>
      <c r="L164" s="213"/>
      <c r="M164" s="28"/>
      <c r="N164" s="28"/>
      <c r="O164" s="118"/>
      <c r="P164" s="14">
        <f t="shared" si="130"/>
        <v>0</v>
      </c>
      <c r="Q164" s="186" t="str">
        <f t="shared" si="131"/>
        <v/>
      </c>
      <c r="R164" s="190">
        <f t="shared" si="159"/>
        <v>1500</v>
      </c>
      <c r="S164" s="28">
        <f t="shared" si="160"/>
        <v>1500</v>
      </c>
      <c r="T164" s="28">
        <f t="shared" si="161"/>
        <v>1500</v>
      </c>
      <c r="U164" s="28">
        <f t="shared" si="152"/>
        <v>1500</v>
      </c>
      <c r="V164" s="28">
        <f t="shared" si="153"/>
        <v>0</v>
      </c>
      <c r="W164" s="155">
        <f t="shared" si="154"/>
        <v>1</v>
      </c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57"/>
      <c r="FF164" s="57"/>
      <c r="FG164" s="57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57"/>
      <c r="GB164" s="57"/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</row>
    <row r="165" spans="1:196" s="77" customFormat="1" ht="87.75" customHeight="1" x14ac:dyDescent="0.3">
      <c r="A165" s="154"/>
      <c r="B165" s="55"/>
      <c r="C165" s="55"/>
      <c r="D165" s="55"/>
      <c r="E165" s="310" t="s">
        <v>359</v>
      </c>
      <c r="F165" s="301">
        <v>4000</v>
      </c>
      <c r="G165" s="38">
        <v>4000</v>
      </c>
      <c r="H165" s="292">
        <v>4000</v>
      </c>
      <c r="I165" s="41">
        <f t="shared" si="155"/>
        <v>5.7181552716459713E-3</v>
      </c>
      <c r="J165" s="15">
        <f t="shared" si="135"/>
        <v>0</v>
      </c>
      <c r="K165" s="155">
        <f t="shared" si="143"/>
        <v>1</v>
      </c>
      <c r="L165" s="293">
        <v>1000</v>
      </c>
      <c r="M165" s="300">
        <v>1000</v>
      </c>
      <c r="N165" s="28">
        <v>1000</v>
      </c>
      <c r="O165" s="234">
        <v>1000</v>
      </c>
      <c r="P165" s="14">
        <f t="shared" si="130"/>
        <v>0</v>
      </c>
      <c r="Q165" s="145">
        <f t="shared" si="131"/>
        <v>1</v>
      </c>
      <c r="R165" s="27">
        <f t="shared" si="159"/>
        <v>5000</v>
      </c>
      <c r="S165" s="28">
        <f t="shared" si="160"/>
        <v>5000</v>
      </c>
      <c r="T165" s="28">
        <f t="shared" si="161"/>
        <v>5000</v>
      </c>
      <c r="U165" s="28">
        <f t="shared" si="152"/>
        <v>5000</v>
      </c>
      <c r="V165" s="28">
        <f t="shared" si="153"/>
        <v>0</v>
      </c>
      <c r="W165" s="155">
        <f t="shared" si="154"/>
        <v>1</v>
      </c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57"/>
      <c r="CX165" s="57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57"/>
      <c r="DQ165" s="57"/>
      <c r="DR165" s="57"/>
      <c r="DS165" s="57"/>
      <c r="DT165" s="57"/>
      <c r="DU165" s="57"/>
      <c r="DV165" s="57"/>
      <c r="DW165" s="57"/>
      <c r="DX165" s="57"/>
      <c r="DY165" s="57"/>
      <c r="DZ165" s="57"/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57"/>
      <c r="FF165" s="57"/>
      <c r="FG165" s="57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57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</row>
    <row r="166" spans="1:196" s="52" customFormat="1" ht="60.75" customHeight="1" x14ac:dyDescent="0.3">
      <c r="A166" s="150">
        <v>15</v>
      </c>
      <c r="B166" s="49"/>
      <c r="C166" s="49" t="s">
        <v>242</v>
      </c>
      <c r="D166" s="49" t="s">
        <v>50</v>
      </c>
      <c r="E166" s="169" t="s">
        <v>246</v>
      </c>
      <c r="F166" s="302">
        <f>F167+F168+F169+F173+F176+F171+F172</f>
        <v>8684.7000000000007</v>
      </c>
      <c r="G166" s="36">
        <f>G167+G168+G169+G173+G176+G171+G172</f>
        <v>8684.7000000000007</v>
      </c>
      <c r="H166" s="181">
        <f>H167+H168+H169+H173+H176+H171+H172</f>
        <v>8684.6</v>
      </c>
      <c r="I166" s="24">
        <f t="shared" ref="I166:I180" si="163">H166/$H$11</f>
        <v>1.2414972818034151E-2</v>
      </c>
      <c r="J166" s="14">
        <f t="shared" si="135"/>
        <v>-0.1000000000003638</v>
      </c>
      <c r="K166" s="161">
        <f t="shared" si="143"/>
        <v>0.99998848549748409</v>
      </c>
      <c r="L166" s="35">
        <f>L167+L168+L169+L173+L176+L171+L172+L174+L175</f>
        <v>8708</v>
      </c>
      <c r="M166" s="270">
        <f>M167+M168+M169+M173+M176+M171+M174+M175</f>
        <v>8708</v>
      </c>
      <c r="N166" s="36">
        <f>N167+N168+N169+N173+N176+N171+N174+N175</f>
        <v>8708</v>
      </c>
      <c r="O166" s="181">
        <f>O167+O168+O169+O173+O176+O171+O174+O175</f>
        <v>7634.4</v>
      </c>
      <c r="P166" s="14">
        <f t="shared" ref="P166:P201" si="164">O166-N166</f>
        <v>-1073.6000000000004</v>
      </c>
      <c r="Q166" s="186">
        <f t="shared" ref="Q166:Q180" si="165">IFERROR(100%*(O166/N166),"")</f>
        <v>0.87671107028020212</v>
      </c>
      <c r="R166" s="21">
        <f t="shared" si="68"/>
        <v>17392.7</v>
      </c>
      <c r="S166" s="14">
        <f>SUM(G166,M166)</f>
        <v>17392.7</v>
      </c>
      <c r="T166" s="14">
        <f t="shared" si="70"/>
        <v>17392.7</v>
      </c>
      <c r="U166" s="14">
        <f t="shared" si="70"/>
        <v>16319</v>
      </c>
      <c r="V166" s="14">
        <f t="shared" ref="V166:V167" si="166">U166-T166</f>
        <v>-1073.7000000000007</v>
      </c>
      <c r="W166" s="161">
        <f t="shared" si="96"/>
        <v>0.93826720405687436</v>
      </c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  <c r="EK166" s="51"/>
      <c r="EL166" s="51"/>
      <c r="EM166" s="51"/>
      <c r="EN166" s="51"/>
      <c r="EO166" s="51"/>
      <c r="EP166" s="51"/>
      <c r="EQ166" s="51"/>
      <c r="ER166" s="51"/>
      <c r="ES166" s="51"/>
      <c r="ET166" s="51"/>
      <c r="EU166" s="51"/>
      <c r="EV166" s="51"/>
      <c r="EW166" s="51"/>
      <c r="EX166" s="51"/>
      <c r="EY166" s="51"/>
      <c r="EZ166" s="51"/>
      <c r="FA166" s="51"/>
      <c r="FB166" s="51"/>
      <c r="FC166" s="51"/>
      <c r="FD166" s="51"/>
      <c r="FE166" s="51"/>
      <c r="FF166" s="51"/>
      <c r="FG166" s="51"/>
      <c r="FH166" s="51"/>
      <c r="FI166" s="51"/>
      <c r="FJ166" s="51"/>
      <c r="FK166" s="51"/>
      <c r="FL166" s="51"/>
      <c r="FM166" s="51"/>
      <c r="FN166" s="51"/>
      <c r="FO166" s="51"/>
      <c r="FP166" s="51"/>
      <c r="FQ166" s="51"/>
      <c r="FR166" s="51"/>
      <c r="FS166" s="51"/>
      <c r="FT166" s="51"/>
      <c r="FU166" s="51"/>
      <c r="FV166" s="51"/>
      <c r="FW166" s="51"/>
      <c r="FX166" s="51"/>
      <c r="FY166" s="51"/>
      <c r="FZ166" s="51"/>
      <c r="GA166" s="51"/>
      <c r="GB166" s="51"/>
      <c r="GC166" s="51"/>
      <c r="GD166" s="51"/>
      <c r="GE166" s="51"/>
      <c r="GF166" s="51"/>
      <c r="GG166" s="51"/>
      <c r="GH166" s="51"/>
      <c r="GI166" s="51"/>
      <c r="GJ166" s="51"/>
      <c r="GK166" s="51"/>
      <c r="GL166" s="51"/>
      <c r="GM166" s="51"/>
      <c r="GN166" s="51"/>
    </row>
    <row r="167" spans="1:196" s="77" customFormat="1" ht="85.5" customHeight="1" x14ac:dyDescent="0.3">
      <c r="A167" s="154"/>
      <c r="B167" s="55"/>
      <c r="C167" s="55"/>
      <c r="D167" s="55"/>
      <c r="E167" s="310" t="s">
        <v>338</v>
      </c>
      <c r="F167" s="31">
        <v>2581.1</v>
      </c>
      <c r="G167" s="32">
        <v>2581.1</v>
      </c>
      <c r="H167" s="32">
        <v>2581.1</v>
      </c>
      <c r="I167" s="41">
        <f t="shared" si="163"/>
        <v>3.6897826429113539E-3</v>
      </c>
      <c r="J167" s="15">
        <f t="shared" si="135"/>
        <v>0</v>
      </c>
      <c r="K167" s="155">
        <f t="shared" ref="K167" si="167">IFERROR(100%*(H167/G167),"")</f>
        <v>1</v>
      </c>
      <c r="L167" s="175"/>
      <c r="M167" s="28"/>
      <c r="N167" s="28"/>
      <c r="O167" s="32"/>
      <c r="P167" s="14">
        <f t="shared" si="164"/>
        <v>0</v>
      </c>
      <c r="Q167" s="145" t="str">
        <f t="shared" ref="Q167" si="168">IFERROR(100%*(O167/N167),"")</f>
        <v/>
      </c>
      <c r="R167" s="190">
        <f t="shared" ref="R167" si="169">SUM(F167,L167)</f>
        <v>2581.1</v>
      </c>
      <c r="S167" s="28">
        <f t="shared" ref="S167" si="170">SUM(F167,M167)</f>
        <v>2581.1</v>
      </c>
      <c r="T167" s="28">
        <f t="shared" ref="T167" si="171">SUM(G167,N167)</f>
        <v>2581.1</v>
      </c>
      <c r="U167" s="28">
        <f t="shared" ref="U167" si="172">SUM(H167,O167)</f>
        <v>2581.1</v>
      </c>
      <c r="V167" s="28">
        <f t="shared" si="166"/>
        <v>0</v>
      </c>
      <c r="W167" s="155">
        <f t="shared" ref="W167" si="173">IFERROR(100%*(U167/T167),"")</f>
        <v>1</v>
      </c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57"/>
      <c r="DQ167" s="57"/>
      <c r="DR167" s="57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/>
      <c r="EW167" s="57"/>
      <c r="EX167" s="57"/>
      <c r="EY167" s="57"/>
      <c r="EZ167" s="57"/>
      <c r="FA167" s="57"/>
      <c r="FB167" s="57"/>
      <c r="FC167" s="57"/>
      <c r="FD167" s="57"/>
      <c r="FE167" s="57"/>
      <c r="FF167" s="57"/>
      <c r="FG167" s="57"/>
      <c r="FH167" s="57"/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/>
      <c r="FX167" s="57"/>
      <c r="FY167" s="57"/>
      <c r="FZ167" s="57"/>
      <c r="GA167" s="57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</row>
    <row r="168" spans="1:196" s="77" customFormat="1" ht="81.75" customHeight="1" x14ac:dyDescent="0.3">
      <c r="A168" s="150"/>
      <c r="B168" s="49"/>
      <c r="C168" s="49"/>
      <c r="D168" s="49"/>
      <c r="E168" s="311" t="s">
        <v>339</v>
      </c>
      <c r="F168" s="31">
        <v>1000</v>
      </c>
      <c r="G168" s="32">
        <v>1000</v>
      </c>
      <c r="H168" s="32">
        <v>1000</v>
      </c>
      <c r="I168" s="41">
        <f>H168/$H$11</f>
        <v>1.4295388179114928E-3</v>
      </c>
      <c r="J168" s="15">
        <f t="shared" si="135"/>
        <v>0</v>
      </c>
      <c r="K168" s="155">
        <f>IFERROR(100%*(H168/G168),"")</f>
        <v>1</v>
      </c>
      <c r="L168" s="143">
        <v>622.20000000000005</v>
      </c>
      <c r="M168" s="28">
        <v>622.20000000000005</v>
      </c>
      <c r="N168" s="28">
        <v>622.20000000000005</v>
      </c>
      <c r="O168" s="32">
        <v>622.20000000000005</v>
      </c>
      <c r="P168" s="14">
        <f t="shared" si="164"/>
        <v>0</v>
      </c>
      <c r="Q168" s="145">
        <f t="shared" si="165"/>
        <v>1</v>
      </c>
      <c r="R168" s="190">
        <f>SUM(F168,L168)</f>
        <v>1622.2</v>
      </c>
      <c r="S168" s="28">
        <f>SUM(F168,M168)</f>
        <v>1622.2</v>
      </c>
      <c r="T168" s="28">
        <f>SUM(G168,N168)</f>
        <v>1622.2</v>
      </c>
      <c r="U168" s="28">
        <f>SUM(H168,O168)</f>
        <v>1622.2</v>
      </c>
      <c r="V168" s="28">
        <f>U168-T168</f>
        <v>0</v>
      </c>
      <c r="W168" s="155">
        <f>IFERROR(100%*(U168/T168),"")</f>
        <v>1</v>
      </c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57"/>
      <c r="CX168" s="57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57"/>
      <c r="DQ168" s="57"/>
      <c r="DR168" s="57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/>
      <c r="ER168" s="57"/>
      <c r="ES168" s="57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57"/>
      <c r="FF168" s="57"/>
      <c r="FG168" s="57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57"/>
      <c r="GB168" s="57"/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</row>
    <row r="169" spans="1:196" s="77" customFormat="1" ht="66" customHeight="1" x14ac:dyDescent="0.3">
      <c r="A169" s="154"/>
      <c r="B169" s="55"/>
      <c r="C169" s="55"/>
      <c r="D169" s="55"/>
      <c r="E169" s="310" t="s">
        <v>340</v>
      </c>
      <c r="F169" s="31">
        <v>2300</v>
      </c>
      <c r="G169" s="32">
        <v>2300</v>
      </c>
      <c r="H169" s="32">
        <v>2300</v>
      </c>
      <c r="I169" s="41">
        <f t="shared" si="163"/>
        <v>3.2879392811964335E-3</v>
      </c>
      <c r="J169" s="15">
        <f t="shared" si="135"/>
        <v>0</v>
      </c>
      <c r="K169" s="155">
        <f t="shared" si="143"/>
        <v>1</v>
      </c>
      <c r="L169" s="175">
        <v>1320</v>
      </c>
      <c r="M169" s="28">
        <v>1320</v>
      </c>
      <c r="N169" s="28">
        <v>1320</v>
      </c>
      <c r="O169" s="38">
        <v>1320</v>
      </c>
      <c r="P169" s="14">
        <f t="shared" si="164"/>
        <v>0</v>
      </c>
      <c r="Q169" s="145">
        <f t="shared" ref="Q169" si="174">IFERROR(100%*(O169/N169),"")</f>
        <v>1</v>
      </c>
      <c r="R169" s="190">
        <f t="shared" si="68"/>
        <v>3620</v>
      </c>
      <c r="S169" s="28">
        <f t="shared" si="69"/>
        <v>3620</v>
      </c>
      <c r="T169" s="28">
        <f t="shared" si="70"/>
        <v>3620</v>
      </c>
      <c r="U169" s="28">
        <f t="shared" si="70"/>
        <v>3620</v>
      </c>
      <c r="V169" s="28">
        <f t="shared" si="71"/>
        <v>0</v>
      </c>
      <c r="W169" s="155">
        <f t="shared" si="96"/>
        <v>1</v>
      </c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57"/>
      <c r="FF169" s="57"/>
      <c r="FG169" s="57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57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</row>
    <row r="170" spans="1:196" s="231" customFormat="1" ht="26.25" hidden="1" customHeight="1" x14ac:dyDescent="0.3">
      <c r="A170" s="232"/>
      <c r="B170" s="233"/>
      <c r="C170" s="233"/>
      <c r="D170" s="233"/>
      <c r="E170" s="312" t="s">
        <v>344</v>
      </c>
      <c r="F170" s="144">
        <v>587</v>
      </c>
      <c r="G170" s="38">
        <v>587</v>
      </c>
      <c r="H170" s="234">
        <v>587</v>
      </c>
      <c r="I170" s="225">
        <f t="shared" si="163"/>
        <v>8.3913928611404622E-4</v>
      </c>
      <c r="J170" s="15">
        <f t="shared" si="135"/>
        <v>0</v>
      </c>
      <c r="K170" s="155">
        <f t="shared" si="143"/>
        <v>1</v>
      </c>
      <c r="L170" s="234">
        <v>2208.4</v>
      </c>
      <c r="M170" s="38">
        <v>2208.4</v>
      </c>
      <c r="N170" s="38">
        <v>2208.4</v>
      </c>
      <c r="O170" s="38"/>
      <c r="P170" s="14">
        <f t="shared" si="164"/>
        <v>-2208.4</v>
      </c>
      <c r="Q170" s="145">
        <f t="shared" ref="Q170:Q172" si="175">IFERROR(100%*(O170/N170),"")</f>
        <v>0</v>
      </c>
      <c r="R170" s="228">
        <f t="shared" ref="R170" si="176">SUM(F170,L170)</f>
        <v>2795.4</v>
      </c>
      <c r="S170" s="226">
        <f t="shared" ref="S170" si="177">SUM(F170,M170)</f>
        <v>2795.4</v>
      </c>
      <c r="T170" s="226">
        <f t="shared" ref="T170" si="178">SUM(G170,N170)</f>
        <v>2795.4</v>
      </c>
      <c r="U170" s="226">
        <f t="shared" ref="U170" si="179">SUM(H170,O170)</f>
        <v>587</v>
      </c>
      <c r="V170" s="226">
        <f t="shared" ref="V170" si="180">U170-T170</f>
        <v>-2208.4</v>
      </c>
      <c r="W170" s="227">
        <f t="shared" ref="W170" si="181">IFERROR(100%*(U170/T170),"")</f>
        <v>0.20998783716105029</v>
      </c>
      <c r="X170" s="229"/>
      <c r="Y170" s="229"/>
      <c r="Z170" s="229"/>
      <c r="AA170" s="229"/>
      <c r="AB170" s="229"/>
      <c r="AC170" s="229"/>
      <c r="AD170" s="229"/>
      <c r="AE170" s="229"/>
      <c r="AF170" s="229"/>
      <c r="AG170" s="229"/>
      <c r="AH170" s="229"/>
      <c r="AI170" s="229"/>
      <c r="AJ170" s="229"/>
      <c r="AK170" s="229"/>
      <c r="AL170" s="229"/>
      <c r="AM170" s="229"/>
      <c r="AN170" s="229"/>
      <c r="AO170" s="229"/>
      <c r="AP170" s="229"/>
      <c r="AQ170" s="229"/>
      <c r="AR170" s="230"/>
      <c r="AS170" s="230"/>
      <c r="AT170" s="230"/>
      <c r="AU170" s="230"/>
      <c r="AV170" s="230"/>
      <c r="AW170" s="230"/>
      <c r="AX170" s="230"/>
      <c r="AY170" s="230"/>
      <c r="AZ170" s="230"/>
      <c r="BA170" s="230"/>
      <c r="BB170" s="230"/>
      <c r="BC170" s="230"/>
      <c r="BD170" s="230"/>
      <c r="BE170" s="230"/>
      <c r="BF170" s="230"/>
      <c r="BG170" s="230"/>
      <c r="BH170" s="230"/>
      <c r="BI170" s="230"/>
      <c r="BJ170" s="230"/>
      <c r="BK170" s="230"/>
      <c r="BL170" s="230"/>
      <c r="BM170" s="230"/>
      <c r="BN170" s="230"/>
      <c r="BO170" s="230"/>
      <c r="BP170" s="230"/>
      <c r="BQ170" s="230"/>
      <c r="BR170" s="230"/>
      <c r="BS170" s="230"/>
      <c r="BT170" s="230"/>
      <c r="BU170" s="230"/>
      <c r="BV170" s="230"/>
      <c r="BW170" s="230"/>
      <c r="BX170" s="230"/>
      <c r="BY170" s="230"/>
      <c r="BZ170" s="230"/>
      <c r="CA170" s="230"/>
      <c r="CB170" s="230"/>
      <c r="CC170" s="230"/>
      <c r="CD170" s="230"/>
      <c r="CE170" s="230"/>
      <c r="CF170" s="230"/>
      <c r="CG170" s="230"/>
      <c r="CH170" s="230"/>
      <c r="CI170" s="230"/>
      <c r="CJ170" s="230"/>
      <c r="CK170" s="230"/>
      <c r="CL170" s="230"/>
      <c r="CM170" s="230"/>
      <c r="CN170" s="230"/>
      <c r="CO170" s="230"/>
      <c r="CP170" s="230"/>
      <c r="CQ170" s="230"/>
      <c r="CR170" s="230"/>
      <c r="CS170" s="230"/>
      <c r="CT170" s="230"/>
      <c r="CU170" s="230"/>
      <c r="CV170" s="230"/>
      <c r="CW170" s="230"/>
      <c r="CX170" s="230"/>
      <c r="CY170" s="230"/>
      <c r="CZ170" s="230"/>
      <c r="DA170" s="230"/>
      <c r="DB170" s="230"/>
      <c r="DC170" s="230"/>
      <c r="DD170" s="230"/>
      <c r="DE170" s="230"/>
      <c r="DF170" s="230"/>
      <c r="DG170" s="230"/>
      <c r="DH170" s="230"/>
      <c r="DI170" s="230"/>
      <c r="DJ170" s="230"/>
      <c r="DK170" s="230"/>
      <c r="DL170" s="230"/>
      <c r="DM170" s="230"/>
      <c r="DN170" s="230"/>
      <c r="DO170" s="230"/>
      <c r="DP170" s="230"/>
      <c r="DQ170" s="230"/>
      <c r="DR170" s="230"/>
      <c r="DS170" s="230"/>
      <c r="DT170" s="230"/>
      <c r="DU170" s="230"/>
      <c r="DV170" s="230"/>
      <c r="DW170" s="230"/>
      <c r="DX170" s="230"/>
      <c r="DY170" s="230"/>
      <c r="DZ170" s="230"/>
      <c r="EA170" s="230"/>
      <c r="EB170" s="230"/>
      <c r="EC170" s="230"/>
      <c r="ED170" s="230"/>
      <c r="EE170" s="230"/>
      <c r="EF170" s="230"/>
      <c r="EG170" s="230"/>
      <c r="EH170" s="230"/>
      <c r="EI170" s="230"/>
      <c r="EJ170" s="230"/>
      <c r="EK170" s="230"/>
      <c r="EL170" s="230"/>
      <c r="EM170" s="230"/>
      <c r="EN170" s="230"/>
      <c r="EO170" s="230"/>
      <c r="EP170" s="230"/>
      <c r="EQ170" s="230"/>
      <c r="ER170" s="230"/>
      <c r="ES170" s="230"/>
      <c r="ET170" s="230"/>
      <c r="EU170" s="230"/>
      <c r="EV170" s="230"/>
      <c r="EW170" s="230"/>
      <c r="EX170" s="230"/>
      <c r="EY170" s="230"/>
      <c r="EZ170" s="230"/>
      <c r="FA170" s="230"/>
      <c r="FB170" s="230"/>
      <c r="FC170" s="230"/>
      <c r="FD170" s="230"/>
      <c r="FE170" s="230"/>
      <c r="FF170" s="230"/>
      <c r="FG170" s="230"/>
      <c r="FH170" s="230"/>
      <c r="FI170" s="230"/>
      <c r="FJ170" s="230"/>
      <c r="FK170" s="230"/>
      <c r="FL170" s="230"/>
      <c r="FM170" s="230"/>
      <c r="FN170" s="230"/>
      <c r="FO170" s="230"/>
      <c r="FP170" s="230"/>
      <c r="FQ170" s="230"/>
      <c r="FR170" s="230"/>
      <c r="FS170" s="230"/>
      <c r="FT170" s="230"/>
      <c r="FU170" s="230"/>
      <c r="FV170" s="230"/>
      <c r="FW170" s="230"/>
      <c r="FX170" s="230"/>
      <c r="FY170" s="230"/>
      <c r="FZ170" s="230"/>
      <c r="GA170" s="230"/>
      <c r="GB170" s="230"/>
      <c r="GC170" s="230"/>
      <c r="GD170" s="230"/>
      <c r="GE170" s="230"/>
      <c r="GF170" s="230"/>
      <c r="GG170" s="230"/>
      <c r="GH170" s="230"/>
      <c r="GI170" s="230"/>
      <c r="GJ170" s="230"/>
      <c r="GK170" s="230"/>
      <c r="GL170" s="230"/>
      <c r="GM170" s="230"/>
      <c r="GN170" s="230"/>
    </row>
    <row r="171" spans="1:196" s="77" customFormat="1" ht="69" customHeight="1" x14ac:dyDescent="0.3">
      <c r="A171" s="150"/>
      <c r="B171" s="49"/>
      <c r="C171" s="49"/>
      <c r="D171" s="49"/>
      <c r="E171" s="310" t="s">
        <v>343</v>
      </c>
      <c r="F171" s="31">
        <v>589.6</v>
      </c>
      <c r="G171" s="32">
        <v>589.6</v>
      </c>
      <c r="H171" s="32">
        <v>589.6</v>
      </c>
      <c r="I171" s="41">
        <f t="shared" si="163"/>
        <v>8.4285608704061615E-4</v>
      </c>
      <c r="J171" s="15">
        <f t="shared" si="135"/>
        <v>0</v>
      </c>
      <c r="K171" s="155">
        <f t="shared" si="143"/>
        <v>1</v>
      </c>
      <c r="L171" s="175">
        <v>140.4</v>
      </c>
      <c r="M171" s="28">
        <v>140.4</v>
      </c>
      <c r="N171" s="28">
        <v>140.4</v>
      </c>
      <c r="O171" s="32">
        <v>140.4</v>
      </c>
      <c r="P171" s="14">
        <f t="shared" si="164"/>
        <v>0</v>
      </c>
      <c r="Q171" s="145">
        <f t="shared" si="175"/>
        <v>1</v>
      </c>
      <c r="R171" s="27">
        <f t="shared" ref="R171:R175" si="182">SUM(F171,L171)</f>
        <v>730</v>
      </c>
      <c r="S171" s="28">
        <f t="shared" si="69"/>
        <v>730</v>
      </c>
      <c r="T171" s="28">
        <f t="shared" si="69"/>
        <v>730</v>
      </c>
      <c r="U171" s="28">
        <f t="shared" si="69"/>
        <v>730</v>
      </c>
      <c r="V171" s="143">
        <f t="shared" ref="V171:V175" si="183">U171-T171</f>
        <v>0</v>
      </c>
      <c r="W171" s="155">
        <f t="shared" si="96"/>
        <v>1</v>
      </c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57"/>
      <c r="FF171" s="57"/>
      <c r="FG171" s="57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57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</row>
    <row r="172" spans="1:196" s="77" customFormat="1" ht="119.25" hidden="1" customHeight="1" x14ac:dyDescent="0.3">
      <c r="A172" s="150"/>
      <c r="B172" s="49"/>
      <c r="C172" s="49"/>
      <c r="D172" s="49"/>
      <c r="E172" s="310" t="s">
        <v>361</v>
      </c>
      <c r="F172" s="31"/>
      <c r="G172" s="307"/>
      <c r="H172" s="32"/>
      <c r="I172" s="41">
        <f t="shared" si="163"/>
        <v>0</v>
      </c>
      <c r="J172" s="15">
        <f t="shared" si="135"/>
        <v>0</v>
      </c>
      <c r="K172" s="155" t="str">
        <f t="shared" si="143"/>
        <v/>
      </c>
      <c r="L172" s="175"/>
      <c r="M172" s="28"/>
      <c r="N172" s="28"/>
      <c r="O172" s="32"/>
      <c r="P172" s="14">
        <f t="shared" si="164"/>
        <v>0</v>
      </c>
      <c r="Q172" s="145" t="str">
        <f t="shared" si="175"/>
        <v/>
      </c>
      <c r="R172" s="27">
        <f t="shared" si="182"/>
        <v>0</v>
      </c>
      <c r="S172" s="28">
        <f>SUM(F172,M172)</f>
        <v>0</v>
      </c>
      <c r="T172" s="28">
        <f t="shared" si="69"/>
        <v>0</v>
      </c>
      <c r="U172" s="28">
        <f t="shared" si="69"/>
        <v>0</v>
      </c>
      <c r="V172" s="143">
        <f t="shared" si="183"/>
        <v>0</v>
      </c>
      <c r="W172" s="155" t="str">
        <f t="shared" si="96"/>
        <v/>
      </c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57"/>
      <c r="CX172" s="57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57"/>
      <c r="DQ172" s="57"/>
      <c r="DR172" s="57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57"/>
      <c r="FF172" s="57"/>
      <c r="FG172" s="57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57"/>
      <c r="GB172" s="57"/>
      <c r="GC172" s="57"/>
      <c r="GD172" s="57"/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</row>
    <row r="173" spans="1:196" s="231" customFormat="1" ht="70.5" customHeight="1" x14ac:dyDescent="0.3">
      <c r="A173" s="232"/>
      <c r="B173" s="233"/>
      <c r="C173" s="233"/>
      <c r="D173" s="233"/>
      <c r="E173" s="312" t="s">
        <v>360</v>
      </c>
      <c r="F173" s="144">
        <v>1718</v>
      </c>
      <c r="G173" s="38">
        <v>1718</v>
      </c>
      <c r="H173" s="234">
        <v>1717.9</v>
      </c>
      <c r="I173" s="225">
        <f>H173/$H$11</f>
        <v>2.4558047352901537E-3</v>
      </c>
      <c r="J173" s="28">
        <f t="shared" si="135"/>
        <v>-9.9999999999909051E-2</v>
      </c>
      <c r="K173" s="155">
        <f>IFERROR(100%*(H173/G173),"")</f>
        <v>0.99994179278230511</v>
      </c>
      <c r="L173" s="234">
        <v>4073.6</v>
      </c>
      <c r="M173" s="38">
        <v>4073.6</v>
      </c>
      <c r="N173" s="38">
        <v>4073.6</v>
      </c>
      <c r="O173" s="38">
        <v>3000</v>
      </c>
      <c r="P173" s="28">
        <f t="shared" si="164"/>
        <v>-1073.5999999999999</v>
      </c>
      <c r="Q173" s="145">
        <f>IFERROR(100%*(O173/N173),"")</f>
        <v>0.73644933228593878</v>
      </c>
      <c r="R173" s="228">
        <f>SUM(F173,L173)</f>
        <v>5791.6</v>
      </c>
      <c r="S173" s="226">
        <f>SUM(F173,M173)</f>
        <v>5791.6</v>
      </c>
      <c r="T173" s="226">
        <f>SUM(G173,N173)</f>
        <v>5791.6</v>
      </c>
      <c r="U173" s="226">
        <f>SUM(H173,O173)</f>
        <v>4717.8999999999996</v>
      </c>
      <c r="V173" s="226">
        <f>U173-T173</f>
        <v>-1073.7000000000007</v>
      </c>
      <c r="W173" s="227">
        <f>IFERROR(100%*(U173/T173),"")</f>
        <v>0.81461081566406512</v>
      </c>
      <c r="X173" s="229"/>
      <c r="Y173" s="229"/>
      <c r="Z173" s="229"/>
      <c r="AA173" s="229"/>
      <c r="AB173" s="229"/>
      <c r="AC173" s="229"/>
      <c r="AD173" s="229"/>
      <c r="AE173" s="229"/>
      <c r="AF173" s="229"/>
      <c r="AG173" s="229"/>
      <c r="AH173" s="229"/>
      <c r="AI173" s="229"/>
      <c r="AJ173" s="229"/>
      <c r="AK173" s="229"/>
      <c r="AL173" s="229"/>
      <c r="AM173" s="229"/>
      <c r="AN173" s="229"/>
      <c r="AO173" s="229"/>
      <c r="AP173" s="229"/>
      <c r="AQ173" s="229"/>
      <c r="AR173" s="230"/>
      <c r="AS173" s="230"/>
      <c r="AT173" s="230"/>
      <c r="AU173" s="230"/>
      <c r="AV173" s="230"/>
      <c r="AW173" s="230"/>
      <c r="AX173" s="230"/>
      <c r="AY173" s="230"/>
      <c r="AZ173" s="230"/>
      <c r="BA173" s="230"/>
      <c r="BB173" s="230"/>
      <c r="BC173" s="230"/>
      <c r="BD173" s="230"/>
      <c r="BE173" s="230"/>
      <c r="BF173" s="230"/>
      <c r="BG173" s="230"/>
      <c r="BH173" s="230"/>
      <c r="BI173" s="230"/>
      <c r="BJ173" s="230"/>
      <c r="BK173" s="230"/>
      <c r="BL173" s="230"/>
      <c r="BM173" s="230"/>
      <c r="BN173" s="230"/>
      <c r="BO173" s="230"/>
      <c r="BP173" s="230"/>
      <c r="BQ173" s="230"/>
      <c r="BR173" s="230"/>
      <c r="BS173" s="230"/>
      <c r="BT173" s="230"/>
      <c r="BU173" s="230"/>
      <c r="BV173" s="230"/>
      <c r="BW173" s="230"/>
      <c r="BX173" s="230"/>
      <c r="BY173" s="230"/>
      <c r="BZ173" s="230"/>
      <c r="CA173" s="230"/>
      <c r="CB173" s="230"/>
      <c r="CC173" s="230"/>
      <c r="CD173" s="230"/>
      <c r="CE173" s="230"/>
      <c r="CF173" s="230"/>
      <c r="CG173" s="230"/>
      <c r="CH173" s="230"/>
      <c r="CI173" s="230"/>
      <c r="CJ173" s="230"/>
      <c r="CK173" s="230"/>
      <c r="CL173" s="230"/>
      <c r="CM173" s="230"/>
      <c r="CN173" s="230"/>
      <c r="CO173" s="230"/>
      <c r="CP173" s="230"/>
      <c r="CQ173" s="230"/>
      <c r="CR173" s="230"/>
      <c r="CS173" s="230"/>
      <c r="CT173" s="230"/>
      <c r="CU173" s="230"/>
      <c r="CV173" s="230"/>
      <c r="CW173" s="230"/>
      <c r="CX173" s="230"/>
      <c r="CY173" s="230"/>
      <c r="CZ173" s="230"/>
      <c r="DA173" s="230"/>
      <c r="DB173" s="230"/>
      <c r="DC173" s="230"/>
      <c r="DD173" s="230"/>
      <c r="DE173" s="230"/>
      <c r="DF173" s="230"/>
      <c r="DG173" s="230"/>
      <c r="DH173" s="230"/>
      <c r="DI173" s="230"/>
      <c r="DJ173" s="230"/>
      <c r="DK173" s="230"/>
      <c r="DL173" s="230"/>
      <c r="DM173" s="230"/>
      <c r="DN173" s="230"/>
      <c r="DO173" s="230"/>
      <c r="DP173" s="230"/>
      <c r="DQ173" s="230"/>
      <c r="DR173" s="230"/>
      <c r="DS173" s="230"/>
      <c r="DT173" s="230"/>
      <c r="DU173" s="230"/>
      <c r="DV173" s="230"/>
      <c r="DW173" s="230"/>
      <c r="DX173" s="230"/>
      <c r="DY173" s="230"/>
      <c r="DZ173" s="230"/>
      <c r="EA173" s="230"/>
      <c r="EB173" s="230"/>
      <c r="EC173" s="230"/>
      <c r="ED173" s="230"/>
      <c r="EE173" s="230"/>
      <c r="EF173" s="230"/>
      <c r="EG173" s="230"/>
      <c r="EH173" s="230"/>
      <c r="EI173" s="230"/>
      <c r="EJ173" s="230"/>
      <c r="EK173" s="230"/>
      <c r="EL173" s="230"/>
      <c r="EM173" s="230"/>
      <c r="EN173" s="230"/>
      <c r="EO173" s="230"/>
      <c r="EP173" s="230"/>
      <c r="EQ173" s="230"/>
      <c r="ER173" s="230"/>
      <c r="ES173" s="230"/>
      <c r="ET173" s="230"/>
      <c r="EU173" s="230"/>
      <c r="EV173" s="230"/>
      <c r="EW173" s="230"/>
      <c r="EX173" s="230"/>
      <c r="EY173" s="230"/>
      <c r="EZ173" s="230"/>
      <c r="FA173" s="230"/>
      <c r="FB173" s="230"/>
      <c r="FC173" s="230"/>
      <c r="FD173" s="230"/>
      <c r="FE173" s="230"/>
      <c r="FF173" s="230"/>
      <c r="FG173" s="230"/>
      <c r="FH173" s="230"/>
      <c r="FI173" s="230"/>
      <c r="FJ173" s="230"/>
      <c r="FK173" s="230"/>
      <c r="FL173" s="230"/>
      <c r="FM173" s="230"/>
      <c r="FN173" s="230"/>
      <c r="FO173" s="230"/>
      <c r="FP173" s="230"/>
      <c r="FQ173" s="230"/>
      <c r="FR173" s="230"/>
      <c r="FS173" s="230"/>
      <c r="FT173" s="230"/>
      <c r="FU173" s="230"/>
      <c r="FV173" s="230"/>
      <c r="FW173" s="230"/>
      <c r="FX173" s="230"/>
      <c r="FY173" s="230"/>
      <c r="FZ173" s="230"/>
      <c r="GA173" s="230"/>
      <c r="GB173" s="230"/>
      <c r="GC173" s="230"/>
      <c r="GD173" s="230"/>
      <c r="GE173" s="230"/>
      <c r="GF173" s="230"/>
      <c r="GG173" s="230"/>
      <c r="GH173" s="230"/>
      <c r="GI173" s="230"/>
      <c r="GJ173" s="230"/>
      <c r="GK173" s="230"/>
      <c r="GL173" s="230"/>
      <c r="GM173" s="230"/>
      <c r="GN173" s="230"/>
    </row>
    <row r="174" spans="1:196" s="77" customFormat="1" ht="66" customHeight="1" x14ac:dyDescent="0.3">
      <c r="A174" s="150"/>
      <c r="B174" s="49"/>
      <c r="C174" s="49"/>
      <c r="D174" s="49"/>
      <c r="E174" s="310" t="s">
        <v>362</v>
      </c>
      <c r="F174" s="306"/>
      <c r="G174" s="292"/>
      <c r="H174" s="32"/>
      <c r="I174" s="41"/>
      <c r="J174" s="15">
        <f t="shared" si="135"/>
        <v>0</v>
      </c>
      <c r="K174" s="155"/>
      <c r="L174" s="143">
        <v>1452.8</v>
      </c>
      <c r="M174" s="300">
        <v>1452.8</v>
      </c>
      <c r="N174" s="300">
        <v>1452.8</v>
      </c>
      <c r="O174" s="307">
        <v>1452.8</v>
      </c>
      <c r="P174" s="14">
        <f t="shared" si="164"/>
        <v>0</v>
      </c>
      <c r="Q174" s="145">
        <f t="shared" ref="Q174:Q175" si="184">IFERROR(100%*(O174/N174),"")</f>
        <v>1</v>
      </c>
      <c r="R174" s="27">
        <f t="shared" si="182"/>
        <v>1452.8</v>
      </c>
      <c r="S174" s="28">
        <f t="shared" ref="S174:S175" si="185">SUM(F174,M174)</f>
        <v>1452.8</v>
      </c>
      <c r="T174" s="28">
        <f t="shared" si="69"/>
        <v>1452.8</v>
      </c>
      <c r="U174" s="28">
        <f t="shared" si="69"/>
        <v>1452.8</v>
      </c>
      <c r="V174" s="143">
        <f t="shared" si="183"/>
        <v>0</v>
      </c>
      <c r="W174" s="155">
        <f t="shared" si="96"/>
        <v>1</v>
      </c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57"/>
      <c r="FF174" s="57"/>
      <c r="FG174" s="57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57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</row>
    <row r="175" spans="1:196" s="77" customFormat="1" ht="68.25" customHeight="1" x14ac:dyDescent="0.3">
      <c r="A175" s="150"/>
      <c r="B175" s="49"/>
      <c r="C175" s="49"/>
      <c r="D175" s="49"/>
      <c r="E175" s="310" t="s">
        <v>363</v>
      </c>
      <c r="F175" s="306"/>
      <c r="G175" s="292"/>
      <c r="H175" s="32"/>
      <c r="I175" s="41"/>
      <c r="J175" s="15">
        <f t="shared" si="135"/>
        <v>0</v>
      </c>
      <c r="K175" s="155"/>
      <c r="L175" s="143">
        <v>1000</v>
      </c>
      <c r="M175" s="300">
        <v>1000</v>
      </c>
      <c r="N175" s="300">
        <v>1000</v>
      </c>
      <c r="O175" s="307">
        <v>1000</v>
      </c>
      <c r="P175" s="14">
        <f t="shared" si="164"/>
        <v>0</v>
      </c>
      <c r="Q175" s="145">
        <f t="shared" si="184"/>
        <v>1</v>
      </c>
      <c r="R175" s="27">
        <f t="shared" si="182"/>
        <v>1000</v>
      </c>
      <c r="S175" s="28">
        <f t="shared" si="185"/>
        <v>1000</v>
      </c>
      <c r="T175" s="28">
        <f t="shared" si="69"/>
        <v>1000</v>
      </c>
      <c r="U175" s="28">
        <f t="shared" si="69"/>
        <v>1000</v>
      </c>
      <c r="V175" s="143">
        <f t="shared" si="183"/>
        <v>0</v>
      </c>
      <c r="W175" s="155">
        <f t="shared" si="96"/>
        <v>1</v>
      </c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57"/>
      <c r="DQ175" s="57"/>
      <c r="DR175" s="57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57"/>
      <c r="FF175" s="57"/>
      <c r="FG175" s="57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  <c r="FX175" s="57"/>
      <c r="FY175" s="57"/>
      <c r="FZ175" s="57"/>
      <c r="GA175" s="57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</row>
    <row r="176" spans="1:196" s="77" customFormat="1" ht="60.75" customHeight="1" x14ac:dyDescent="0.3">
      <c r="A176" s="150"/>
      <c r="B176" s="49"/>
      <c r="C176" s="49"/>
      <c r="D176" s="49"/>
      <c r="E176" s="313" t="s">
        <v>341</v>
      </c>
      <c r="F176" s="31">
        <v>496</v>
      </c>
      <c r="G176" s="32">
        <v>496</v>
      </c>
      <c r="H176" s="32">
        <v>496</v>
      </c>
      <c r="I176" s="41">
        <f>H176/$H$11</f>
        <v>7.0905125368410046E-4</v>
      </c>
      <c r="J176" s="15">
        <f t="shared" si="135"/>
        <v>0</v>
      </c>
      <c r="K176" s="155">
        <f>IFERROR(100%*(H176/G176),"")</f>
        <v>1</v>
      </c>
      <c r="L176" s="175">
        <v>99</v>
      </c>
      <c r="M176" s="28">
        <v>99</v>
      </c>
      <c r="N176" s="28">
        <v>99</v>
      </c>
      <c r="O176" s="32">
        <v>99</v>
      </c>
      <c r="P176" s="14">
        <f t="shared" si="164"/>
        <v>0</v>
      </c>
      <c r="Q176" s="145">
        <f>IFERROR(100%*(O176/N176),"")</f>
        <v>1</v>
      </c>
      <c r="R176" s="190">
        <f>SUM(F176,L176)</f>
        <v>595</v>
      </c>
      <c r="S176" s="28">
        <f>SUM(F176,M176)</f>
        <v>595</v>
      </c>
      <c r="T176" s="28">
        <f>SUM(G176,N176)</f>
        <v>595</v>
      </c>
      <c r="U176" s="28">
        <f>SUM(H176,O176)</f>
        <v>595</v>
      </c>
      <c r="V176" s="28">
        <f>U176-T176</f>
        <v>0</v>
      </c>
      <c r="W176" s="155">
        <f>IFERROR(100%*(U176/T176),"")</f>
        <v>1</v>
      </c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57"/>
      <c r="CX176" s="57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57"/>
      <c r="DQ176" s="57"/>
      <c r="DR176" s="57"/>
      <c r="DS176" s="57"/>
      <c r="DT176" s="57"/>
      <c r="DU176" s="57"/>
      <c r="DV176" s="57"/>
      <c r="DW176" s="57"/>
      <c r="DX176" s="57"/>
      <c r="DY176" s="57"/>
      <c r="DZ176" s="57"/>
      <c r="EA176" s="57"/>
      <c r="EB176" s="57"/>
      <c r="EC176" s="57"/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57"/>
      <c r="FF176" s="57"/>
      <c r="FG176" s="57"/>
      <c r="FH176" s="57"/>
      <c r="FI176" s="57"/>
      <c r="FJ176" s="57"/>
      <c r="FK176" s="57"/>
      <c r="FL176" s="57"/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/>
      <c r="FX176" s="57"/>
      <c r="FY176" s="57"/>
      <c r="FZ176" s="57"/>
      <c r="GA176" s="57"/>
      <c r="GB176" s="57"/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</row>
    <row r="177" spans="1:196" s="1" customFormat="1" ht="38.25" customHeight="1" x14ac:dyDescent="0.3">
      <c r="A177" s="352" t="s">
        <v>5</v>
      </c>
      <c r="B177" s="353"/>
      <c r="C177" s="353"/>
      <c r="D177" s="353"/>
      <c r="E177" s="354"/>
      <c r="F177" s="184">
        <f>SUM(F54,F14,F41,F74,F79,F85,F86,F87,F88,F89,F102,F139,F150:F151,F166)</f>
        <v>964883.89999999991</v>
      </c>
      <c r="G177" s="140">
        <f>SUM(G54,G14,G41,G74,G79,G85,G86,G87,G88,G89,G102,G139,G150:G151,G166)</f>
        <v>764875.59999999974</v>
      </c>
      <c r="H177" s="14">
        <f>SUM(H54,H14,H41,H74,H79,H85,H86,H87,H88,H89,H102,H139,H150:H151,H166)</f>
        <v>699526.29999999981</v>
      </c>
      <c r="I177" s="24">
        <f t="shared" si="163"/>
        <v>1</v>
      </c>
      <c r="J177" s="14">
        <f>SUM(J54,J14,J41,J74,J79,J85,J86,J87,J88,J89,J102,J139,J150:J151,J166)</f>
        <v>-65349.299999999974</v>
      </c>
      <c r="K177" s="151">
        <f t="shared" si="143"/>
        <v>0.91456218501413833</v>
      </c>
      <c r="L177" s="21">
        <f>SUM(L54,L14,L41,L74,L79,L85,L86,L87,L88,L89,L102,L139,L150:L151,L166)</f>
        <v>131410.29999999999</v>
      </c>
      <c r="M177" s="141">
        <f>SUM(M54,M14,M41,M74,M79,M85,M86,M87,M88,M89,M102,M139,M150:M151,M166)</f>
        <v>198238.89999999997</v>
      </c>
      <c r="N177" s="14">
        <f>SUM(N54,N14,N41,N74,N79,N85,N86,N87,N88,N89,N102,N139,N150:N151,N166)</f>
        <v>181496.39999999997</v>
      </c>
      <c r="O177" s="141">
        <f>SUM(O54,O14,O41,O74,O79,O85,O86,O87,O88,O89,O102,O139,O150:O151,O166)</f>
        <v>110506.79999999997</v>
      </c>
      <c r="P177" s="14">
        <f t="shared" si="164"/>
        <v>-70989.599999999991</v>
      </c>
      <c r="Q177" s="186">
        <f t="shared" si="165"/>
        <v>0.60886496922252997</v>
      </c>
      <c r="R177" s="184">
        <f>SUM(R54,R14,R41,R74,R79,R85,R86,R87,R88,R89,R102,R139,R150:R151,R166)</f>
        <v>1096294.1999999997</v>
      </c>
      <c r="S177" s="141">
        <f>SUM(S54,S14,S41,S74,S79,S85,S86,S87,S88,S89,S102,S139,S150:S151,S166)</f>
        <v>1163122.8</v>
      </c>
      <c r="T177" s="141">
        <f>SUM(T54,T14,T41,T74,T79,T85,T86,T87,T88,T89,T102,T139,T150:T151,T166)</f>
        <v>946372.00000000012</v>
      </c>
      <c r="U177" s="14">
        <f>SUM(U54,U14,U41,U74,U79,U85,U86,U87,U88,U89,U102,U139,U150:U151,U166)</f>
        <v>810033.09999999986</v>
      </c>
      <c r="V177" s="140">
        <f>SUM(V54,V14,V41,V74,V79,V85,V86,V87,V88,V89,V102,V139,V150:V151,V166)</f>
        <v>-136338.89999999997</v>
      </c>
      <c r="W177" s="151">
        <f t="shared" si="96"/>
        <v>0.85593519250358185</v>
      </c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</row>
    <row r="178" spans="1:196" s="94" customFormat="1" ht="1.5" hidden="1" customHeight="1" x14ac:dyDescent="0.25">
      <c r="A178" s="150">
        <v>15</v>
      </c>
      <c r="B178" s="90">
        <v>250909</v>
      </c>
      <c r="C178" s="90">
        <v>8821</v>
      </c>
      <c r="D178" s="90">
        <v>1060</v>
      </c>
      <c r="E178" s="172" t="s">
        <v>280</v>
      </c>
      <c r="F178" s="29"/>
      <c r="G178" s="36"/>
      <c r="H178" s="36"/>
      <c r="I178" s="24">
        <f t="shared" si="163"/>
        <v>0</v>
      </c>
      <c r="J178" s="15">
        <f t="shared" si="135"/>
        <v>0</v>
      </c>
      <c r="K178" s="151" t="str">
        <f t="shared" si="143"/>
        <v/>
      </c>
      <c r="L178" s="174"/>
      <c r="M178" s="15"/>
      <c r="N178" s="15"/>
      <c r="O178" s="30"/>
      <c r="P178" s="14">
        <f t="shared" si="164"/>
        <v>0</v>
      </c>
      <c r="Q178" s="186" t="str">
        <f t="shared" si="165"/>
        <v/>
      </c>
      <c r="R178" s="189">
        <f>SUM(F178,L178)</f>
        <v>0</v>
      </c>
      <c r="S178" s="15">
        <f t="shared" si="69"/>
        <v>0</v>
      </c>
      <c r="T178" s="15">
        <f t="shared" ref="T178" si="186">SUM(G178,N178)</f>
        <v>0</v>
      </c>
      <c r="U178" s="15">
        <f t="shared" ref="U178" si="187">SUM(H178,O178)</f>
        <v>0</v>
      </c>
      <c r="V178" s="15">
        <f>U178-T178</f>
        <v>0</v>
      </c>
      <c r="W178" s="151" t="str">
        <f t="shared" si="96"/>
        <v/>
      </c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2"/>
      <c r="BL178" s="92"/>
      <c r="BM178" s="92"/>
      <c r="BN178" s="92"/>
      <c r="BO178" s="92"/>
      <c r="BP178" s="92"/>
      <c r="BQ178" s="92"/>
      <c r="BR178" s="92"/>
      <c r="BS178" s="92"/>
      <c r="BT178" s="92"/>
      <c r="BU178" s="92"/>
      <c r="BV178" s="92"/>
      <c r="BW178" s="92"/>
      <c r="BX178" s="92"/>
      <c r="BY178" s="92"/>
      <c r="BZ178" s="92"/>
      <c r="CA178" s="92"/>
      <c r="CB178" s="92"/>
      <c r="CC178" s="92"/>
      <c r="CD178" s="92"/>
      <c r="CE178" s="92"/>
      <c r="CF178" s="92"/>
      <c r="CG178" s="92"/>
      <c r="CH178" s="92"/>
      <c r="CI178" s="92"/>
      <c r="CJ178" s="92"/>
      <c r="CK178" s="92"/>
      <c r="CL178" s="92"/>
      <c r="CM178" s="92"/>
      <c r="CN178" s="92"/>
      <c r="CO178" s="92"/>
      <c r="CP178" s="92"/>
      <c r="CQ178" s="92"/>
      <c r="CR178" s="92"/>
      <c r="CS178" s="92"/>
      <c r="CT178" s="92"/>
      <c r="CU178" s="92"/>
      <c r="CV178" s="92"/>
      <c r="CW178" s="92"/>
      <c r="CX178" s="92"/>
      <c r="CY178" s="92"/>
      <c r="CZ178" s="92"/>
      <c r="DA178" s="92"/>
      <c r="DB178" s="92"/>
      <c r="DC178" s="92"/>
      <c r="DD178" s="92"/>
      <c r="DE178" s="92"/>
      <c r="DF178" s="92"/>
      <c r="DG178" s="92"/>
      <c r="DH178" s="92"/>
      <c r="DI178" s="92"/>
      <c r="DJ178" s="92"/>
      <c r="DK178" s="92"/>
      <c r="DL178" s="92"/>
      <c r="DM178" s="92"/>
      <c r="DN178" s="92"/>
      <c r="DO178" s="92"/>
      <c r="DP178" s="92"/>
      <c r="DQ178" s="92"/>
      <c r="DR178" s="92"/>
      <c r="DS178" s="92"/>
      <c r="DT178" s="92"/>
      <c r="DU178" s="92"/>
      <c r="DV178" s="92"/>
      <c r="DW178" s="92"/>
      <c r="DX178" s="92"/>
      <c r="DY178" s="92"/>
      <c r="DZ178" s="92"/>
      <c r="EA178" s="92"/>
      <c r="EB178" s="92"/>
      <c r="EC178" s="92"/>
      <c r="ED178" s="92"/>
      <c r="EE178" s="92"/>
      <c r="EF178" s="92"/>
      <c r="EG178" s="92"/>
      <c r="EH178" s="92"/>
      <c r="EI178" s="92"/>
      <c r="EJ178" s="92"/>
      <c r="EK178" s="92"/>
      <c r="EL178" s="92"/>
      <c r="EM178" s="92"/>
      <c r="EN178" s="92"/>
      <c r="EO178" s="92"/>
      <c r="EP178" s="92"/>
      <c r="EQ178" s="92"/>
      <c r="ER178" s="92"/>
      <c r="ES178" s="92"/>
      <c r="ET178" s="92"/>
      <c r="EU178" s="92"/>
      <c r="EV178" s="92"/>
      <c r="EW178" s="92"/>
      <c r="EX178" s="92"/>
      <c r="EY178" s="92"/>
      <c r="EZ178" s="92"/>
      <c r="FA178" s="92"/>
      <c r="FB178" s="92"/>
      <c r="FC178" s="92"/>
      <c r="FD178" s="92"/>
      <c r="FE178" s="92"/>
      <c r="FF178" s="92"/>
      <c r="FG178" s="92"/>
      <c r="FH178" s="92"/>
      <c r="FI178" s="92"/>
      <c r="FJ178" s="92"/>
      <c r="FK178" s="92"/>
      <c r="FL178" s="92"/>
      <c r="FM178" s="92"/>
      <c r="FN178" s="92"/>
      <c r="FO178" s="92"/>
      <c r="FP178" s="92"/>
      <c r="FQ178" s="92"/>
      <c r="FR178" s="92"/>
      <c r="FS178" s="92"/>
      <c r="FT178" s="92"/>
      <c r="FU178" s="92"/>
      <c r="FV178" s="92"/>
      <c r="FW178" s="92"/>
      <c r="FX178" s="92"/>
      <c r="FY178" s="92"/>
      <c r="FZ178" s="92"/>
      <c r="GA178" s="92"/>
      <c r="GB178" s="92"/>
      <c r="GC178" s="92"/>
      <c r="GD178" s="92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</row>
    <row r="179" spans="1:196" s="94" customFormat="1" ht="60" customHeight="1" x14ac:dyDescent="0.3">
      <c r="A179" s="150">
        <v>16</v>
      </c>
      <c r="B179" s="90">
        <v>250909</v>
      </c>
      <c r="C179" s="90">
        <v>8822</v>
      </c>
      <c r="D179" s="90">
        <v>1060</v>
      </c>
      <c r="E179" s="289" t="s">
        <v>326</v>
      </c>
      <c r="F179" s="35"/>
      <c r="G179" s="36"/>
      <c r="H179" s="36"/>
      <c r="I179" s="24">
        <f t="shared" si="163"/>
        <v>0</v>
      </c>
      <c r="J179" s="15">
        <f t="shared" si="135"/>
        <v>0</v>
      </c>
      <c r="K179" s="151" t="str">
        <f t="shared" si="143"/>
        <v/>
      </c>
      <c r="L179" s="174"/>
      <c r="M179" s="15"/>
      <c r="N179" s="15"/>
      <c r="O179" s="30">
        <v>-58.2</v>
      </c>
      <c r="P179" s="15">
        <f t="shared" si="164"/>
        <v>-58.2</v>
      </c>
      <c r="Q179" s="186" t="str">
        <f t="shared" si="165"/>
        <v/>
      </c>
      <c r="R179" s="189">
        <f>SUM(F179,L179)</f>
        <v>0</v>
      </c>
      <c r="S179" s="15" t="s">
        <v>181</v>
      </c>
      <c r="T179" s="15">
        <f t="shared" ref="T179:U180" si="188">SUM(G179,N179)</f>
        <v>0</v>
      </c>
      <c r="U179" s="15">
        <f t="shared" si="188"/>
        <v>-58.2</v>
      </c>
      <c r="V179" s="15">
        <f>U179-T179</f>
        <v>-58.2</v>
      </c>
      <c r="W179" s="151" t="str">
        <f t="shared" si="96"/>
        <v/>
      </c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2"/>
      <c r="BL179" s="92"/>
      <c r="BM179" s="92"/>
      <c r="BN179" s="92"/>
      <c r="BO179" s="92"/>
      <c r="BP179" s="92"/>
      <c r="BQ179" s="92"/>
      <c r="BR179" s="92"/>
      <c r="BS179" s="92"/>
      <c r="BT179" s="92"/>
      <c r="BU179" s="92"/>
      <c r="BV179" s="92"/>
      <c r="BW179" s="92"/>
      <c r="BX179" s="92"/>
      <c r="BY179" s="92"/>
      <c r="BZ179" s="92"/>
      <c r="CA179" s="92"/>
      <c r="CB179" s="92"/>
      <c r="CC179" s="92"/>
      <c r="CD179" s="92"/>
      <c r="CE179" s="92"/>
      <c r="CF179" s="92"/>
      <c r="CG179" s="92"/>
      <c r="CH179" s="92"/>
      <c r="CI179" s="92"/>
      <c r="CJ179" s="92"/>
      <c r="CK179" s="92"/>
      <c r="CL179" s="92"/>
      <c r="CM179" s="92"/>
      <c r="CN179" s="92"/>
      <c r="CO179" s="92"/>
      <c r="CP179" s="92"/>
      <c r="CQ179" s="92"/>
      <c r="CR179" s="92"/>
      <c r="CS179" s="92"/>
      <c r="CT179" s="92"/>
      <c r="CU179" s="92"/>
      <c r="CV179" s="92"/>
      <c r="CW179" s="92"/>
      <c r="CX179" s="92"/>
      <c r="CY179" s="92"/>
      <c r="CZ179" s="92"/>
      <c r="DA179" s="92"/>
      <c r="DB179" s="92"/>
      <c r="DC179" s="92"/>
      <c r="DD179" s="92"/>
      <c r="DE179" s="92"/>
      <c r="DF179" s="92"/>
      <c r="DG179" s="92"/>
      <c r="DH179" s="92"/>
      <c r="DI179" s="92"/>
      <c r="DJ179" s="92"/>
      <c r="DK179" s="92"/>
      <c r="DL179" s="92"/>
      <c r="DM179" s="92"/>
      <c r="DN179" s="92"/>
      <c r="DO179" s="92"/>
      <c r="DP179" s="92"/>
      <c r="DQ179" s="92"/>
      <c r="DR179" s="92"/>
      <c r="DS179" s="92"/>
      <c r="DT179" s="92"/>
      <c r="DU179" s="92"/>
      <c r="DV179" s="92"/>
      <c r="DW179" s="92"/>
      <c r="DX179" s="92"/>
      <c r="DY179" s="92"/>
      <c r="DZ179" s="92"/>
      <c r="EA179" s="92"/>
      <c r="EB179" s="92"/>
      <c r="EC179" s="92"/>
      <c r="ED179" s="92"/>
      <c r="EE179" s="92"/>
      <c r="EF179" s="92"/>
      <c r="EG179" s="92"/>
      <c r="EH179" s="92"/>
      <c r="EI179" s="92"/>
      <c r="EJ179" s="92"/>
      <c r="EK179" s="92"/>
      <c r="EL179" s="92"/>
      <c r="EM179" s="92"/>
      <c r="EN179" s="92"/>
      <c r="EO179" s="92"/>
      <c r="EP179" s="92"/>
      <c r="EQ179" s="92"/>
      <c r="ER179" s="92"/>
      <c r="ES179" s="92"/>
      <c r="ET179" s="92"/>
      <c r="EU179" s="92"/>
      <c r="EV179" s="92"/>
      <c r="EW179" s="92"/>
      <c r="EX179" s="92"/>
      <c r="EY179" s="92"/>
      <c r="EZ179" s="92"/>
      <c r="FA179" s="92"/>
      <c r="FB179" s="92"/>
      <c r="FC179" s="92"/>
      <c r="FD179" s="92"/>
      <c r="FE179" s="92"/>
      <c r="FF179" s="92"/>
      <c r="FG179" s="92"/>
      <c r="FH179" s="92"/>
      <c r="FI179" s="92"/>
      <c r="FJ179" s="92"/>
      <c r="FK179" s="92"/>
      <c r="FL179" s="92"/>
      <c r="FM179" s="92"/>
      <c r="FN179" s="92"/>
      <c r="FO179" s="92"/>
      <c r="FP179" s="92"/>
      <c r="FQ179" s="92"/>
      <c r="FR179" s="92"/>
      <c r="FS179" s="92"/>
      <c r="FT179" s="92"/>
      <c r="FU179" s="92"/>
      <c r="FV179" s="92"/>
      <c r="FW179" s="92"/>
      <c r="FX179" s="92"/>
      <c r="FY179" s="92"/>
      <c r="FZ179" s="92"/>
      <c r="GA179" s="92"/>
      <c r="GB179" s="92"/>
      <c r="GC179" s="92"/>
      <c r="GD179" s="92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</row>
    <row r="180" spans="1:196" s="98" customFormat="1" ht="40.5" customHeight="1" x14ac:dyDescent="0.3">
      <c r="A180" s="162"/>
      <c r="B180" s="163"/>
      <c r="C180" s="163"/>
      <c r="D180" s="163"/>
      <c r="E180" s="298" t="s">
        <v>33</v>
      </c>
      <c r="F180" s="215">
        <f>SUM(F177:F179)</f>
        <v>964883.89999999991</v>
      </c>
      <c r="G180" s="164">
        <f>SUM(G177:G179)</f>
        <v>764875.59999999974</v>
      </c>
      <c r="H180" s="164">
        <f>SUM(H177:H179)</f>
        <v>699526.29999999981</v>
      </c>
      <c r="I180" s="165">
        <f t="shared" si="163"/>
        <v>1</v>
      </c>
      <c r="J180" s="166">
        <f t="shared" si="135"/>
        <v>-65349.29999999993</v>
      </c>
      <c r="K180" s="167">
        <f t="shared" si="143"/>
        <v>0.91456218501413833</v>
      </c>
      <c r="L180" s="216">
        <f>SUM(L177:L179)</f>
        <v>131410.29999999999</v>
      </c>
      <c r="M180" s="164">
        <f>SUM(M177:M179)</f>
        <v>198238.89999999997</v>
      </c>
      <c r="N180" s="308">
        <f>SUM(N177:N179)</f>
        <v>181496.39999999997</v>
      </c>
      <c r="O180" s="164">
        <f>SUM(O177:O179)</f>
        <v>110448.59999999998</v>
      </c>
      <c r="P180" s="166">
        <f t="shared" si="164"/>
        <v>-71047.799999999988</v>
      </c>
      <c r="Q180" s="187">
        <f t="shared" si="165"/>
        <v>0.60854430170515783</v>
      </c>
      <c r="R180" s="217">
        <f>SUM(F180,L180)</f>
        <v>1096294.2</v>
      </c>
      <c r="S180" s="166">
        <f>SUM(F180,M180)</f>
        <v>1163122.7999999998</v>
      </c>
      <c r="T180" s="166">
        <f>SUM(G180,N180)</f>
        <v>946371.99999999977</v>
      </c>
      <c r="U180" s="166">
        <f t="shared" si="188"/>
        <v>809974.89999999979</v>
      </c>
      <c r="V180" s="166">
        <f>U180-T180</f>
        <v>-136397.09999999998</v>
      </c>
      <c r="W180" s="167">
        <f t="shared" si="96"/>
        <v>0.85587369448800255</v>
      </c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  <c r="FK180" s="96"/>
      <c r="FL180" s="96"/>
      <c r="FM180" s="96"/>
      <c r="FN180" s="96"/>
      <c r="FO180" s="96"/>
      <c r="FP180" s="96"/>
      <c r="FQ180" s="96"/>
      <c r="FR180" s="96"/>
      <c r="FS180" s="96"/>
      <c r="FT180" s="96"/>
      <c r="FU180" s="96"/>
      <c r="FV180" s="96"/>
      <c r="FW180" s="96"/>
      <c r="FX180" s="96"/>
      <c r="FY180" s="96"/>
      <c r="FZ180" s="96"/>
      <c r="GA180" s="96"/>
      <c r="GB180" s="96"/>
      <c r="GC180" s="96"/>
      <c r="GD180" s="96"/>
      <c r="GE180" s="97"/>
      <c r="GF180" s="97"/>
      <c r="GG180" s="97"/>
      <c r="GH180" s="97"/>
      <c r="GI180" s="97"/>
      <c r="GJ180" s="97"/>
      <c r="GK180" s="97"/>
      <c r="GL180" s="97"/>
      <c r="GM180" s="97"/>
      <c r="GN180" s="97"/>
    </row>
    <row r="181" spans="1:196" ht="86.25" customHeight="1" x14ac:dyDescent="0.4">
      <c r="E181" s="351" t="s">
        <v>379</v>
      </c>
      <c r="F181" s="351"/>
      <c r="G181" s="100"/>
      <c r="H181" s="244"/>
      <c r="I181" s="101"/>
      <c r="J181" s="101"/>
      <c r="K181" s="343"/>
      <c r="L181" s="101"/>
      <c r="M181" s="344" t="s">
        <v>380</v>
      </c>
      <c r="N181" s="345"/>
      <c r="O181" s="102"/>
      <c r="P181" s="318">
        <f t="shared" si="164"/>
        <v>0</v>
      </c>
      <c r="Q181" s="10"/>
      <c r="U181" s="10"/>
      <c r="V181" s="10"/>
      <c r="W181" s="10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</row>
    <row r="182" spans="1:196" ht="45" hidden="1" customHeight="1" x14ac:dyDescent="0.4">
      <c r="E182" s="244"/>
      <c r="F182" s="100"/>
      <c r="G182" s="245"/>
      <c r="H182" s="101"/>
      <c r="I182" s="101"/>
      <c r="J182" s="317">
        <f t="shared" si="135"/>
        <v>0</v>
      </c>
      <c r="K182" s="330">
        <f>SUM(H180/G180)*100</f>
        <v>91.456218501413829</v>
      </c>
      <c r="L182" s="331"/>
      <c r="M182" s="331"/>
      <c r="N182" s="331"/>
      <c r="O182" s="332"/>
      <c r="P182" s="318">
        <f t="shared" si="164"/>
        <v>0</v>
      </c>
      <c r="Q182" s="212">
        <f>SUM(O180/N180)*100</f>
        <v>60.854430170515784</v>
      </c>
      <c r="R182" s="104">
        <f>SUM(F180,L180)</f>
        <v>1096294.2</v>
      </c>
      <c r="S182" s="104">
        <f>SUM(F180,M180)</f>
        <v>1163122.7999999998</v>
      </c>
      <c r="T182" s="104">
        <f>SUM(G180,N180)</f>
        <v>946371.99999999977</v>
      </c>
      <c r="U182" s="104">
        <f>SUM(H180,O180)</f>
        <v>809974.89999999979</v>
      </c>
      <c r="V182" s="104">
        <f>SUM(U180-T180)</f>
        <v>-136397.09999999998</v>
      </c>
      <c r="W182" s="212">
        <f>SUM(U180/T180)*100</f>
        <v>85.58736944880026</v>
      </c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</row>
    <row r="183" spans="1:196" ht="26.25" hidden="1" x14ac:dyDescent="0.4">
      <c r="E183" s="244"/>
      <c r="F183" s="244"/>
      <c r="G183" s="244"/>
      <c r="H183" s="244"/>
      <c r="I183" s="244"/>
      <c r="J183" s="317">
        <f t="shared" si="135"/>
        <v>0</v>
      </c>
      <c r="K183" s="333"/>
      <c r="L183" s="334"/>
      <c r="M183" s="334"/>
      <c r="N183" s="334"/>
      <c r="O183" s="96"/>
      <c r="P183" s="318">
        <f t="shared" si="164"/>
        <v>0</v>
      </c>
      <c r="Q183" s="97"/>
      <c r="R183" s="97"/>
      <c r="S183" s="97"/>
      <c r="T183" s="97"/>
      <c r="U183" s="97"/>
      <c r="V183" s="97"/>
      <c r="W183" s="97"/>
    </row>
    <row r="184" spans="1:196" ht="26.25" hidden="1" x14ac:dyDescent="0.4">
      <c r="E184" s="244"/>
      <c r="F184" s="244"/>
      <c r="G184" s="244"/>
      <c r="H184" s="244"/>
      <c r="I184" s="244"/>
      <c r="J184" s="317">
        <f t="shared" si="135"/>
        <v>0</v>
      </c>
      <c r="K184" s="333"/>
      <c r="L184" s="334"/>
      <c r="M184" s="334"/>
      <c r="N184" s="334"/>
      <c r="O184" s="96"/>
      <c r="P184" s="318">
        <f t="shared" si="164"/>
        <v>0</v>
      </c>
      <c r="Q184" s="97"/>
      <c r="R184" s="97"/>
      <c r="S184" s="97"/>
      <c r="T184" s="97"/>
      <c r="U184" s="97"/>
      <c r="V184" s="97"/>
      <c r="W184" s="97"/>
    </row>
    <row r="185" spans="1:196" ht="37.9" hidden="1" customHeight="1" x14ac:dyDescent="0.4">
      <c r="E185" s="247" t="s">
        <v>218</v>
      </c>
      <c r="F185" s="246"/>
      <c r="G185" s="246"/>
      <c r="H185" s="246"/>
      <c r="I185" s="246"/>
      <c r="J185" s="317">
        <f t="shared" si="135"/>
        <v>0</v>
      </c>
      <c r="K185" s="335"/>
      <c r="L185" s="335"/>
      <c r="M185" s="335"/>
      <c r="N185" s="335"/>
      <c r="O185" s="336"/>
      <c r="P185" s="318">
        <f t="shared" si="164"/>
        <v>0</v>
      </c>
      <c r="Q185" s="106"/>
      <c r="R185" s="106"/>
      <c r="S185" s="106"/>
      <c r="T185" s="106"/>
      <c r="U185" s="106"/>
    </row>
    <row r="186" spans="1:196" ht="26.25" hidden="1" x14ac:dyDescent="0.4">
      <c r="E186" s="247" t="s">
        <v>317</v>
      </c>
      <c r="F186" s="244"/>
      <c r="G186" s="244"/>
      <c r="H186" s="244"/>
      <c r="I186" s="244"/>
      <c r="J186" s="317">
        <f t="shared" si="135"/>
        <v>0</v>
      </c>
      <c r="K186" s="337"/>
      <c r="L186" s="338"/>
      <c r="M186" s="338"/>
      <c r="N186" s="338"/>
      <c r="O186" s="6"/>
      <c r="P186" s="318">
        <f t="shared" si="164"/>
        <v>0</v>
      </c>
    </row>
    <row r="187" spans="1:196" s="74" customFormat="1" ht="37.15" hidden="1" customHeight="1" x14ac:dyDescent="0.4">
      <c r="B187" s="109"/>
      <c r="C187" s="109"/>
      <c r="D187" s="110"/>
      <c r="E187" s="294" t="s">
        <v>351</v>
      </c>
      <c r="F187" s="11">
        <f>F23</f>
        <v>152205.9</v>
      </c>
      <c r="G187" s="11">
        <f>G23</f>
        <v>116832</v>
      </c>
      <c r="H187" s="11">
        <f>H23</f>
        <v>115823.1</v>
      </c>
      <c r="I187" s="11"/>
      <c r="J187" s="315">
        <f t="shared" si="135"/>
        <v>-1008.8999999999942</v>
      </c>
      <c r="K187" s="327">
        <f t="shared" ref="K187:K200" si="189">IFERROR(100%*(H187/G187),"")</f>
        <v>0.99136452341824166</v>
      </c>
      <c r="L187" s="328">
        <f>L23</f>
        <v>0</v>
      </c>
      <c r="M187" s="328">
        <f>M23</f>
        <v>0</v>
      </c>
      <c r="N187" s="328">
        <f>N23</f>
        <v>0</v>
      </c>
      <c r="O187" s="329">
        <f>O23</f>
        <v>0</v>
      </c>
      <c r="P187" s="316">
        <f t="shared" si="164"/>
        <v>0</v>
      </c>
      <c r="Q187" s="125" t="str">
        <f t="shared" ref="Q187:Q201" si="190">IFERROR(100%*(O187/N187),"")</f>
        <v/>
      </c>
      <c r="R187" s="21">
        <f t="shared" ref="R187:R188" si="191">SUM(F187,L187)</f>
        <v>152205.9</v>
      </c>
      <c r="S187" s="14">
        <f>SUM(G187,M187)</f>
        <v>116832</v>
      </c>
      <c r="T187" s="14">
        <f t="shared" ref="T187:T188" si="192">SUM(G187,N187)</f>
        <v>116832</v>
      </c>
      <c r="U187" s="14">
        <f t="shared" ref="U187:U188" si="193">SUM(H187,O187)</f>
        <v>115823.1</v>
      </c>
      <c r="V187" s="14">
        <f t="shared" ref="V187:V188" si="194">U187-T187</f>
        <v>-1008.8999999999942</v>
      </c>
      <c r="W187" s="161">
        <f t="shared" ref="W187:W188" si="195">IFERROR(100%*(U187/T187),"")</f>
        <v>0.99136452341824166</v>
      </c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  <c r="EX187" s="51"/>
      <c r="EY187" s="51"/>
      <c r="EZ187" s="51"/>
      <c r="FA187" s="51"/>
      <c r="FB187" s="51"/>
      <c r="FC187" s="51"/>
      <c r="FD187" s="51"/>
      <c r="FE187" s="51"/>
      <c r="FF187" s="51"/>
      <c r="FG187" s="51"/>
      <c r="FH187" s="51"/>
      <c r="FI187" s="51"/>
      <c r="FJ187" s="51"/>
      <c r="FK187" s="51"/>
      <c r="FL187" s="51"/>
      <c r="FM187" s="51"/>
      <c r="FN187" s="51"/>
      <c r="FO187" s="51"/>
      <c r="FP187" s="51"/>
      <c r="FQ187" s="51"/>
      <c r="FR187" s="51"/>
      <c r="FS187" s="51"/>
      <c r="FT187" s="51"/>
      <c r="FU187" s="51"/>
      <c r="FV187" s="51"/>
      <c r="FW187" s="51"/>
      <c r="FX187" s="51"/>
      <c r="FY187" s="51"/>
      <c r="FZ187" s="51"/>
      <c r="GA187" s="51"/>
      <c r="GB187" s="51"/>
      <c r="GC187" s="51"/>
      <c r="GD187" s="51"/>
      <c r="GE187" s="73"/>
      <c r="GF187" s="73"/>
      <c r="GG187" s="73"/>
      <c r="GH187" s="73"/>
      <c r="GI187" s="73"/>
      <c r="GJ187" s="73"/>
      <c r="GK187" s="73"/>
      <c r="GL187" s="73"/>
      <c r="GM187" s="73"/>
      <c r="GN187" s="73"/>
    </row>
    <row r="188" spans="1:196" s="74" customFormat="1" ht="41.25" hidden="1" customHeight="1" x14ac:dyDescent="0.3">
      <c r="B188" s="109"/>
      <c r="C188" s="109"/>
      <c r="D188" s="109"/>
      <c r="E188" s="295" t="s">
        <v>352</v>
      </c>
      <c r="F188" s="12">
        <f>F25</f>
        <v>0</v>
      </c>
      <c r="G188" s="12">
        <f>G25</f>
        <v>0</v>
      </c>
      <c r="H188" s="12">
        <f>H25</f>
        <v>0</v>
      </c>
      <c r="I188" s="12"/>
      <c r="J188" s="15">
        <f t="shared" si="135"/>
        <v>0</v>
      </c>
      <c r="K188" s="271" t="str">
        <f t="shared" si="189"/>
        <v/>
      </c>
      <c r="L188" s="249">
        <f>L25</f>
        <v>0</v>
      </c>
      <c r="M188" s="249">
        <f>M25</f>
        <v>0</v>
      </c>
      <c r="N188" s="249">
        <f>N25</f>
        <v>0</v>
      </c>
      <c r="O188" s="12">
        <f>O25</f>
        <v>0</v>
      </c>
      <c r="P188" s="14">
        <f t="shared" si="164"/>
        <v>0</v>
      </c>
      <c r="Q188" s="125" t="str">
        <f t="shared" si="190"/>
        <v/>
      </c>
      <c r="R188" s="21">
        <f t="shared" si="191"/>
        <v>0</v>
      </c>
      <c r="S188" s="14">
        <f>SUM(G188,M188)</f>
        <v>0</v>
      </c>
      <c r="T188" s="14">
        <f t="shared" si="192"/>
        <v>0</v>
      </c>
      <c r="U188" s="14">
        <f t="shared" si="193"/>
        <v>0</v>
      </c>
      <c r="V188" s="14">
        <f t="shared" si="194"/>
        <v>0</v>
      </c>
      <c r="W188" s="161" t="str">
        <f t="shared" si="195"/>
        <v/>
      </c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  <c r="EK188" s="51"/>
      <c r="EL188" s="51"/>
      <c r="EM188" s="51"/>
      <c r="EN188" s="51"/>
      <c r="EO188" s="51"/>
      <c r="EP188" s="51"/>
      <c r="EQ188" s="51"/>
      <c r="ER188" s="51"/>
      <c r="ES188" s="51"/>
      <c r="ET188" s="51"/>
      <c r="EU188" s="51"/>
      <c r="EV188" s="51"/>
      <c r="EW188" s="51"/>
      <c r="EX188" s="51"/>
      <c r="EY188" s="51"/>
      <c r="EZ188" s="51"/>
      <c r="FA188" s="51"/>
      <c r="FB188" s="51"/>
      <c r="FC188" s="51"/>
      <c r="FD188" s="51"/>
      <c r="FE188" s="51"/>
      <c r="FF188" s="51"/>
      <c r="FG188" s="51"/>
      <c r="FH188" s="51"/>
      <c r="FI188" s="51"/>
      <c r="FJ188" s="51"/>
      <c r="FK188" s="51"/>
      <c r="FL188" s="51"/>
      <c r="FM188" s="51"/>
      <c r="FN188" s="51"/>
      <c r="FO188" s="51"/>
      <c r="FP188" s="51"/>
      <c r="FQ188" s="51"/>
      <c r="FR188" s="51"/>
      <c r="FS188" s="51"/>
      <c r="FT188" s="51"/>
      <c r="FU188" s="51"/>
      <c r="FV188" s="51"/>
      <c r="FW188" s="51"/>
      <c r="FX188" s="51"/>
      <c r="FY188" s="51"/>
      <c r="FZ188" s="51"/>
      <c r="GA188" s="51"/>
      <c r="GB188" s="51"/>
      <c r="GC188" s="51"/>
      <c r="GD188" s="51"/>
      <c r="GE188" s="73"/>
      <c r="GF188" s="73"/>
      <c r="GG188" s="73"/>
      <c r="GH188" s="73"/>
      <c r="GI188" s="73"/>
      <c r="GJ188" s="73"/>
      <c r="GK188" s="73"/>
      <c r="GL188" s="73"/>
      <c r="GM188" s="73"/>
      <c r="GN188" s="73"/>
    </row>
    <row r="189" spans="1:196" s="74" customFormat="1" ht="65.25" hidden="1" customHeight="1" x14ac:dyDescent="0.25">
      <c r="B189" s="109"/>
      <c r="C189" s="109"/>
      <c r="D189" s="111"/>
      <c r="E189" s="296" t="s">
        <v>247</v>
      </c>
      <c r="F189" s="12">
        <f>F34</f>
        <v>1743.6</v>
      </c>
      <c r="G189" s="12">
        <f>G34</f>
        <v>1339.4</v>
      </c>
      <c r="H189" s="12">
        <f>H34</f>
        <v>1339.3</v>
      </c>
      <c r="I189" s="12"/>
      <c r="J189" s="15">
        <f t="shared" si="135"/>
        <v>-0.10000000000013642</v>
      </c>
      <c r="K189" s="271">
        <f t="shared" si="189"/>
        <v>0.99992533970434516</v>
      </c>
      <c r="L189" s="249">
        <f>L34</f>
        <v>0</v>
      </c>
      <c r="M189" s="249">
        <f>M34</f>
        <v>0</v>
      </c>
      <c r="N189" s="249">
        <f>N34</f>
        <v>0</v>
      </c>
      <c r="O189" s="12">
        <f>O34</f>
        <v>0</v>
      </c>
      <c r="P189" s="14">
        <f t="shared" si="164"/>
        <v>0</v>
      </c>
      <c r="Q189" s="125" t="str">
        <f t="shared" si="190"/>
        <v/>
      </c>
      <c r="R189" s="21">
        <f t="shared" ref="R189:R201" si="196">SUM(F189,L189)</f>
        <v>1743.6</v>
      </c>
      <c r="S189" s="14">
        <f t="shared" ref="S189:S201" si="197">SUM(G189,M189)</f>
        <v>1339.4</v>
      </c>
      <c r="T189" s="14">
        <f t="shared" ref="T189:T201" si="198">SUM(G189,N189)</f>
        <v>1339.4</v>
      </c>
      <c r="U189" s="14">
        <f t="shared" ref="U189:U201" si="199">SUM(H189,O189)</f>
        <v>1339.3</v>
      </c>
      <c r="V189" s="14">
        <f t="shared" ref="V189:V201" si="200">U189-T189</f>
        <v>-0.10000000000013642</v>
      </c>
      <c r="W189" s="161">
        <f t="shared" ref="W189:W201" si="201">IFERROR(100%*(U189/T189),"")</f>
        <v>0.99992533970434516</v>
      </c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73"/>
      <c r="GF189" s="73"/>
      <c r="GG189" s="73"/>
      <c r="GH189" s="73"/>
      <c r="GI189" s="73"/>
      <c r="GJ189" s="73"/>
      <c r="GK189" s="73"/>
      <c r="GL189" s="73"/>
      <c r="GM189" s="73"/>
      <c r="GN189" s="73"/>
    </row>
    <row r="190" spans="1:196" s="74" customFormat="1" ht="44.25" hidden="1" customHeight="1" x14ac:dyDescent="0.4">
      <c r="B190" s="109"/>
      <c r="C190" s="109"/>
      <c r="D190" s="109"/>
      <c r="E190" s="294" t="s">
        <v>353</v>
      </c>
      <c r="F190" s="12">
        <f t="shared" ref="F190:H191" si="202">F39</f>
        <v>592.4</v>
      </c>
      <c r="G190" s="12">
        <f t="shared" si="202"/>
        <v>444.3</v>
      </c>
      <c r="H190" s="12">
        <f t="shared" si="202"/>
        <v>280.5</v>
      </c>
      <c r="I190" s="11"/>
      <c r="J190" s="15">
        <f t="shared" si="135"/>
        <v>-163.80000000000001</v>
      </c>
      <c r="K190" s="271">
        <f t="shared" si="189"/>
        <v>0.63133018230925053</v>
      </c>
      <c r="L190" s="248">
        <f t="shared" ref="L190:O191" si="203">L39</f>
        <v>0</v>
      </c>
      <c r="M190" s="248">
        <f t="shared" si="203"/>
        <v>0</v>
      </c>
      <c r="N190" s="248">
        <f t="shared" si="203"/>
        <v>0</v>
      </c>
      <c r="O190" s="11">
        <f t="shared" si="203"/>
        <v>0</v>
      </c>
      <c r="P190" s="14">
        <f t="shared" si="164"/>
        <v>0</v>
      </c>
      <c r="Q190" s="125" t="str">
        <f t="shared" si="190"/>
        <v/>
      </c>
      <c r="R190" s="21">
        <f t="shared" si="196"/>
        <v>592.4</v>
      </c>
      <c r="S190" s="14">
        <f t="shared" si="197"/>
        <v>444.3</v>
      </c>
      <c r="T190" s="14">
        <f t="shared" si="198"/>
        <v>444.3</v>
      </c>
      <c r="U190" s="14">
        <f t="shared" si="199"/>
        <v>280.5</v>
      </c>
      <c r="V190" s="14">
        <f t="shared" si="200"/>
        <v>-163.80000000000001</v>
      </c>
      <c r="W190" s="161">
        <f t="shared" si="201"/>
        <v>0.63133018230925053</v>
      </c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  <c r="EK190" s="51"/>
      <c r="EL190" s="51"/>
      <c r="EM190" s="51"/>
      <c r="EN190" s="51"/>
      <c r="EO190" s="51"/>
      <c r="EP190" s="51"/>
      <c r="EQ190" s="51"/>
      <c r="ER190" s="51"/>
      <c r="ES190" s="51"/>
      <c r="ET190" s="51"/>
      <c r="EU190" s="51"/>
      <c r="EV190" s="51"/>
      <c r="EW190" s="51"/>
      <c r="EX190" s="51"/>
      <c r="EY190" s="51"/>
      <c r="EZ190" s="51"/>
      <c r="FA190" s="51"/>
      <c r="FB190" s="51"/>
      <c r="FC190" s="51"/>
      <c r="FD190" s="51"/>
      <c r="FE190" s="51"/>
      <c r="FF190" s="51"/>
      <c r="FG190" s="51"/>
      <c r="FH190" s="51"/>
      <c r="FI190" s="51"/>
      <c r="FJ190" s="51"/>
      <c r="FK190" s="51"/>
      <c r="FL190" s="51"/>
      <c r="FM190" s="51"/>
      <c r="FN190" s="51"/>
      <c r="FO190" s="51"/>
      <c r="FP190" s="51"/>
      <c r="FQ190" s="51"/>
      <c r="FR190" s="51"/>
      <c r="FS190" s="51"/>
      <c r="FT190" s="51"/>
      <c r="FU190" s="51"/>
      <c r="FV190" s="51"/>
      <c r="FW190" s="51"/>
      <c r="FX190" s="51"/>
      <c r="FY190" s="51"/>
      <c r="FZ190" s="51"/>
      <c r="GA190" s="51"/>
      <c r="GB190" s="51"/>
      <c r="GC190" s="51"/>
      <c r="GD190" s="51"/>
      <c r="GE190" s="73"/>
      <c r="GF190" s="73"/>
      <c r="GG190" s="73"/>
      <c r="GH190" s="73"/>
      <c r="GI190" s="73"/>
      <c r="GJ190" s="73"/>
      <c r="GK190" s="73"/>
      <c r="GL190" s="73"/>
      <c r="GM190" s="73"/>
      <c r="GN190" s="73"/>
    </row>
    <row r="191" spans="1:196" s="74" customFormat="1" ht="83.25" hidden="1" customHeight="1" x14ac:dyDescent="0.4">
      <c r="B191" s="109"/>
      <c r="C191" s="109"/>
      <c r="D191" s="109"/>
      <c r="E191" s="294" t="s">
        <v>354</v>
      </c>
      <c r="F191" s="11">
        <f t="shared" si="202"/>
        <v>309.10000000000002</v>
      </c>
      <c r="G191" s="11">
        <f t="shared" si="202"/>
        <v>291.7</v>
      </c>
      <c r="H191" s="11">
        <f t="shared" si="202"/>
        <v>56.7</v>
      </c>
      <c r="I191" s="11"/>
      <c r="J191" s="15">
        <f t="shared" si="135"/>
        <v>-235</v>
      </c>
      <c r="K191" s="271">
        <f t="shared" si="189"/>
        <v>0.19437778539595477</v>
      </c>
      <c r="L191" s="248">
        <f t="shared" si="203"/>
        <v>0</v>
      </c>
      <c r="M191" s="248">
        <f t="shared" si="203"/>
        <v>0</v>
      </c>
      <c r="N191" s="248">
        <f t="shared" si="203"/>
        <v>0</v>
      </c>
      <c r="O191" s="11">
        <f t="shared" si="203"/>
        <v>0</v>
      </c>
      <c r="P191" s="14">
        <f t="shared" si="164"/>
        <v>0</v>
      </c>
      <c r="Q191" s="125" t="str">
        <f t="shared" si="190"/>
        <v/>
      </c>
      <c r="R191" s="21">
        <f t="shared" si="196"/>
        <v>309.10000000000002</v>
      </c>
      <c r="S191" s="14">
        <f t="shared" si="197"/>
        <v>291.7</v>
      </c>
      <c r="T191" s="14">
        <f t="shared" si="198"/>
        <v>291.7</v>
      </c>
      <c r="U191" s="14">
        <f t="shared" si="199"/>
        <v>56.7</v>
      </c>
      <c r="V191" s="15">
        <f t="shared" si="200"/>
        <v>-235</v>
      </c>
      <c r="W191" s="319">
        <f t="shared" si="201"/>
        <v>0.19437778539595477</v>
      </c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  <c r="EK191" s="51"/>
      <c r="EL191" s="51"/>
      <c r="EM191" s="51"/>
      <c r="EN191" s="51"/>
      <c r="EO191" s="51"/>
      <c r="EP191" s="51"/>
      <c r="EQ191" s="51"/>
      <c r="ER191" s="51"/>
      <c r="ES191" s="51"/>
      <c r="ET191" s="51"/>
      <c r="EU191" s="51"/>
      <c r="EV191" s="51"/>
      <c r="EW191" s="51"/>
      <c r="EX191" s="51"/>
      <c r="EY191" s="51"/>
      <c r="EZ191" s="51"/>
      <c r="FA191" s="51"/>
      <c r="FB191" s="51"/>
      <c r="FC191" s="51"/>
      <c r="FD191" s="51"/>
      <c r="FE191" s="51"/>
      <c r="FF191" s="51"/>
      <c r="FG191" s="51"/>
      <c r="FH191" s="51"/>
      <c r="FI191" s="51"/>
      <c r="FJ191" s="51"/>
      <c r="FK191" s="51"/>
      <c r="FL191" s="51"/>
      <c r="FM191" s="51"/>
      <c r="FN191" s="51"/>
      <c r="FO191" s="51"/>
      <c r="FP191" s="51"/>
      <c r="FQ191" s="51"/>
      <c r="FR191" s="51"/>
      <c r="FS191" s="51"/>
      <c r="FT191" s="51"/>
      <c r="FU191" s="51"/>
      <c r="FV191" s="51"/>
      <c r="FW191" s="51"/>
      <c r="FX191" s="51"/>
      <c r="FY191" s="51"/>
      <c r="FZ191" s="51"/>
      <c r="GA191" s="51"/>
      <c r="GB191" s="51"/>
      <c r="GC191" s="51"/>
      <c r="GD191" s="51"/>
      <c r="GE191" s="73"/>
      <c r="GF191" s="73"/>
      <c r="GG191" s="73"/>
      <c r="GH191" s="73"/>
      <c r="GI191" s="73"/>
      <c r="GJ191" s="73"/>
      <c r="GK191" s="73"/>
      <c r="GL191" s="73"/>
      <c r="GM191" s="73"/>
      <c r="GN191" s="73"/>
    </row>
    <row r="192" spans="1:196" s="74" customFormat="1" ht="59.45" hidden="1" customHeight="1" x14ac:dyDescent="0.4">
      <c r="B192" s="109"/>
      <c r="C192" s="109"/>
      <c r="D192" s="109"/>
      <c r="E192" s="294" t="s">
        <v>259</v>
      </c>
      <c r="F192" s="11">
        <f>F38</f>
        <v>0</v>
      </c>
      <c r="G192" s="11">
        <f>G38</f>
        <v>0</v>
      </c>
      <c r="H192" s="11">
        <f>H38</f>
        <v>0</v>
      </c>
      <c r="I192" s="11"/>
      <c r="J192" s="15">
        <f t="shared" si="135"/>
        <v>0</v>
      </c>
      <c r="K192" s="271" t="str">
        <f t="shared" si="189"/>
        <v/>
      </c>
      <c r="L192" s="248">
        <f>L38</f>
        <v>0</v>
      </c>
      <c r="M192" s="248">
        <f>M38</f>
        <v>0</v>
      </c>
      <c r="N192" s="248">
        <f>N38</f>
        <v>0</v>
      </c>
      <c r="O192" s="11">
        <f>O38</f>
        <v>0</v>
      </c>
      <c r="P192" s="14">
        <f t="shared" si="164"/>
        <v>0</v>
      </c>
      <c r="Q192" s="125" t="str">
        <f t="shared" si="190"/>
        <v/>
      </c>
      <c r="R192" s="21">
        <f t="shared" ref="R192:R193" si="204">SUM(F192,L192)</f>
        <v>0</v>
      </c>
      <c r="S192" s="14">
        <f t="shared" ref="S192:S193" si="205">SUM(G192,M192)</f>
        <v>0</v>
      </c>
      <c r="T192" s="14">
        <f t="shared" ref="T192:T193" si="206">SUM(G192,N192)</f>
        <v>0</v>
      </c>
      <c r="U192" s="14">
        <f t="shared" ref="U192:U193" si="207">SUM(H192,O192)</f>
        <v>0</v>
      </c>
      <c r="V192" s="15">
        <f t="shared" ref="V192:V193" si="208">U192-T192</f>
        <v>0</v>
      </c>
      <c r="W192" s="319" t="str">
        <f t="shared" ref="W192:W193" si="209">IFERROR(100%*(U192/T192),"")</f>
        <v/>
      </c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  <c r="EK192" s="51"/>
      <c r="EL192" s="51"/>
      <c r="EM192" s="51"/>
      <c r="EN192" s="51"/>
      <c r="EO192" s="51"/>
      <c r="EP192" s="51"/>
      <c r="EQ192" s="51"/>
      <c r="ER192" s="51"/>
      <c r="ES192" s="51"/>
      <c r="ET192" s="51"/>
      <c r="EU192" s="51"/>
      <c r="EV192" s="51"/>
      <c r="EW192" s="51"/>
      <c r="EX192" s="51"/>
      <c r="EY192" s="51"/>
      <c r="EZ192" s="51"/>
      <c r="FA192" s="51"/>
      <c r="FB192" s="51"/>
      <c r="FC192" s="51"/>
      <c r="FD192" s="51"/>
      <c r="FE192" s="51"/>
      <c r="FF192" s="51"/>
      <c r="FG192" s="51"/>
      <c r="FH192" s="51"/>
      <c r="FI192" s="51"/>
      <c r="FJ192" s="51"/>
      <c r="FK192" s="51"/>
      <c r="FL192" s="51"/>
      <c r="FM192" s="51"/>
      <c r="FN192" s="51"/>
      <c r="FO192" s="51"/>
      <c r="FP192" s="51"/>
      <c r="FQ192" s="51"/>
      <c r="FR192" s="51"/>
      <c r="FS192" s="51"/>
      <c r="FT192" s="51"/>
      <c r="FU192" s="51"/>
      <c r="FV192" s="51"/>
      <c r="FW192" s="51"/>
      <c r="FX192" s="51"/>
      <c r="FY192" s="51"/>
      <c r="FZ192" s="51"/>
      <c r="GA192" s="51"/>
      <c r="GB192" s="51"/>
      <c r="GC192" s="51"/>
      <c r="GD192" s="51"/>
      <c r="GE192" s="73"/>
      <c r="GF192" s="73"/>
      <c r="GG192" s="73"/>
      <c r="GH192" s="73"/>
      <c r="GI192" s="73"/>
      <c r="GJ192" s="73"/>
      <c r="GK192" s="73"/>
      <c r="GL192" s="73"/>
      <c r="GM192" s="73"/>
      <c r="GN192" s="73"/>
    </row>
    <row r="193" spans="2:196" s="74" customFormat="1" ht="22.5" hidden="1" customHeight="1" x14ac:dyDescent="0.3">
      <c r="B193" s="109"/>
      <c r="C193" s="109"/>
      <c r="D193" s="109"/>
      <c r="E193" s="297" t="s">
        <v>367</v>
      </c>
      <c r="F193" s="11">
        <f>F83</f>
        <v>78.5</v>
      </c>
      <c r="G193" s="11">
        <f>G83</f>
        <v>49.1</v>
      </c>
      <c r="H193" s="11">
        <f>H83</f>
        <v>39.200000000000003</v>
      </c>
      <c r="I193" s="11"/>
      <c r="J193" s="15">
        <f t="shared" si="135"/>
        <v>-9.8999999999999986</v>
      </c>
      <c r="K193" s="271">
        <f t="shared" si="189"/>
        <v>0.79837067209775969</v>
      </c>
      <c r="L193" s="11">
        <f>L83</f>
        <v>0</v>
      </c>
      <c r="M193" s="11">
        <f>M83</f>
        <v>0</v>
      </c>
      <c r="N193" s="11">
        <f>N83</f>
        <v>0</v>
      </c>
      <c r="O193" s="11">
        <f>O83</f>
        <v>0</v>
      </c>
      <c r="P193" s="14">
        <f t="shared" si="164"/>
        <v>0</v>
      </c>
      <c r="Q193" s="125" t="str">
        <f t="shared" si="190"/>
        <v/>
      </c>
      <c r="R193" s="21">
        <f t="shared" si="204"/>
        <v>78.5</v>
      </c>
      <c r="S193" s="14">
        <f t="shared" si="205"/>
        <v>49.1</v>
      </c>
      <c r="T193" s="14">
        <f t="shared" si="206"/>
        <v>49.1</v>
      </c>
      <c r="U193" s="14">
        <f t="shared" si="207"/>
        <v>39.200000000000003</v>
      </c>
      <c r="V193" s="15">
        <f t="shared" si="208"/>
        <v>-9.8999999999999986</v>
      </c>
      <c r="W193" s="319">
        <f t="shared" si="209"/>
        <v>0.79837067209775969</v>
      </c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  <c r="EK193" s="51"/>
      <c r="EL193" s="51"/>
      <c r="EM193" s="51"/>
      <c r="EN193" s="51"/>
      <c r="EO193" s="51"/>
      <c r="EP193" s="51"/>
      <c r="EQ193" s="51"/>
      <c r="ER193" s="51"/>
      <c r="ES193" s="51"/>
      <c r="ET193" s="51"/>
      <c r="EU193" s="51"/>
      <c r="EV193" s="51"/>
      <c r="EW193" s="51"/>
      <c r="EX193" s="51"/>
      <c r="EY193" s="51"/>
      <c r="EZ193" s="51"/>
      <c r="FA193" s="51"/>
      <c r="FB193" s="51"/>
      <c r="FC193" s="51"/>
      <c r="FD193" s="51"/>
      <c r="FE193" s="51"/>
      <c r="FF193" s="51"/>
      <c r="FG193" s="51"/>
      <c r="FH193" s="51"/>
      <c r="FI193" s="51"/>
      <c r="FJ193" s="51"/>
      <c r="FK193" s="51"/>
      <c r="FL193" s="51"/>
      <c r="FM193" s="51"/>
      <c r="FN193" s="51"/>
      <c r="FO193" s="51"/>
      <c r="FP193" s="51"/>
      <c r="FQ193" s="51"/>
      <c r="FR193" s="51"/>
      <c r="FS193" s="51"/>
      <c r="FT193" s="51"/>
      <c r="FU193" s="51"/>
      <c r="FV193" s="51"/>
      <c r="FW193" s="51"/>
      <c r="FX193" s="51"/>
      <c r="FY193" s="51"/>
      <c r="FZ193" s="51"/>
      <c r="GA193" s="51"/>
      <c r="GB193" s="51"/>
      <c r="GC193" s="51"/>
      <c r="GD193" s="51"/>
      <c r="GE193" s="73"/>
      <c r="GF193" s="73"/>
      <c r="GG193" s="73"/>
      <c r="GH193" s="73"/>
      <c r="GI193" s="73"/>
      <c r="GJ193" s="73"/>
      <c r="GK193" s="73"/>
      <c r="GL193" s="73"/>
      <c r="GM193" s="73"/>
      <c r="GN193" s="73"/>
    </row>
    <row r="194" spans="2:196" s="74" customFormat="1" ht="18" hidden="1" customHeight="1" x14ac:dyDescent="0.3">
      <c r="B194" s="109"/>
      <c r="C194" s="109"/>
      <c r="D194" s="109"/>
      <c r="E194" s="297" t="s">
        <v>365</v>
      </c>
      <c r="F194" s="11">
        <f>F112</f>
        <v>0</v>
      </c>
      <c r="G194" s="11">
        <f>G113</f>
        <v>0</v>
      </c>
      <c r="H194" s="11">
        <f>H113</f>
        <v>0</v>
      </c>
      <c r="I194" s="11">
        <f>I113</f>
        <v>0</v>
      </c>
      <c r="J194" s="15">
        <f t="shared" si="135"/>
        <v>0</v>
      </c>
      <c r="K194" s="271" t="str">
        <f t="shared" si="189"/>
        <v/>
      </c>
      <c r="L194" s="11">
        <f>L113</f>
        <v>1936</v>
      </c>
      <c r="M194" s="11">
        <f>M113</f>
        <v>1936</v>
      </c>
      <c r="N194" s="11">
        <f>N113</f>
        <v>1936</v>
      </c>
      <c r="O194" s="11">
        <f>O113</f>
        <v>0</v>
      </c>
      <c r="P194" s="15">
        <f t="shared" si="164"/>
        <v>-1936</v>
      </c>
      <c r="Q194" s="125">
        <f t="shared" si="190"/>
        <v>0</v>
      </c>
      <c r="R194" s="21">
        <f t="shared" ref="R194" si="210">SUM(F194,L194)</f>
        <v>1936</v>
      </c>
      <c r="S194" s="14">
        <f t="shared" ref="S194" si="211">SUM(G194,M194)</f>
        <v>1936</v>
      </c>
      <c r="T194" s="14">
        <f t="shared" ref="T194" si="212">SUM(G194,N194)</f>
        <v>1936</v>
      </c>
      <c r="U194" s="14">
        <f t="shared" ref="U194" si="213">SUM(H194,O194)</f>
        <v>0</v>
      </c>
      <c r="V194" s="15">
        <f t="shared" ref="V194" si="214">U194-T194</f>
        <v>-1936</v>
      </c>
      <c r="W194" s="319">
        <f t="shared" ref="W194" si="215">IFERROR(100%*(U194/T194),"")</f>
        <v>0</v>
      </c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  <c r="EK194" s="51"/>
      <c r="EL194" s="51"/>
      <c r="EM194" s="51"/>
      <c r="EN194" s="51"/>
      <c r="EO194" s="51"/>
      <c r="EP194" s="51"/>
      <c r="EQ194" s="51"/>
      <c r="ER194" s="51"/>
      <c r="ES194" s="51"/>
      <c r="ET194" s="51"/>
      <c r="EU194" s="51"/>
      <c r="EV194" s="51"/>
      <c r="EW194" s="51"/>
      <c r="EX194" s="51"/>
      <c r="EY194" s="51"/>
      <c r="EZ194" s="51"/>
      <c r="FA194" s="51"/>
      <c r="FB194" s="51"/>
      <c r="FC194" s="51"/>
      <c r="FD194" s="51"/>
      <c r="FE194" s="51"/>
      <c r="FF194" s="51"/>
      <c r="FG194" s="51"/>
      <c r="FH194" s="51"/>
      <c r="FI194" s="51"/>
      <c r="FJ194" s="51"/>
      <c r="FK194" s="51"/>
      <c r="FL194" s="51"/>
      <c r="FM194" s="51"/>
      <c r="FN194" s="51"/>
      <c r="FO194" s="51"/>
      <c r="FP194" s="51"/>
      <c r="FQ194" s="51"/>
      <c r="FR194" s="51"/>
      <c r="FS194" s="51"/>
      <c r="FT194" s="51"/>
      <c r="FU194" s="51"/>
      <c r="FV194" s="51"/>
      <c r="FW194" s="51"/>
      <c r="FX194" s="51"/>
      <c r="FY194" s="51"/>
      <c r="FZ194" s="51"/>
      <c r="GA194" s="51"/>
      <c r="GB194" s="51"/>
      <c r="GC194" s="51"/>
      <c r="GD194" s="51"/>
      <c r="GE194" s="73"/>
      <c r="GF194" s="73"/>
      <c r="GG194" s="73"/>
      <c r="GH194" s="73"/>
      <c r="GI194" s="73"/>
      <c r="GJ194" s="73"/>
      <c r="GK194" s="73"/>
      <c r="GL194" s="73"/>
      <c r="GM194" s="73"/>
      <c r="GN194" s="73"/>
    </row>
    <row r="195" spans="2:196" s="52" customFormat="1" ht="26.25" hidden="1" customHeight="1" x14ac:dyDescent="0.3">
      <c r="B195" s="112"/>
      <c r="C195" s="112"/>
      <c r="D195" s="112"/>
      <c r="E195" s="314" t="s">
        <v>364</v>
      </c>
      <c r="F195" s="11">
        <f>F33</f>
        <v>152.4</v>
      </c>
      <c r="G195" s="11">
        <f>G33</f>
        <v>152.4</v>
      </c>
      <c r="H195" s="11">
        <f>H33</f>
        <v>17.600000000000001</v>
      </c>
      <c r="I195" s="11">
        <f>I33</f>
        <v>2.5159883195242276E-5</v>
      </c>
      <c r="J195" s="15">
        <f t="shared" si="135"/>
        <v>-134.80000000000001</v>
      </c>
      <c r="K195" s="271">
        <f t="shared" si="189"/>
        <v>0.11548556430446194</v>
      </c>
      <c r="L195" s="11">
        <f>L33</f>
        <v>0</v>
      </c>
      <c r="M195" s="11">
        <f>M33</f>
        <v>0</v>
      </c>
      <c r="N195" s="11">
        <f>N33</f>
        <v>0</v>
      </c>
      <c r="O195" s="11">
        <f>O33</f>
        <v>0</v>
      </c>
      <c r="P195" s="15">
        <f t="shared" si="164"/>
        <v>0</v>
      </c>
      <c r="Q195" s="125" t="str">
        <f t="shared" si="190"/>
        <v/>
      </c>
      <c r="R195" s="21">
        <f t="shared" si="196"/>
        <v>152.4</v>
      </c>
      <c r="S195" s="14">
        <f t="shared" si="197"/>
        <v>152.4</v>
      </c>
      <c r="T195" s="14">
        <f t="shared" si="198"/>
        <v>152.4</v>
      </c>
      <c r="U195" s="14">
        <f t="shared" si="199"/>
        <v>17.600000000000001</v>
      </c>
      <c r="V195" s="15">
        <f t="shared" si="200"/>
        <v>-134.80000000000001</v>
      </c>
      <c r="W195" s="319">
        <f t="shared" si="201"/>
        <v>0.11548556430446194</v>
      </c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  <c r="EK195" s="51"/>
      <c r="EL195" s="51"/>
      <c r="EM195" s="51"/>
      <c r="EN195" s="51"/>
      <c r="EO195" s="51"/>
      <c r="EP195" s="51"/>
      <c r="EQ195" s="51"/>
      <c r="ER195" s="51"/>
      <c r="ES195" s="51"/>
      <c r="ET195" s="51"/>
      <c r="EU195" s="51"/>
      <c r="EV195" s="51"/>
      <c r="EW195" s="51"/>
      <c r="EX195" s="51"/>
      <c r="EY195" s="51"/>
      <c r="EZ195" s="51"/>
      <c r="FA195" s="51"/>
      <c r="FB195" s="51"/>
      <c r="FC195" s="51"/>
      <c r="FD195" s="51"/>
      <c r="FE195" s="51"/>
      <c r="FF195" s="51"/>
      <c r="FG195" s="51"/>
      <c r="FH195" s="51"/>
      <c r="FI195" s="51"/>
      <c r="FJ195" s="51"/>
      <c r="FK195" s="51"/>
      <c r="FL195" s="51"/>
      <c r="FM195" s="51"/>
      <c r="FN195" s="51"/>
      <c r="FO195" s="51"/>
      <c r="FP195" s="51"/>
      <c r="FQ195" s="51"/>
      <c r="FR195" s="51"/>
      <c r="FS195" s="51"/>
      <c r="FT195" s="51"/>
      <c r="FU195" s="51"/>
      <c r="FV195" s="51"/>
      <c r="FW195" s="51"/>
      <c r="FX195" s="51"/>
      <c r="FY195" s="51"/>
      <c r="FZ195" s="51"/>
      <c r="GA195" s="51"/>
      <c r="GB195" s="51"/>
      <c r="GC195" s="51"/>
      <c r="GD195" s="51"/>
      <c r="GE195" s="51"/>
      <c r="GF195" s="51"/>
      <c r="GG195" s="51"/>
      <c r="GH195" s="51"/>
      <c r="GI195" s="51"/>
      <c r="GJ195" s="51"/>
      <c r="GK195" s="51"/>
      <c r="GL195" s="51"/>
      <c r="GM195" s="51"/>
      <c r="GN195" s="51"/>
    </row>
    <row r="196" spans="2:196" s="201" customFormat="1" ht="32.25" hidden="1" customHeight="1" x14ac:dyDescent="0.4">
      <c r="B196" s="196"/>
      <c r="C196" s="196"/>
      <c r="D196" s="196"/>
      <c r="E196" s="250" t="s">
        <v>311</v>
      </c>
      <c r="F196" s="255">
        <f>SUM(F187:F195)</f>
        <v>155081.9</v>
      </c>
      <c r="G196" s="255">
        <f>SUM(G187:G195)</f>
        <v>119108.9</v>
      </c>
      <c r="H196" s="255">
        <f>SUM(H187:H195)</f>
        <v>117556.40000000001</v>
      </c>
      <c r="I196" s="255"/>
      <c r="J196" s="15">
        <f t="shared" si="135"/>
        <v>-1552.4999999999854</v>
      </c>
      <c r="K196" s="271">
        <f t="shared" si="189"/>
        <v>0.98696570953136176</v>
      </c>
      <c r="L196" s="255">
        <f>SUM(L187:L195)</f>
        <v>1936</v>
      </c>
      <c r="M196" s="255">
        <f>SUM(M187:M195)</f>
        <v>1936</v>
      </c>
      <c r="N196" s="255">
        <f>SUM(N187:N195)</f>
        <v>1936</v>
      </c>
      <c r="O196" s="197">
        <f>SUM(O187:O195)</f>
        <v>0</v>
      </c>
      <c r="P196" s="15">
        <f t="shared" si="164"/>
        <v>-1936</v>
      </c>
      <c r="Q196" s="125">
        <f t="shared" si="190"/>
        <v>0</v>
      </c>
      <c r="R196" s="184">
        <f t="shared" si="196"/>
        <v>157017.9</v>
      </c>
      <c r="S196" s="14">
        <f t="shared" ref="S196" si="216">SUM(F196,M196)</f>
        <v>157017.9</v>
      </c>
      <c r="T196" s="14">
        <f t="shared" si="198"/>
        <v>121044.9</v>
      </c>
      <c r="U196" s="14">
        <f>SUM(H196,O196)</f>
        <v>117556.40000000001</v>
      </c>
      <c r="V196" s="15">
        <f t="shared" si="200"/>
        <v>-3488.4999999999854</v>
      </c>
      <c r="W196" s="153">
        <f t="shared" si="201"/>
        <v>0.97118011580826635</v>
      </c>
      <c r="X196" s="198"/>
      <c r="Y196" s="198"/>
      <c r="Z196" s="198"/>
      <c r="AA196" s="198" t="s">
        <v>217</v>
      </c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198"/>
      <c r="AQ196" s="198"/>
      <c r="AR196" s="199"/>
      <c r="AS196" s="199"/>
      <c r="AT196" s="199"/>
      <c r="AU196" s="199"/>
      <c r="AV196" s="199"/>
      <c r="AW196" s="199"/>
      <c r="AX196" s="199"/>
      <c r="AY196" s="199"/>
      <c r="AZ196" s="199"/>
      <c r="BA196" s="199"/>
      <c r="BB196" s="199"/>
      <c r="BC196" s="199"/>
      <c r="BD196" s="199"/>
      <c r="BE196" s="199"/>
      <c r="BF196" s="199"/>
      <c r="BG196" s="199"/>
      <c r="BH196" s="199"/>
      <c r="BI196" s="199"/>
      <c r="BJ196" s="199"/>
      <c r="BK196" s="199"/>
      <c r="BL196" s="199"/>
      <c r="BM196" s="199"/>
      <c r="BN196" s="199"/>
      <c r="BO196" s="199"/>
      <c r="BP196" s="199"/>
      <c r="BQ196" s="199"/>
      <c r="BR196" s="199"/>
      <c r="BS196" s="199"/>
      <c r="BT196" s="199"/>
      <c r="BU196" s="199"/>
      <c r="BV196" s="199"/>
      <c r="BW196" s="199"/>
      <c r="BX196" s="199"/>
      <c r="BY196" s="199"/>
      <c r="BZ196" s="199"/>
      <c r="CA196" s="199"/>
      <c r="CB196" s="199"/>
      <c r="CC196" s="199"/>
      <c r="CD196" s="199"/>
      <c r="CE196" s="199"/>
      <c r="CF196" s="199"/>
      <c r="CG196" s="199"/>
      <c r="CH196" s="199"/>
      <c r="CI196" s="199"/>
      <c r="CJ196" s="199"/>
      <c r="CK196" s="199"/>
      <c r="CL196" s="199"/>
      <c r="CM196" s="199"/>
      <c r="CN196" s="199"/>
      <c r="CO196" s="199"/>
      <c r="CP196" s="199"/>
      <c r="CQ196" s="199"/>
      <c r="CR196" s="199"/>
      <c r="CS196" s="199"/>
      <c r="CT196" s="199"/>
      <c r="CU196" s="199"/>
      <c r="CV196" s="199"/>
      <c r="CW196" s="199"/>
      <c r="CX196" s="199"/>
      <c r="CY196" s="199"/>
      <c r="CZ196" s="199"/>
      <c r="DA196" s="199"/>
      <c r="DB196" s="199"/>
      <c r="DC196" s="199"/>
      <c r="DD196" s="199"/>
      <c r="DE196" s="199"/>
      <c r="DF196" s="199"/>
      <c r="DG196" s="199"/>
      <c r="DH196" s="199"/>
      <c r="DI196" s="199"/>
      <c r="DJ196" s="199"/>
      <c r="DK196" s="199"/>
      <c r="DL196" s="199"/>
      <c r="DM196" s="199"/>
      <c r="DN196" s="199"/>
      <c r="DO196" s="199"/>
      <c r="DP196" s="199"/>
      <c r="DQ196" s="199"/>
      <c r="DR196" s="199"/>
      <c r="DS196" s="199"/>
      <c r="DT196" s="199"/>
      <c r="DU196" s="199"/>
      <c r="DV196" s="199"/>
      <c r="DW196" s="199"/>
      <c r="DX196" s="199"/>
      <c r="DY196" s="199"/>
      <c r="DZ196" s="199"/>
      <c r="EA196" s="199"/>
      <c r="EB196" s="199"/>
      <c r="EC196" s="199"/>
      <c r="ED196" s="199"/>
      <c r="EE196" s="199"/>
      <c r="EF196" s="199"/>
      <c r="EG196" s="199"/>
      <c r="EH196" s="199"/>
      <c r="EI196" s="199"/>
      <c r="EJ196" s="199"/>
      <c r="EK196" s="199"/>
      <c r="EL196" s="199"/>
      <c r="EM196" s="199"/>
      <c r="EN196" s="199"/>
      <c r="EO196" s="199"/>
      <c r="EP196" s="199"/>
      <c r="EQ196" s="199"/>
      <c r="ER196" s="199"/>
      <c r="ES196" s="199"/>
      <c r="ET196" s="199"/>
      <c r="EU196" s="199"/>
      <c r="EV196" s="199"/>
      <c r="EW196" s="199"/>
      <c r="EX196" s="199"/>
      <c r="EY196" s="199"/>
      <c r="EZ196" s="199"/>
      <c r="FA196" s="199"/>
      <c r="FB196" s="199"/>
      <c r="FC196" s="199"/>
      <c r="FD196" s="199"/>
      <c r="FE196" s="199"/>
      <c r="FF196" s="199"/>
      <c r="FG196" s="199"/>
      <c r="FH196" s="199"/>
      <c r="FI196" s="199"/>
      <c r="FJ196" s="199"/>
      <c r="FK196" s="199"/>
      <c r="FL196" s="199"/>
      <c r="FM196" s="199"/>
      <c r="FN196" s="199"/>
      <c r="FO196" s="199"/>
      <c r="FP196" s="199"/>
      <c r="FQ196" s="199"/>
      <c r="FR196" s="199"/>
      <c r="FS196" s="199"/>
      <c r="FT196" s="199"/>
      <c r="FU196" s="199"/>
      <c r="FV196" s="199"/>
      <c r="FW196" s="199"/>
      <c r="FX196" s="199"/>
      <c r="FY196" s="199"/>
      <c r="FZ196" s="199"/>
      <c r="GA196" s="199"/>
      <c r="GB196" s="199"/>
      <c r="GC196" s="199"/>
      <c r="GD196" s="199"/>
      <c r="GE196" s="200"/>
      <c r="GF196" s="200"/>
      <c r="GG196" s="200"/>
      <c r="GH196" s="200"/>
      <c r="GI196" s="200"/>
      <c r="GJ196" s="200"/>
      <c r="GK196" s="200"/>
      <c r="GL196" s="200"/>
      <c r="GM196" s="200"/>
      <c r="GN196" s="200"/>
    </row>
    <row r="197" spans="2:196" s="113" customFormat="1" ht="32.25" hidden="1" customHeight="1" x14ac:dyDescent="0.4">
      <c r="B197" s="114"/>
      <c r="C197" s="114"/>
      <c r="D197" s="114"/>
      <c r="E197" s="251" t="s">
        <v>313</v>
      </c>
      <c r="F197" s="256">
        <f>SUM(F198:F199)</f>
        <v>155081.9</v>
      </c>
      <c r="G197" s="256">
        <f t="shared" ref="G197:H197" si="217">SUM(G198:G199)</f>
        <v>119108.9</v>
      </c>
      <c r="H197" s="256">
        <f t="shared" si="217"/>
        <v>117556.40000000001</v>
      </c>
      <c r="I197" s="256"/>
      <c r="J197" s="15">
        <f t="shared" si="135"/>
        <v>-1552.4999999999854</v>
      </c>
      <c r="K197" s="271">
        <f t="shared" si="189"/>
        <v>0.98696570953136176</v>
      </c>
      <c r="L197" s="256">
        <f t="shared" ref="L197:O197" si="218">SUM(L198:L199)</f>
        <v>1936</v>
      </c>
      <c r="M197" s="256">
        <f t="shared" si="218"/>
        <v>1936</v>
      </c>
      <c r="N197" s="256">
        <f t="shared" si="218"/>
        <v>1936</v>
      </c>
      <c r="O197" s="256">
        <f t="shared" si="218"/>
        <v>0</v>
      </c>
      <c r="P197" s="15">
        <f t="shared" si="164"/>
        <v>-1936</v>
      </c>
      <c r="Q197" s="125">
        <f t="shared" si="190"/>
        <v>0</v>
      </c>
      <c r="R197" s="184">
        <f t="shared" ref="R197" si="219">SUM(F197,L197)</f>
        <v>157017.9</v>
      </c>
      <c r="S197" s="14">
        <f t="shared" ref="S197" si="220">SUM(F197,M197)</f>
        <v>157017.9</v>
      </c>
      <c r="T197" s="14">
        <f t="shared" ref="T197" si="221">SUM(G197,N197)</f>
        <v>121044.9</v>
      </c>
      <c r="U197" s="14">
        <f>SUM(H197,O197)</f>
        <v>117556.40000000001</v>
      </c>
      <c r="V197" s="15">
        <f t="shared" ref="V197" si="222">U197-T197</f>
        <v>-3488.4999999999854</v>
      </c>
      <c r="W197" s="153">
        <f t="shared" ref="W197" si="223">IFERROR(100%*(U197/T197),"")</f>
        <v>0.97118011580826635</v>
      </c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117"/>
      <c r="BV197" s="117"/>
      <c r="BW197" s="117"/>
      <c r="BX197" s="117"/>
      <c r="BY197" s="117"/>
      <c r="BZ197" s="117"/>
      <c r="CA197" s="117"/>
      <c r="CB197" s="117"/>
      <c r="CC197" s="117"/>
      <c r="CD197" s="117"/>
      <c r="CE197" s="117"/>
      <c r="CF197" s="117"/>
      <c r="CG197" s="117"/>
      <c r="CH197" s="117"/>
      <c r="CI197" s="117"/>
      <c r="CJ197" s="117"/>
      <c r="CK197" s="117"/>
      <c r="CL197" s="117"/>
      <c r="CM197" s="117"/>
      <c r="CN197" s="117"/>
      <c r="CO197" s="117"/>
      <c r="CP197" s="117"/>
      <c r="CQ197" s="117"/>
      <c r="CR197" s="117"/>
      <c r="CS197" s="117"/>
      <c r="CT197" s="117"/>
      <c r="CU197" s="117"/>
      <c r="CV197" s="117"/>
      <c r="CW197" s="117"/>
      <c r="CX197" s="117"/>
      <c r="CY197" s="117"/>
      <c r="CZ197" s="117"/>
      <c r="DA197" s="117"/>
      <c r="DB197" s="117"/>
      <c r="DC197" s="117"/>
      <c r="DD197" s="117"/>
      <c r="DE197" s="117"/>
      <c r="DF197" s="117"/>
      <c r="DG197" s="117"/>
      <c r="DH197" s="117"/>
      <c r="DI197" s="117"/>
      <c r="DJ197" s="117"/>
      <c r="DK197" s="117"/>
      <c r="DL197" s="117"/>
      <c r="DM197" s="117"/>
      <c r="DN197" s="117"/>
      <c r="DO197" s="117"/>
      <c r="DP197" s="117"/>
      <c r="DQ197" s="117"/>
      <c r="DR197" s="117"/>
      <c r="DS197" s="117"/>
      <c r="DT197" s="117"/>
      <c r="DU197" s="117"/>
      <c r="DV197" s="117"/>
      <c r="DW197" s="117"/>
      <c r="DX197" s="117"/>
      <c r="DY197" s="117"/>
      <c r="DZ197" s="117"/>
      <c r="EA197" s="117"/>
      <c r="EB197" s="117"/>
      <c r="EC197" s="117"/>
      <c r="ED197" s="117"/>
      <c r="EE197" s="117"/>
      <c r="EF197" s="117"/>
      <c r="EG197" s="117"/>
      <c r="EH197" s="117"/>
      <c r="EI197" s="117"/>
      <c r="EJ197" s="117"/>
      <c r="EK197" s="117"/>
      <c r="EL197" s="117"/>
      <c r="EM197" s="117"/>
      <c r="EN197" s="117"/>
      <c r="EO197" s="117"/>
      <c r="EP197" s="117"/>
      <c r="EQ197" s="117"/>
      <c r="ER197" s="117"/>
      <c r="ES197" s="117"/>
      <c r="ET197" s="117"/>
      <c r="EU197" s="117"/>
      <c r="EV197" s="117"/>
      <c r="EW197" s="117"/>
      <c r="EX197" s="117"/>
      <c r="EY197" s="117"/>
      <c r="EZ197" s="117"/>
      <c r="FA197" s="117"/>
      <c r="FB197" s="117"/>
      <c r="FC197" s="117"/>
      <c r="FD197" s="117"/>
      <c r="FE197" s="117"/>
      <c r="FF197" s="117"/>
      <c r="FG197" s="117"/>
      <c r="FH197" s="117"/>
      <c r="FI197" s="117"/>
      <c r="FJ197" s="117"/>
      <c r="FK197" s="117"/>
      <c r="FL197" s="117"/>
      <c r="FM197" s="117"/>
      <c r="FN197" s="117"/>
      <c r="FO197" s="117"/>
      <c r="FP197" s="117"/>
      <c r="FQ197" s="117"/>
      <c r="FR197" s="117"/>
      <c r="FS197" s="117"/>
      <c r="FT197" s="117"/>
      <c r="FU197" s="117"/>
      <c r="FV197" s="117"/>
      <c r="FW197" s="117"/>
      <c r="FX197" s="117"/>
      <c r="FY197" s="117"/>
      <c r="FZ197" s="117"/>
      <c r="GA197" s="117"/>
      <c r="GB197" s="117"/>
      <c r="GC197" s="117"/>
      <c r="GD197" s="117"/>
      <c r="GE197" s="115"/>
      <c r="GF197" s="115"/>
      <c r="GG197" s="115"/>
      <c r="GH197" s="115"/>
      <c r="GI197" s="115"/>
      <c r="GJ197" s="115"/>
      <c r="GK197" s="115"/>
      <c r="GL197" s="115"/>
      <c r="GM197" s="115"/>
      <c r="GN197" s="115"/>
    </row>
    <row r="198" spans="2:196" s="59" customFormat="1" ht="73.5" hidden="1" customHeight="1" x14ac:dyDescent="0.3">
      <c r="B198" s="142"/>
      <c r="C198" s="142"/>
      <c r="D198" s="142"/>
      <c r="E198" s="314" t="s">
        <v>312</v>
      </c>
      <c r="F198" s="257">
        <f>SUM(F187:F194)</f>
        <v>154929.5</v>
      </c>
      <c r="G198" s="257">
        <f t="shared" ref="G198:O198" si="224">SUM(G187:G194)</f>
        <v>118956.5</v>
      </c>
      <c r="H198" s="257">
        <f>SUM(H187:H194)</f>
        <v>117538.8</v>
      </c>
      <c r="I198" s="257">
        <f t="shared" si="224"/>
        <v>0</v>
      </c>
      <c r="J198" s="15">
        <f t="shared" si="135"/>
        <v>-1417.6999999999971</v>
      </c>
      <c r="K198" s="271">
        <f t="shared" si="189"/>
        <v>0.98808219811443676</v>
      </c>
      <c r="L198" s="257">
        <f t="shared" si="224"/>
        <v>1936</v>
      </c>
      <c r="M198" s="257">
        <f t="shared" si="224"/>
        <v>1936</v>
      </c>
      <c r="N198" s="257">
        <f t="shared" si="224"/>
        <v>1936</v>
      </c>
      <c r="O198" s="257">
        <f t="shared" si="224"/>
        <v>0</v>
      </c>
      <c r="P198" s="15">
        <f t="shared" si="164"/>
        <v>-1936</v>
      </c>
      <c r="Q198" s="125">
        <f t="shared" si="190"/>
        <v>0</v>
      </c>
      <c r="R198" s="21">
        <f t="shared" si="196"/>
        <v>156865.5</v>
      </c>
      <c r="S198" s="14">
        <f t="shared" si="197"/>
        <v>120892.5</v>
      </c>
      <c r="T198" s="14">
        <f t="shared" si="198"/>
        <v>120892.5</v>
      </c>
      <c r="U198" s="14">
        <f t="shared" si="199"/>
        <v>117538.8</v>
      </c>
      <c r="V198" s="15">
        <f t="shared" si="200"/>
        <v>-3353.6999999999971</v>
      </c>
      <c r="W198" s="319">
        <f t="shared" si="201"/>
        <v>0.97225882498914329</v>
      </c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57"/>
      <c r="CW198" s="57"/>
      <c r="CX198" s="57"/>
      <c r="CY198" s="57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57"/>
      <c r="DP198" s="57"/>
      <c r="DQ198" s="57"/>
      <c r="DR198" s="57"/>
      <c r="DS198" s="57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57"/>
      <c r="EJ198" s="57"/>
      <c r="EK198" s="57"/>
      <c r="EL198" s="57"/>
      <c r="EM198" s="57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57"/>
      <c r="FG198" s="57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57"/>
      <c r="GB198" s="57"/>
      <c r="GC198" s="57"/>
      <c r="GD198" s="57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</row>
    <row r="199" spans="2:196" s="59" customFormat="1" ht="25.5" hidden="1" customHeight="1" x14ac:dyDescent="0.3">
      <c r="B199" s="142"/>
      <c r="C199" s="142"/>
      <c r="D199" s="142"/>
      <c r="E199" s="314" t="s">
        <v>364</v>
      </c>
      <c r="F199" s="258">
        <f>SUM(F33)</f>
        <v>152.4</v>
      </c>
      <c r="G199" s="258">
        <f>SUM(G33)</f>
        <v>152.4</v>
      </c>
      <c r="H199" s="258">
        <f>SUM(H33)</f>
        <v>17.600000000000001</v>
      </c>
      <c r="I199" s="258">
        <f>SUM(I33)</f>
        <v>2.5159883195242276E-5</v>
      </c>
      <c r="J199" s="15">
        <f t="shared" si="135"/>
        <v>-134.80000000000001</v>
      </c>
      <c r="K199" s="271">
        <f t="shared" si="189"/>
        <v>0.11548556430446194</v>
      </c>
      <c r="L199" s="258">
        <f>SUM(L33)</f>
        <v>0</v>
      </c>
      <c r="M199" s="258">
        <f>SUM(M33)</f>
        <v>0</v>
      </c>
      <c r="N199" s="258">
        <f>SUM(N33)</f>
        <v>0</v>
      </c>
      <c r="O199" s="258">
        <f>SUM(O33)</f>
        <v>0</v>
      </c>
      <c r="P199" s="15">
        <f t="shared" si="164"/>
        <v>0</v>
      </c>
      <c r="Q199" s="125" t="str">
        <f t="shared" si="190"/>
        <v/>
      </c>
      <c r="R199" s="21">
        <f t="shared" si="196"/>
        <v>152.4</v>
      </c>
      <c r="S199" s="14">
        <f t="shared" si="197"/>
        <v>152.4</v>
      </c>
      <c r="T199" s="14">
        <f t="shared" si="198"/>
        <v>152.4</v>
      </c>
      <c r="U199" s="14">
        <f t="shared" si="199"/>
        <v>17.600000000000001</v>
      </c>
      <c r="V199" s="15">
        <f t="shared" si="200"/>
        <v>-134.80000000000001</v>
      </c>
      <c r="W199" s="319">
        <f t="shared" si="201"/>
        <v>0.11548556430446194</v>
      </c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57"/>
      <c r="CW199" s="57"/>
      <c r="CX199" s="57"/>
      <c r="CY199" s="57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57"/>
      <c r="DP199" s="57"/>
      <c r="DQ199" s="57"/>
      <c r="DR199" s="57"/>
      <c r="DS199" s="57"/>
      <c r="DT199" s="57"/>
      <c r="DU199" s="57"/>
      <c r="DV199" s="57"/>
      <c r="DW199" s="57"/>
      <c r="DX199" s="57"/>
      <c r="DY199" s="57"/>
      <c r="DZ199" s="57"/>
      <c r="EA199" s="57"/>
      <c r="EB199" s="57"/>
      <c r="EC199" s="57"/>
      <c r="ED199" s="57"/>
      <c r="EE199" s="57"/>
      <c r="EF199" s="57"/>
      <c r="EG199" s="57"/>
      <c r="EH199" s="57"/>
      <c r="EI199" s="57"/>
      <c r="EJ199" s="57"/>
      <c r="EK199" s="57"/>
      <c r="EL199" s="57"/>
      <c r="EM199" s="57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7"/>
      <c r="FF199" s="57"/>
      <c r="FG199" s="57"/>
      <c r="FH199" s="57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57"/>
      <c r="GB199" s="57"/>
      <c r="GC199" s="57"/>
      <c r="GD199" s="57"/>
      <c r="GE199" s="58"/>
      <c r="GF199" s="58"/>
      <c r="GG199" s="58"/>
      <c r="GH199" s="58"/>
      <c r="GI199" s="58"/>
      <c r="GJ199" s="58"/>
      <c r="GK199" s="58"/>
      <c r="GL199" s="58"/>
      <c r="GM199" s="58"/>
      <c r="GN199" s="58"/>
    </row>
    <row r="200" spans="2:196" s="59" customFormat="1" ht="35.25" hidden="1" customHeight="1" x14ac:dyDescent="0.3">
      <c r="E200" s="314" t="s">
        <v>310</v>
      </c>
      <c r="F200" s="258">
        <f>F196</f>
        <v>155081.9</v>
      </c>
      <c r="G200" s="258">
        <f t="shared" ref="G200:H200" si="225">G196</f>
        <v>119108.9</v>
      </c>
      <c r="H200" s="258">
        <f t="shared" si="225"/>
        <v>117556.40000000001</v>
      </c>
      <c r="I200" s="259"/>
      <c r="J200" s="15">
        <f t="shared" si="135"/>
        <v>-1552.4999999999854</v>
      </c>
      <c r="K200" s="271">
        <f t="shared" si="189"/>
        <v>0.98696570953136176</v>
      </c>
      <c r="L200" s="258">
        <f t="shared" ref="L200:O200" si="226">L196</f>
        <v>1936</v>
      </c>
      <c r="M200" s="258">
        <f t="shared" si="226"/>
        <v>1936</v>
      </c>
      <c r="N200" s="258">
        <f t="shared" si="226"/>
        <v>1936</v>
      </c>
      <c r="O200" s="258">
        <f t="shared" si="226"/>
        <v>0</v>
      </c>
      <c r="P200" s="15">
        <f t="shared" si="164"/>
        <v>-1936</v>
      </c>
      <c r="Q200" s="125">
        <f t="shared" si="190"/>
        <v>0</v>
      </c>
      <c r="R200" s="21">
        <f t="shared" si="196"/>
        <v>157017.9</v>
      </c>
      <c r="S200" s="14">
        <f t="shared" si="197"/>
        <v>121044.9</v>
      </c>
      <c r="T200" s="14">
        <f t="shared" si="198"/>
        <v>121044.9</v>
      </c>
      <c r="U200" s="14">
        <f t="shared" si="199"/>
        <v>117556.40000000001</v>
      </c>
      <c r="V200" s="15">
        <f t="shared" si="200"/>
        <v>-3488.4999999999854</v>
      </c>
      <c r="W200" s="319">
        <f t="shared" si="201"/>
        <v>0.97118011580826635</v>
      </c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</row>
    <row r="201" spans="2:196" s="59" customFormat="1" ht="33.75" hidden="1" customHeight="1" x14ac:dyDescent="0.35">
      <c r="E201" s="314" t="s">
        <v>309</v>
      </c>
      <c r="F201" s="260"/>
      <c r="G201" s="260"/>
      <c r="H201" s="260"/>
      <c r="I201" s="261"/>
      <c r="J201" s="261"/>
      <c r="K201" s="262"/>
      <c r="L201" s="252">
        <f>L188</f>
        <v>0</v>
      </c>
      <c r="M201" s="252">
        <f>M188</f>
        <v>0</v>
      </c>
      <c r="N201" s="252">
        <f>N188</f>
        <v>0</v>
      </c>
      <c r="O201" s="194">
        <f>O187</f>
        <v>0</v>
      </c>
      <c r="P201" s="15">
        <f t="shared" si="164"/>
        <v>0</v>
      </c>
      <c r="Q201" s="125" t="str">
        <f t="shared" si="190"/>
        <v/>
      </c>
      <c r="R201" s="21">
        <f t="shared" si="196"/>
        <v>0</v>
      </c>
      <c r="S201" s="14">
        <f t="shared" si="197"/>
        <v>0</v>
      </c>
      <c r="T201" s="14">
        <f t="shared" si="198"/>
        <v>0</v>
      </c>
      <c r="U201" s="14">
        <f t="shared" si="199"/>
        <v>0</v>
      </c>
      <c r="V201" s="14">
        <f t="shared" si="200"/>
        <v>0</v>
      </c>
      <c r="W201" s="161" t="str">
        <f t="shared" si="201"/>
        <v/>
      </c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</row>
    <row r="202" spans="2:196" ht="25.5" x14ac:dyDescent="0.35">
      <c r="B202" s="3"/>
      <c r="C202" s="3"/>
      <c r="D202" s="3"/>
      <c r="E202" s="244"/>
      <c r="F202" s="263"/>
      <c r="G202" s="263"/>
      <c r="H202" s="263"/>
      <c r="I202" s="263"/>
      <c r="J202" s="263"/>
      <c r="K202" s="263"/>
      <c r="L202" s="253"/>
      <c r="M202" s="253"/>
      <c r="N202" s="253"/>
      <c r="O202" s="195"/>
      <c r="P202" s="195"/>
      <c r="Q202" s="195"/>
      <c r="R202" s="195"/>
      <c r="S202" s="195"/>
      <c r="T202" s="195"/>
      <c r="U202" s="195"/>
      <c r="V202" s="20"/>
      <c r="W202" s="20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ht="25.5" x14ac:dyDescent="0.35">
      <c r="B203" s="3"/>
      <c r="C203" s="3"/>
      <c r="D203" s="3"/>
      <c r="E203" s="244"/>
      <c r="F203" s="100"/>
      <c r="G203" s="100"/>
      <c r="H203" s="101"/>
      <c r="I203" s="101"/>
      <c r="J203" s="101"/>
      <c r="K203" s="254"/>
      <c r="L203" s="101"/>
      <c r="M203" s="101"/>
      <c r="N203" s="101"/>
      <c r="O203" s="10"/>
      <c r="P203" s="102"/>
      <c r="Q203" s="10"/>
      <c r="R203" s="10"/>
      <c r="S203" s="10"/>
      <c r="T203" s="10"/>
      <c r="U203" s="10"/>
      <c r="V203" s="10"/>
      <c r="W203" s="10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ht="25.5" x14ac:dyDescent="0.35">
      <c r="B204" s="3"/>
      <c r="C204" s="3"/>
      <c r="D204" s="3"/>
      <c r="E204" s="244"/>
      <c r="F204" s="100"/>
      <c r="G204" s="100"/>
      <c r="H204" s="101"/>
      <c r="I204" s="101"/>
      <c r="J204" s="101"/>
      <c r="K204" s="254"/>
      <c r="L204" s="101"/>
      <c r="M204" s="101"/>
      <c r="N204" s="101"/>
      <c r="O204" s="10"/>
      <c r="P204" s="102"/>
      <c r="Q204" s="10"/>
      <c r="R204" s="10"/>
      <c r="S204" s="10"/>
      <c r="T204" s="10"/>
      <c r="U204" s="10"/>
      <c r="V204" s="10"/>
      <c r="W204" s="10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ht="25.5" x14ac:dyDescent="0.35">
      <c r="B205" s="3"/>
      <c r="C205" s="3"/>
      <c r="D205" s="3"/>
      <c r="E205" s="244"/>
      <c r="F205" s="100"/>
      <c r="G205" s="100"/>
      <c r="H205" s="101"/>
      <c r="I205" s="101"/>
      <c r="J205" s="101"/>
      <c r="K205" s="254"/>
      <c r="L205" s="101"/>
      <c r="M205" s="101"/>
      <c r="N205" s="101"/>
      <c r="O205" s="10"/>
      <c r="P205" s="102"/>
      <c r="Q205" s="10"/>
      <c r="R205" s="10"/>
      <c r="S205" s="10"/>
      <c r="T205" s="10"/>
      <c r="U205" s="10"/>
      <c r="V205" s="10"/>
      <c r="W205" s="10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ht="25.5" x14ac:dyDescent="0.35">
      <c r="B206" s="3"/>
      <c r="C206" s="3"/>
      <c r="D206" s="3"/>
      <c r="E206" s="244"/>
      <c r="F206" s="100"/>
      <c r="G206" s="100"/>
      <c r="H206" s="101"/>
      <c r="I206" s="101"/>
      <c r="J206" s="101"/>
      <c r="K206" s="254"/>
      <c r="L206" s="101"/>
      <c r="M206" s="101"/>
      <c r="N206" s="101"/>
      <c r="O206" s="10"/>
      <c r="P206" s="102"/>
      <c r="Q206" s="10"/>
      <c r="R206" s="10"/>
      <c r="S206" s="10"/>
      <c r="T206" s="10"/>
      <c r="U206" s="10"/>
      <c r="V206" s="10"/>
      <c r="W206" s="10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ht="25.5" x14ac:dyDescent="0.35">
      <c r="B207" s="3"/>
      <c r="C207" s="3"/>
      <c r="D207" s="3"/>
      <c r="E207" s="244"/>
      <c r="F207" s="100"/>
      <c r="G207" s="100"/>
      <c r="H207" s="101"/>
      <c r="I207" s="101"/>
      <c r="J207" s="101"/>
      <c r="K207" s="254"/>
      <c r="L207" s="101"/>
      <c r="M207" s="101"/>
      <c r="N207" s="101"/>
      <c r="O207" s="10"/>
      <c r="P207" s="102"/>
      <c r="Q207" s="10"/>
      <c r="R207" s="10"/>
      <c r="S207" s="10"/>
      <c r="T207" s="10"/>
      <c r="U207" s="10"/>
      <c r="V207" s="10"/>
      <c r="W207" s="10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ht="25.5" x14ac:dyDescent="0.35">
      <c r="B208" s="3"/>
      <c r="C208" s="3"/>
      <c r="D208" s="3"/>
      <c r="E208" s="244"/>
      <c r="F208" s="100"/>
      <c r="G208" s="100"/>
      <c r="H208" s="101"/>
      <c r="I208" s="101"/>
      <c r="J208" s="101"/>
      <c r="K208" s="254"/>
      <c r="L208" s="101"/>
      <c r="M208" s="101"/>
      <c r="N208" s="101"/>
      <c r="O208" s="10"/>
      <c r="P208" s="102"/>
      <c r="Q208" s="10"/>
      <c r="R208" s="10"/>
      <c r="S208" s="10"/>
      <c r="T208" s="10"/>
      <c r="U208" s="10"/>
      <c r="V208" s="10"/>
      <c r="W208" s="10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ht="25.5" x14ac:dyDescent="0.35">
      <c r="B209" s="3"/>
      <c r="C209" s="3"/>
      <c r="D209" s="3"/>
      <c r="E209" s="244"/>
      <c r="F209" s="100"/>
      <c r="G209" s="100"/>
      <c r="H209" s="101"/>
      <c r="I209" s="101"/>
      <c r="J209" s="101"/>
      <c r="K209" s="254"/>
      <c r="L209" s="101"/>
      <c r="M209" s="101"/>
      <c r="N209" s="101"/>
      <c r="O209" s="10"/>
      <c r="P209" s="102"/>
      <c r="Q209" s="10"/>
      <c r="R209" s="10"/>
      <c r="S209" s="10"/>
      <c r="T209" s="10"/>
      <c r="U209" s="10"/>
      <c r="V209" s="10"/>
      <c r="W209" s="10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F210" s="103"/>
      <c r="G210" s="103"/>
      <c r="H210" s="10"/>
      <c r="I210" s="10"/>
      <c r="J210" s="10"/>
      <c r="K210" s="105"/>
      <c r="L210" s="10"/>
      <c r="M210" s="10"/>
      <c r="N210" s="10"/>
      <c r="O210" s="10"/>
      <c r="P210" s="102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F211" s="103"/>
      <c r="G211" s="103"/>
      <c r="H211" s="10"/>
      <c r="I211" s="10"/>
      <c r="J211" s="10"/>
      <c r="K211" s="105"/>
      <c r="L211" s="10"/>
      <c r="M211" s="10"/>
      <c r="N211" s="10"/>
      <c r="O211" s="10"/>
      <c r="P211" s="102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F212" s="103"/>
      <c r="G212" s="103"/>
      <c r="H212" s="10"/>
      <c r="I212" s="10"/>
      <c r="J212" s="10"/>
      <c r="K212" s="105"/>
      <c r="L212" s="10"/>
      <c r="M212" s="10"/>
      <c r="N212" s="10"/>
      <c r="O212" s="10"/>
      <c r="P212" s="102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F213" s="103"/>
      <c r="G213" s="103"/>
      <c r="H213" s="10"/>
      <c r="I213" s="10"/>
      <c r="J213" s="10"/>
      <c r="K213" s="105"/>
      <c r="L213" s="10"/>
      <c r="M213" s="10"/>
      <c r="N213" s="10"/>
      <c r="O213" s="10"/>
      <c r="P213" s="102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F214" s="103"/>
      <c r="G214" s="103"/>
      <c r="H214" s="10"/>
      <c r="I214" s="10"/>
      <c r="J214" s="10"/>
      <c r="K214" s="105"/>
      <c r="L214" s="10"/>
      <c r="M214" s="10"/>
      <c r="N214" s="10"/>
      <c r="O214" s="10"/>
      <c r="P214" s="102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103"/>
      <c r="G215" s="103"/>
      <c r="H215" s="10"/>
      <c r="I215" s="10"/>
      <c r="J215" s="10"/>
      <c r="K215" s="105"/>
      <c r="L215" s="10"/>
      <c r="M215" s="10"/>
      <c r="N215" s="10"/>
      <c r="O215" s="10"/>
      <c r="P215" s="102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103"/>
      <c r="G216" s="103"/>
      <c r="H216" s="10"/>
      <c r="I216" s="10"/>
      <c r="J216" s="10"/>
      <c r="K216" s="105"/>
      <c r="L216" s="10"/>
      <c r="M216" s="10"/>
      <c r="N216" s="10"/>
      <c r="O216" s="10"/>
      <c r="P216" s="102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103"/>
      <c r="G217" s="103"/>
      <c r="H217" s="10"/>
      <c r="I217" s="10"/>
      <c r="J217" s="10"/>
      <c r="K217" s="105"/>
      <c r="L217" s="10"/>
      <c r="M217" s="10"/>
      <c r="N217" s="10"/>
      <c r="O217" s="10"/>
      <c r="P217" s="102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103"/>
      <c r="G218" s="103"/>
      <c r="H218" s="10"/>
      <c r="I218" s="10"/>
      <c r="J218" s="10"/>
      <c r="K218" s="105"/>
      <c r="L218" s="10"/>
      <c r="M218" s="10"/>
      <c r="N218" s="10"/>
      <c r="O218" s="10"/>
      <c r="P218" s="102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103"/>
      <c r="G219" s="103"/>
      <c r="H219" s="10"/>
      <c r="I219" s="10"/>
      <c r="J219" s="10"/>
      <c r="K219" s="105"/>
      <c r="L219" s="10"/>
      <c r="M219" s="10"/>
      <c r="N219" s="10"/>
      <c r="O219" s="10"/>
      <c r="P219" s="102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103"/>
      <c r="G220" s="103"/>
      <c r="H220" s="10"/>
      <c r="I220" s="10"/>
      <c r="J220" s="10"/>
      <c r="K220" s="105"/>
      <c r="L220" s="10"/>
      <c r="M220" s="10"/>
      <c r="N220" s="10"/>
      <c r="O220" s="10"/>
      <c r="P220" s="102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103"/>
      <c r="G221" s="103"/>
      <c r="H221" s="10"/>
      <c r="I221" s="10"/>
      <c r="J221" s="10"/>
      <c r="K221" s="105"/>
      <c r="L221" s="10"/>
      <c r="M221" s="10"/>
      <c r="N221" s="10"/>
      <c r="O221" s="10"/>
      <c r="P221" s="102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103"/>
      <c r="G222" s="103"/>
      <c r="H222" s="10"/>
      <c r="I222" s="10"/>
      <c r="J222" s="10"/>
      <c r="K222" s="105"/>
      <c r="L222" s="10"/>
      <c r="M222" s="10"/>
      <c r="N222" s="10"/>
      <c r="O222" s="10"/>
      <c r="P222" s="102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103"/>
      <c r="G223" s="103"/>
      <c r="H223" s="10"/>
      <c r="I223" s="10"/>
      <c r="J223" s="10"/>
      <c r="K223" s="105"/>
      <c r="L223" s="10"/>
      <c r="M223" s="10"/>
      <c r="N223" s="10"/>
      <c r="O223" s="10"/>
      <c r="P223" s="102"/>
      <c r="Q223" s="10"/>
      <c r="R223" s="10"/>
      <c r="S223" s="10"/>
      <c r="T223" s="10"/>
      <c r="U223" s="10"/>
      <c r="V223" s="10"/>
      <c r="W223" s="10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103"/>
      <c r="G224" s="103"/>
      <c r="H224" s="10"/>
      <c r="I224" s="10"/>
      <c r="J224" s="10"/>
      <c r="K224" s="105"/>
      <c r="L224" s="10"/>
      <c r="M224" s="10"/>
      <c r="N224" s="10"/>
      <c r="O224" s="10"/>
      <c r="P224" s="102"/>
      <c r="Q224" s="10"/>
      <c r="R224" s="10"/>
      <c r="S224" s="10"/>
      <c r="T224" s="10"/>
      <c r="U224" s="10"/>
      <c r="V224" s="10"/>
      <c r="W224" s="10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103"/>
      <c r="G225" s="103"/>
      <c r="H225" s="10"/>
      <c r="I225" s="10"/>
      <c r="J225" s="10"/>
      <c r="K225" s="105"/>
      <c r="L225" s="10"/>
      <c r="M225" s="10"/>
      <c r="N225" s="10"/>
      <c r="O225" s="10"/>
      <c r="P225" s="102"/>
      <c r="Q225" s="10"/>
      <c r="R225" s="10"/>
      <c r="S225" s="10"/>
      <c r="T225" s="10"/>
      <c r="U225" s="10"/>
      <c r="V225" s="10"/>
      <c r="W225" s="10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103"/>
      <c r="G226" s="103"/>
      <c r="H226" s="10"/>
      <c r="I226" s="10"/>
      <c r="J226" s="10"/>
      <c r="K226" s="105"/>
      <c r="L226" s="10"/>
      <c r="M226" s="10"/>
      <c r="N226" s="10"/>
      <c r="O226" s="10"/>
      <c r="P226" s="102"/>
      <c r="Q226" s="10"/>
      <c r="R226" s="10"/>
      <c r="S226" s="10"/>
      <c r="T226" s="10"/>
      <c r="U226" s="10"/>
      <c r="V226" s="10"/>
      <c r="W226" s="10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103"/>
      <c r="G227" s="103"/>
      <c r="H227" s="10"/>
      <c r="I227" s="10"/>
      <c r="J227" s="10"/>
      <c r="K227" s="105"/>
      <c r="L227" s="10"/>
      <c r="M227" s="10"/>
      <c r="N227" s="10"/>
      <c r="O227" s="10"/>
      <c r="P227" s="102"/>
      <c r="Q227" s="10"/>
      <c r="R227" s="10"/>
      <c r="S227" s="10"/>
      <c r="T227" s="10"/>
      <c r="U227" s="10"/>
      <c r="V227" s="10"/>
      <c r="W227" s="10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103"/>
      <c r="G228" s="103"/>
      <c r="H228" s="10"/>
      <c r="I228" s="10"/>
      <c r="J228" s="10"/>
      <c r="K228" s="105"/>
      <c r="L228" s="10"/>
      <c r="M228" s="10"/>
      <c r="N228" s="10"/>
      <c r="O228" s="10"/>
      <c r="P228" s="102"/>
      <c r="Q228" s="10"/>
      <c r="R228" s="10"/>
      <c r="S228" s="10"/>
      <c r="T228" s="10"/>
      <c r="U228" s="10"/>
      <c r="V228" s="10"/>
      <c r="W228" s="10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103"/>
      <c r="G229" s="103"/>
      <c r="H229" s="10"/>
      <c r="I229" s="10"/>
      <c r="J229" s="10"/>
      <c r="K229" s="105"/>
      <c r="L229" s="10"/>
      <c r="M229" s="10"/>
      <c r="N229" s="10"/>
      <c r="O229" s="10"/>
      <c r="P229" s="102"/>
      <c r="Q229" s="10"/>
      <c r="R229" s="10"/>
      <c r="S229" s="10"/>
      <c r="T229" s="10"/>
      <c r="U229" s="10"/>
      <c r="V229" s="10"/>
      <c r="W229" s="10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103"/>
      <c r="G230" s="103"/>
      <c r="H230" s="10"/>
      <c r="I230" s="10"/>
      <c r="J230" s="10"/>
      <c r="K230" s="105"/>
      <c r="L230" s="10"/>
      <c r="M230" s="10"/>
      <c r="N230" s="10"/>
      <c r="O230" s="10"/>
      <c r="P230" s="102"/>
      <c r="Q230" s="10"/>
      <c r="R230" s="10"/>
      <c r="S230" s="10"/>
      <c r="T230" s="10"/>
      <c r="U230" s="10"/>
      <c r="V230" s="10"/>
      <c r="W230" s="10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103"/>
      <c r="G231" s="103"/>
      <c r="H231" s="10"/>
      <c r="I231" s="10"/>
      <c r="J231" s="10"/>
      <c r="K231" s="105"/>
      <c r="L231" s="10"/>
      <c r="M231" s="10"/>
      <c r="N231" s="10"/>
      <c r="O231" s="10"/>
      <c r="P231" s="102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103"/>
      <c r="G232" s="103"/>
      <c r="H232" s="10"/>
      <c r="I232" s="10"/>
      <c r="J232" s="10"/>
      <c r="K232" s="105"/>
      <c r="L232" s="10"/>
      <c r="M232" s="10"/>
      <c r="N232" s="10"/>
      <c r="O232" s="10"/>
      <c r="P232" s="102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103"/>
      <c r="G233" s="103"/>
      <c r="H233" s="10"/>
      <c r="I233" s="10"/>
      <c r="J233" s="10"/>
      <c r="K233" s="105"/>
      <c r="L233" s="10"/>
      <c r="M233" s="10"/>
      <c r="N233" s="10"/>
      <c r="O233" s="10"/>
      <c r="P233" s="102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03"/>
      <c r="G234" s="103"/>
      <c r="H234" s="10"/>
      <c r="I234" s="10"/>
      <c r="J234" s="10"/>
      <c r="K234" s="105"/>
      <c r="L234" s="10"/>
      <c r="M234" s="10"/>
      <c r="N234" s="10"/>
      <c r="O234" s="10"/>
      <c r="P234" s="102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03"/>
      <c r="G235" s="103"/>
      <c r="H235" s="10"/>
      <c r="I235" s="10"/>
      <c r="J235" s="10"/>
      <c r="K235" s="105"/>
      <c r="L235" s="10"/>
      <c r="M235" s="10"/>
      <c r="N235" s="10"/>
      <c r="O235" s="10"/>
      <c r="P235" s="102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03"/>
      <c r="G236" s="103"/>
      <c r="H236" s="10"/>
      <c r="I236" s="10"/>
      <c r="J236" s="10"/>
      <c r="K236" s="105"/>
      <c r="L236" s="10"/>
      <c r="M236" s="10"/>
      <c r="N236" s="10"/>
      <c r="O236" s="10"/>
      <c r="P236" s="102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03"/>
      <c r="G237" s="103"/>
      <c r="H237" s="10"/>
      <c r="I237" s="10"/>
      <c r="J237" s="10"/>
      <c r="K237" s="105"/>
      <c r="L237" s="10"/>
      <c r="M237" s="10"/>
      <c r="N237" s="10"/>
      <c r="O237" s="10"/>
      <c r="P237" s="102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03"/>
      <c r="G238" s="103"/>
      <c r="H238" s="10"/>
      <c r="I238" s="10"/>
      <c r="J238" s="10"/>
      <c r="K238" s="105"/>
      <c r="L238" s="10"/>
      <c r="M238" s="10"/>
      <c r="N238" s="10"/>
      <c r="O238" s="10"/>
      <c r="P238" s="102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03"/>
      <c r="G239" s="103"/>
      <c r="H239" s="10"/>
      <c r="I239" s="10"/>
      <c r="J239" s="10"/>
      <c r="K239" s="105"/>
      <c r="L239" s="10"/>
      <c r="M239" s="10"/>
      <c r="N239" s="10"/>
      <c r="O239" s="10"/>
      <c r="P239" s="102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03"/>
      <c r="G240" s="103"/>
      <c r="H240" s="10"/>
      <c r="I240" s="10"/>
      <c r="J240" s="10"/>
      <c r="K240" s="105"/>
      <c r="L240" s="10"/>
      <c r="M240" s="10"/>
      <c r="N240" s="10"/>
      <c r="O240" s="10"/>
      <c r="P240" s="102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03"/>
      <c r="G241" s="103"/>
      <c r="H241" s="10"/>
      <c r="I241" s="10"/>
      <c r="J241" s="10"/>
      <c r="K241" s="105"/>
      <c r="L241" s="10"/>
      <c r="M241" s="10"/>
      <c r="N241" s="10"/>
      <c r="O241" s="10"/>
      <c r="P241" s="102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03"/>
      <c r="G242" s="103"/>
      <c r="H242" s="10"/>
      <c r="I242" s="10"/>
      <c r="J242" s="10"/>
      <c r="K242" s="105"/>
      <c r="L242" s="10"/>
      <c r="M242" s="10"/>
      <c r="N242" s="10"/>
      <c r="O242" s="10"/>
      <c r="P242" s="102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03"/>
      <c r="G243" s="103"/>
      <c r="H243" s="10"/>
      <c r="I243" s="10"/>
      <c r="J243" s="10"/>
      <c r="K243" s="105"/>
      <c r="L243" s="10"/>
      <c r="M243" s="10"/>
      <c r="N243" s="10"/>
      <c r="O243" s="10"/>
      <c r="P243" s="102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03"/>
      <c r="G244" s="103"/>
      <c r="H244" s="10"/>
      <c r="I244" s="10"/>
      <c r="J244" s="10"/>
      <c r="K244" s="105"/>
      <c r="L244" s="10"/>
      <c r="M244" s="10"/>
      <c r="N244" s="10"/>
      <c r="O244" s="10"/>
      <c r="P244" s="102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03"/>
      <c r="G245" s="103"/>
      <c r="H245" s="10"/>
      <c r="I245" s="10"/>
      <c r="J245" s="10"/>
      <c r="K245" s="105"/>
      <c r="L245" s="10"/>
      <c r="M245" s="10"/>
      <c r="N245" s="10"/>
      <c r="O245" s="10"/>
      <c r="P245" s="102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03"/>
      <c r="G246" s="103"/>
      <c r="H246" s="10"/>
      <c r="I246" s="10"/>
      <c r="J246" s="10"/>
      <c r="K246" s="105"/>
      <c r="L246" s="10"/>
      <c r="M246" s="10"/>
      <c r="N246" s="10"/>
      <c r="O246" s="10"/>
      <c r="P246" s="102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03"/>
      <c r="G247" s="103"/>
      <c r="H247" s="10"/>
      <c r="I247" s="10"/>
      <c r="J247" s="10"/>
      <c r="K247" s="105"/>
      <c r="L247" s="10"/>
      <c r="M247" s="10"/>
      <c r="N247" s="10"/>
      <c r="O247" s="10"/>
      <c r="P247" s="102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03"/>
      <c r="G248" s="103"/>
      <c r="H248" s="10"/>
      <c r="I248" s="10"/>
      <c r="J248" s="10"/>
      <c r="K248" s="105"/>
      <c r="L248" s="10"/>
      <c r="M248" s="10"/>
      <c r="N248" s="10"/>
      <c r="O248" s="10"/>
      <c r="P248" s="102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03"/>
      <c r="G249" s="103"/>
      <c r="H249" s="10"/>
      <c r="I249" s="10"/>
      <c r="J249" s="10"/>
      <c r="K249" s="105"/>
      <c r="L249" s="10"/>
      <c r="M249" s="10"/>
      <c r="N249" s="10"/>
      <c r="O249" s="10"/>
      <c r="P249" s="102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03"/>
      <c r="G250" s="103"/>
      <c r="H250" s="10"/>
      <c r="I250" s="10"/>
      <c r="J250" s="10"/>
      <c r="K250" s="105"/>
      <c r="L250" s="10"/>
      <c r="M250" s="10"/>
      <c r="N250" s="10"/>
      <c r="O250" s="10"/>
      <c r="P250" s="102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03"/>
      <c r="G251" s="103"/>
      <c r="H251" s="10"/>
      <c r="I251" s="10"/>
      <c r="J251" s="10"/>
      <c r="K251" s="105"/>
      <c r="L251" s="10"/>
      <c r="M251" s="10"/>
      <c r="N251" s="10"/>
      <c r="O251" s="10"/>
      <c r="P251" s="102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03"/>
      <c r="G252" s="103"/>
      <c r="H252" s="10"/>
      <c r="I252" s="10"/>
      <c r="J252" s="10"/>
      <c r="K252" s="105"/>
      <c r="L252" s="10"/>
      <c r="M252" s="10"/>
      <c r="N252" s="10"/>
      <c r="O252" s="10"/>
      <c r="P252" s="102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03"/>
      <c r="G253" s="103"/>
      <c r="H253" s="10"/>
      <c r="I253" s="10"/>
      <c r="J253" s="10"/>
      <c r="K253" s="105"/>
      <c r="L253" s="10"/>
      <c r="M253" s="10"/>
      <c r="N253" s="10"/>
      <c r="O253" s="10"/>
      <c r="P253" s="102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03"/>
      <c r="G254" s="103"/>
      <c r="H254" s="10"/>
      <c r="I254" s="10"/>
      <c r="J254" s="10"/>
      <c r="K254" s="105"/>
      <c r="L254" s="10"/>
      <c r="M254" s="10"/>
      <c r="N254" s="10"/>
      <c r="O254" s="10"/>
      <c r="P254" s="102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103"/>
      <c r="G255" s="103"/>
      <c r="H255" s="10"/>
      <c r="I255" s="10"/>
      <c r="J255" s="10"/>
      <c r="K255" s="105"/>
      <c r="L255" s="10"/>
      <c r="M255" s="10"/>
      <c r="N255" s="10"/>
      <c r="O255" s="10"/>
      <c r="P255" s="102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103"/>
      <c r="G256" s="103"/>
      <c r="H256" s="10"/>
      <c r="I256" s="10"/>
      <c r="J256" s="10"/>
      <c r="K256" s="105"/>
      <c r="L256" s="10"/>
      <c r="M256" s="10"/>
      <c r="N256" s="10"/>
      <c r="O256" s="10"/>
      <c r="P256" s="102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103"/>
      <c r="G257" s="103"/>
      <c r="H257" s="10"/>
      <c r="I257" s="10"/>
      <c r="J257" s="10"/>
      <c r="K257" s="105"/>
      <c r="L257" s="10"/>
      <c r="M257" s="10"/>
      <c r="N257" s="10"/>
      <c r="O257" s="10"/>
      <c r="P257" s="102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103"/>
      <c r="G258" s="103"/>
      <c r="H258" s="10"/>
      <c r="I258" s="10"/>
      <c r="J258" s="10"/>
      <c r="K258" s="105"/>
      <c r="L258" s="10"/>
      <c r="M258" s="10"/>
      <c r="N258" s="10"/>
      <c r="O258" s="10"/>
      <c r="P258" s="102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103"/>
      <c r="G259" s="103"/>
      <c r="H259" s="10"/>
      <c r="I259" s="10"/>
      <c r="J259" s="10"/>
      <c r="K259" s="105"/>
      <c r="L259" s="10"/>
      <c r="M259" s="10"/>
      <c r="N259" s="10"/>
      <c r="O259" s="10"/>
      <c r="P259" s="102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103"/>
      <c r="G260" s="103"/>
      <c r="H260" s="10"/>
      <c r="I260" s="10"/>
      <c r="J260" s="10"/>
      <c r="K260" s="105"/>
      <c r="L260" s="10"/>
      <c r="M260" s="10"/>
      <c r="N260" s="10"/>
      <c r="O260" s="10"/>
      <c r="P260" s="102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103"/>
      <c r="G261" s="103"/>
      <c r="H261" s="10"/>
      <c r="I261" s="10"/>
      <c r="J261" s="10"/>
      <c r="K261" s="105"/>
      <c r="L261" s="10"/>
      <c r="M261" s="10"/>
      <c r="N261" s="10"/>
      <c r="O261" s="10"/>
      <c r="P261" s="102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103"/>
      <c r="G262" s="103"/>
      <c r="H262" s="10"/>
      <c r="I262" s="10"/>
      <c r="J262" s="10"/>
      <c r="K262" s="105"/>
      <c r="L262" s="10"/>
      <c r="M262" s="10"/>
      <c r="N262" s="10"/>
      <c r="O262" s="10"/>
      <c r="P262" s="102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103"/>
      <c r="G263" s="103"/>
      <c r="H263" s="10"/>
      <c r="I263" s="10"/>
      <c r="J263" s="10"/>
      <c r="K263" s="105"/>
      <c r="L263" s="10"/>
      <c r="M263" s="10"/>
      <c r="N263" s="10"/>
      <c r="O263" s="10"/>
      <c r="P263" s="102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103"/>
      <c r="G264" s="103"/>
      <c r="H264" s="10"/>
      <c r="I264" s="10"/>
      <c r="J264" s="10"/>
      <c r="K264" s="105"/>
      <c r="L264" s="10"/>
      <c r="M264" s="10"/>
      <c r="N264" s="10"/>
      <c r="O264" s="10"/>
      <c r="P264" s="102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103"/>
      <c r="G265" s="103"/>
      <c r="H265" s="10"/>
      <c r="I265" s="10"/>
      <c r="J265" s="10"/>
      <c r="K265" s="105"/>
      <c r="L265" s="10"/>
      <c r="M265" s="10"/>
      <c r="N265" s="10"/>
      <c r="O265" s="10"/>
      <c r="P265" s="102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103"/>
      <c r="G266" s="103"/>
      <c r="H266" s="10"/>
      <c r="I266" s="10"/>
      <c r="J266" s="10"/>
      <c r="K266" s="105"/>
      <c r="L266" s="10"/>
      <c r="M266" s="10"/>
      <c r="N266" s="10"/>
      <c r="O266" s="10"/>
      <c r="P266" s="102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103"/>
      <c r="G267" s="103"/>
      <c r="H267" s="10"/>
      <c r="I267" s="10"/>
      <c r="J267" s="10"/>
      <c r="K267" s="105"/>
      <c r="L267" s="10"/>
      <c r="M267" s="10"/>
      <c r="N267" s="10"/>
      <c r="O267" s="10"/>
      <c r="P267" s="102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103"/>
      <c r="G268" s="103"/>
      <c r="H268" s="10"/>
      <c r="I268" s="10"/>
      <c r="J268" s="10"/>
      <c r="K268" s="105"/>
      <c r="L268" s="10"/>
      <c r="M268" s="10"/>
      <c r="N268" s="10"/>
      <c r="O268" s="10"/>
      <c r="P268" s="102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103"/>
      <c r="G269" s="103"/>
      <c r="H269" s="10"/>
      <c r="I269" s="10"/>
      <c r="J269" s="10"/>
      <c r="K269" s="105"/>
      <c r="L269" s="10"/>
      <c r="M269" s="10"/>
      <c r="N269" s="10"/>
      <c r="O269" s="10"/>
      <c r="P269" s="102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103"/>
      <c r="G270" s="103"/>
      <c r="H270" s="10"/>
      <c r="I270" s="10"/>
      <c r="J270" s="10"/>
      <c r="K270" s="105"/>
      <c r="L270" s="10"/>
      <c r="M270" s="10"/>
      <c r="N270" s="10"/>
      <c r="O270" s="10"/>
      <c r="P270" s="102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103"/>
      <c r="G271" s="103"/>
      <c r="H271" s="10"/>
      <c r="I271" s="10"/>
      <c r="J271" s="10"/>
      <c r="K271" s="105"/>
      <c r="L271" s="10"/>
      <c r="M271" s="10"/>
      <c r="N271" s="10"/>
      <c r="O271" s="10"/>
      <c r="P271" s="102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103"/>
      <c r="G272" s="103"/>
      <c r="H272" s="10"/>
      <c r="I272" s="10"/>
      <c r="J272" s="10"/>
      <c r="K272" s="105"/>
      <c r="L272" s="10"/>
      <c r="M272" s="10"/>
      <c r="N272" s="10"/>
      <c r="O272" s="10"/>
      <c r="P272" s="102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103"/>
      <c r="G273" s="103"/>
      <c r="H273" s="10"/>
      <c r="I273" s="10"/>
      <c r="J273" s="10"/>
      <c r="K273" s="105"/>
      <c r="L273" s="10"/>
      <c r="M273" s="10"/>
      <c r="N273" s="10"/>
      <c r="O273" s="10"/>
      <c r="P273" s="102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103"/>
      <c r="G274" s="103"/>
      <c r="H274" s="10"/>
      <c r="I274" s="10"/>
      <c r="J274" s="10"/>
      <c r="K274" s="105"/>
      <c r="L274" s="10"/>
      <c r="M274" s="10"/>
      <c r="N274" s="10"/>
      <c r="O274" s="10"/>
      <c r="P274" s="102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103"/>
      <c r="G275" s="103"/>
      <c r="H275" s="10"/>
      <c r="I275" s="10"/>
      <c r="J275" s="10"/>
      <c r="K275" s="105"/>
      <c r="L275" s="10"/>
      <c r="M275" s="10"/>
      <c r="N275" s="10"/>
      <c r="O275" s="10"/>
      <c r="P275" s="102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103"/>
      <c r="G276" s="103"/>
      <c r="H276" s="10"/>
      <c r="I276" s="10"/>
      <c r="J276" s="10"/>
      <c r="K276" s="105"/>
      <c r="L276" s="10"/>
      <c r="M276" s="10"/>
      <c r="N276" s="10"/>
      <c r="O276" s="10"/>
      <c r="P276" s="102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103"/>
      <c r="G277" s="103"/>
      <c r="H277" s="10"/>
      <c r="I277" s="10"/>
      <c r="J277" s="10"/>
      <c r="K277" s="105"/>
      <c r="L277" s="10"/>
      <c r="M277" s="10"/>
      <c r="N277" s="10"/>
      <c r="O277" s="10"/>
      <c r="P277" s="102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103"/>
      <c r="G278" s="103"/>
      <c r="H278" s="10"/>
      <c r="I278" s="10"/>
      <c r="J278" s="10"/>
      <c r="K278" s="105"/>
      <c r="L278" s="10"/>
      <c r="M278" s="10"/>
      <c r="N278" s="10"/>
      <c r="O278" s="10"/>
      <c r="P278" s="102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103"/>
      <c r="G279" s="103"/>
      <c r="H279" s="10"/>
      <c r="I279" s="10"/>
      <c r="J279" s="10"/>
      <c r="K279" s="105"/>
      <c r="L279" s="10"/>
      <c r="M279" s="10"/>
      <c r="N279" s="10"/>
      <c r="O279" s="10"/>
      <c r="P279" s="102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103"/>
      <c r="G280" s="103"/>
      <c r="H280" s="10"/>
      <c r="I280" s="10"/>
      <c r="J280" s="10"/>
      <c r="K280" s="105"/>
      <c r="L280" s="10"/>
      <c r="M280" s="10"/>
      <c r="N280" s="10"/>
      <c r="O280" s="10"/>
      <c r="P280" s="102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103"/>
      <c r="G281" s="103"/>
      <c r="H281" s="10"/>
      <c r="I281" s="10"/>
      <c r="J281" s="10"/>
      <c r="K281" s="105"/>
      <c r="L281" s="10"/>
      <c r="M281" s="10"/>
      <c r="N281" s="10"/>
      <c r="O281" s="10"/>
      <c r="P281" s="102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103"/>
      <c r="G282" s="103"/>
      <c r="H282" s="10"/>
      <c r="I282" s="10"/>
      <c r="J282" s="10"/>
      <c r="K282" s="105"/>
      <c r="L282" s="10"/>
      <c r="M282" s="10"/>
      <c r="N282" s="10"/>
      <c r="O282" s="10"/>
      <c r="P282" s="102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103"/>
      <c r="G283" s="103"/>
      <c r="H283" s="10"/>
      <c r="I283" s="10"/>
      <c r="J283" s="10"/>
      <c r="K283" s="105"/>
      <c r="L283" s="10"/>
      <c r="M283" s="10"/>
      <c r="N283" s="10"/>
      <c r="O283" s="10"/>
      <c r="P283" s="102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103"/>
      <c r="G284" s="103"/>
      <c r="H284" s="10"/>
      <c r="I284" s="10"/>
      <c r="J284" s="10"/>
      <c r="K284" s="105"/>
      <c r="L284" s="10"/>
      <c r="M284" s="10"/>
      <c r="N284" s="10"/>
      <c r="O284" s="10"/>
      <c r="P284" s="102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103"/>
      <c r="G285" s="103"/>
      <c r="H285" s="10"/>
      <c r="I285" s="10"/>
      <c r="J285" s="10"/>
      <c r="K285" s="105"/>
      <c r="L285" s="10"/>
      <c r="M285" s="10"/>
      <c r="N285" s="10"/>
      <c r="O285" s="10"/>
      <c r="P285" s="102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103"/>
      <c r="G286" s="103"/>
      <c r="H286" s="10"/>
      <c r="I286" s="10"/>
      <c r="J286" s="10"/>
      <c r="K286" s="105"/>
      <c r="L286" s="10"/>
      <c r="M286" s="10"/>
      <c r="N286" s="10"/>
      <c r="O286" s="10"/>
      <c r="P286" s="102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103"/>
      <c r="G287" s="103"/>
      <c r="H287" s="10"/>
      <c r="I287" s="10"/>
      <c r="J287" s="10"/>
      <c r="K287" s="105"/>
      <c r="L287" s="10"/>
      <c r="M287" s="10"/>
      <c r="N287" s="10"/>
      <c r="O287" s="10"/>
      <c r="P287" s="102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103"/>
      <c r="G288" s="103"/>
      <c r="H288" s="10"/>
      <c r="I288" s="10"/>
      <c r="J288" s="10"/>
      <c r="K288" s="105"/>
      <c r="L288" s="10"/>
      <c r="M288" s="10"/>
      <c r="N288" s="10"/>
      <c r="O288" s="10"/>
      <c r="P288" s="102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103"/>
      <c r="G289" s="103"/>
      <c r="H289" s="10"/>
      <c r="I289" s="10"/>
      <c r="J289" s="10"/>
      <c r="K289" s="105"/>
      <c r="L289" s="10"/>
      <c r="M289" s="10"/>
      <c r="N289" s="10"/>
      <c r="O289" s="10"/>
      <c r="P289" s="102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103"/>
      <c r="G290" s="103"/>
      <c r="H290" s="10"/>
      <c r="I290" s="10"/>
      <c r="J290" s="10"/>
      <c r="K290" s="105"/>
      <c r="L290" s="10"/>
      <c r="M290" s="10"/>
      <c r="N290" s="10"/>
      <c r="O290" s="10"/>
      <c r="P290" s="102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103"/>
      <c r="G291" s="103"/>
      <c r="H291" s="10"/>
      <c r="I291" s="10"/>
      <c r="J291" s="10"/>
      <c r="K291" s="105"/>
      <c r="L291" s="10"/>
      <c r="M291" s="10"/>
      <c r="N291" s="10"/>
      <c r="O291" s="10"/>
      <c r="P291" s="102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103"/>
      <c r="G292" s="103"/>
      <c r="H292" s="10"/>
      <c r="I292" s="10"/>
      <c r="J292" s="10"/>
      <c r="K292" s="105"/>
      <c r="L292" s="10"/>
      <c r="M292" s="10"/>
      <c r="N292" s="10"/>
      <c r="O292" s="10"/>
      <c r="P292" s="102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103"/>
      <c r="G293" s="103"/>
      <c r="H293" s="10"/>
      <c r="I293" s="10"/>
      <c r="J293" s="10"/>
      <c r="K293" s="105"/>
      <c r="L293" s="10"/>
      <c r="M293" s="10"/>
      <c r="N293" s="10"/>
      <c r="O293" s="10"/>
      <c r="P293" s="102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103"/>
      <c r="G294" s="103"/>
      <c r="H294" s="10"/>
      <c r="I294" s="10"/>
      <c r="J294" s="10"/>
      <c r="K294" s="105"/>
      <c r="L294" s="10"/>
      <c r="M294" s="10"/>
      <c r="N294" s="10"/>
      <c r="O294" s="10"/>
      <c r="P294" s="102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103"/>
      <c r="G295" s="103"/>
      <c r="H295" s="10"/>
      <c r="I295" s="10"/>
      <c r="J295" s="10"/>
      <c r="K295" s="105"/>
      <c r="L295" s="10"/>
      <c r="M295" s="10"/>
      <c r="N295" s="10"/>
      <c r="O295" s="10"/>
      <c r="P295" s="102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103"/>
      <c r="G296" s="103"/>
      <c r="H296" s="10"/>
      <c r="I296" s="10"/>
      <c r="J296" s="10"/>
      <c r="K296" s="105"/>
      <c r="L296" s="10"/>
      <c r="M296" s="10"/>
      <c r="N296" s="10"/>
      <c r="O296" s="10"/>
      <c r="P296" s="102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103"/>
      <c r="G297" s="103"/>
      <c r="H297" s="10"/>
      <c r="I297" s="10"/>
      <c r="J297" s="10"/>
      <c r="K297" s="105"/>
      <c r="L297" s="10"/>
      <c r="M297" s="10"/>
      <c r="N297" s="10"/>
      <c r="O297" s="10"/>
      <c r="P297" s="102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103"/>
      <c r="G298" s="103"/>
      <c r="H298" s="10"/>
      <c r="I298" s="10"/>
      <c r="J298" s="10"/>
      <c r="K298" s="105"/>
      <c r="L298" s="10"/>
      <c r="M298" s="10"/>
      <c r="N298" s="10"/>
      <c r="O298" s="10"/>
      <c r="P298" s="102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103"/>
      <c r="G299" s="103"/>
      <c r="H299" s="10"/>
      <c r="I299" s="10"/>
      <c r="J299" s="10"/>
      <c r="K299" s="105"/>
      <c r="L299" s="10"/>
      <c r="M299" s="10"/>
      <c r="N299" s="10"/>
      <c r="O299" s="10"/>
      <c r="P299" s="102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103"/>
      <c r="G300" s="103"/>
      <c r="H300" s="10"/>
      <c r="I300" s="10"/>
      <c r="J300" s="10"/>
      <c r="K300" s="105"/>
      <c r="L300" s="10"/>
      <c r="M300" s="10"/>
      <c r="N300" s="10"/>
      <c r="O300" s="10"/>
      <c r="P300" s="102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103"/>
      <c r="G301" s="103"/>
      <c r="H301" s="10"/>
      <c r="I301" s="10"/>
      <c r="J301" s="10"/>
      <c r="K301" s="105"/>
      <c r="L301" s="10"/>
      <c r="M301" s="10"/>
      <c r="N301" s="10"/>
      <c r="O301" s="10"/>
      <c r="P301" s="102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103"/>
      <c r="G302" s="103"/>
      <c r="H302" s="10"/>
      <c r="I302" s="10"/>
      <c r="J302" s="10"/>
      <c r="K302" s="105"/>
      <c r="L302" s="10"/>
      <c r="M302" s="10"/>
      <c r="N302" s="10"/>
      <c r="O302" s="10"/>
      <c r="P302" s="102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103"/>
      <c r="G303" s="103"/>
      <c r="H303" s="10"/>
      <c r="I303" s="10"/>
      <c r="J303" s="10"/>
      <c r="K303" s="105"/>
      <c r="L303" s="10"/>
      <c r="M303" s="10"/>
      <c r="N303" s="10"/>
      <c r="O303" s="10"/>
      <c r="P303" s="102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103"/>
      <c r="G304" s="103"/>
      <c r="H304" s="10"/>
      <c r="I304" s="10"/>
      <c r="J304" s="10"/>
      <c r="K304" s="105"/>
      <c r="L304" s="10"/>
      <c r="M304" s="10"/>
      <c r="N304" s="10"/>
      <c r="O304" s="10"/>
      <c r="P304" s="102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103"/>
      <c r="G305" s="103"/>
      <c r="H305" s="10"/>
      <c r="I305" s="10"/>
      <c r="J305" s="10"/>
      <c r="K305" s="105"/>
      <c r="L305" s="10"/>
      <c r="M305" s="10"/>
      <c r="N305" s="10"/>
      <c r="O305" s="10"/>
      <c r="P305" s="102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103"/>
      <c r="G306" s="103"/>
      <c r="H306" s="10"/>
      <c r="I306" s="10"/>
      <c r="J306" s="10"/>
      <c r="K306" s="105"/>
      <c r="L306" s="10"/>
      <c r="M306" s="10"/>
      <c r="N306" s="10"/>
      <c r="O306" s="10"/>
      <c r="P306" s="102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103"/>
      <c r="G307" s="103"/>
      <c r="H307" s="10"/>
      <c r="I307" s="10"/>
      <c r="J307" s="10"/>
      <c r="K307" s="105"/>
      <c r="L307" s="10"/>
      <c r="M307" s="10"/>
      <c r="N307" s="10"/>
      <c r="O307" s="10"/>
      <c r="P307" s="102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103"/>
      <c r="G308" s="103"/>
      <c r="H308" s="10"/>
      <c r="I308" s="10"/>
      <c r="J308" s="10"/>
      <c r="K308" s="105"/>
      <c r="L308" s="10"/>
      <c r="M308" s="10"/>
      <c r="N308" s="10"/>
      <c r="O308" s="10"/>
      <c r="P308" s="102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103"/>
      <c r="G309" s="103"/>
      <c r="H309" s="10"/>
      <c r="I309" s="10"/>
      <c r="J309" s="10"/>
      <c r="K309" s="105"/>
      <c r="L309" s="10"/>
      <c r="M309" s="10"/>
      <c r="N309" s="10"/>
      <c r="O309" s="10"/>
      <c r="P309" s="102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103"/>
      <c r="G310" s="103"/>
      <c r="H310" s="10"/>
      <c r="I310" s="10"/>
      <c r="J310" s="10"/>
      <c r="K310" s="105"/>
      <c r="L310" s="10"/>
      <c r="M310" s="10"/>
      <c r="N310" s="10"/>
      <c r="O310" s="10"/>
      <c r="P310" s="102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103"/>
      <c r="G311" s="103"/>
      <c r="H311" s="10"/>
      <c r="I311" s="10"/>
      <c r="J311" s="10"/>
      <c r="K311" s="105"/>
      <c r="L311" s="10"/>
      <c r="M311" s="10"/>
      <c r="N311" s="10"/>
      <c r="O311" s="10"/>
      <c r="P311" s="102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103"/>
      <c r="G312" s="103"/>
      <c r="H312" s="10"/>
      <c r="I312" s="10"/>
      <c r="J312" s="10"/>
      <c r="K312" s="105"/>
      <c r="L312" s="10"/>
      <c r="M312" s="10"/>
      <c r="N312" s="10"/>
      <c r="O312" s="10"/>
      <c r="P312" s="102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103"/>
      <c r="G313" s="103"/>
      <c r="H313" s="10"/>
      <c r="I313" s="10"/>
      <c r="J313" s="10"/>
      <c r="K313" s="105"/>
      <c r="L313" s="10"/>
      <c r="M313" s="10"/>
      <c r="N313" s="10"/>
      <c r="O313" s="10"/>
      <c r="P313" s="102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103"/>
      <c r="G314" s="103"/>
      <c r="H314" s="10"/>
      <c r="I314" s="10"/>
      <c r="J314" s="10"/>
      <c r="K314" s="105"/>
      <c r="L314" s="10"/>
      <c r="M314" s="10"/>
      <c r="N314" s="10"/>
      <c r="O314" s="10"/>
      <c r="P314" s="102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103"/>
      <c r="G315" s="103"/>
      <c r="H315" s="10"/>
      <c r="I315" s="10"/>
      <c r="J315" s="10"/>
      <c r="K315" s="105"/>
      <c r="L315" s="10"/>
      <c r="M315" s="10"/>
      <c r="N315" s="10"/>
      <c r="O315" s="10"/>
      <c r="P315" s="102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103"/>
      <c r="G316" s="103"/>
      <c r="H316" s="10"/>
      <c r="I316" s="10"/>
      <c r="J316" s="10"/>
      <c r="K316" s="105"/>
      <c r="L316" s="10"/>
      <c r="M316" s="10"/>
      <c r="N316" s="10"/>
      <c r="O316" s="10"/>
      <c r="P316" s="102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103"/>
      <c r="G317" s="103"/>
      <c r="H317" s="10"/>
      <c r="I317" s="10"/>
      <c r="J317" s="10"/>
      <c r="K317" s="105"/>
      <c r="L317" s="10"/>
      <c r="M317" s="10"/>
      <c r="N317" s="10"/>
      <c r="O317" s="10"/>
      <c r="P317" s="102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103"/>
      <c r="G318" s="103"/>
      <c r="H318" s="10"/>
      <c r="I318" s="10"/>
      <c r="J318" s="10"/>
      <c r="K318" s="105"/>
      <c r="L318" s="10"/>
      <c r="M318" s="10"/>
      <c r="N318" s="10"/>
      <c r="O318" s="10"/>
      <c r="P318" s="102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103"/>
      <c r="G319" s="103"/>
      <c r="H319" s="10"/>
      <c r="I319" s="10"/>
      <c r="J319" s="10"/>
      <c r="K319" s="105"/>
      <c r="L319" s="10"/>
      <c r="M319" s="10"/>
      <c r="N319" s="10"/>
      <c r="O319" s="10"/>
      <c r="P319" s="102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103"/>
      <c r="G320" s="103"/>
      <c r="H320" s="10"/>
      <c r="I320" s="10"/>
      <c r="J320" s="10"/>
      <c r="K320" s="105"/>
      <c r="L320" s="10"/>
      <c r="M320" s="10"/>
      <c r="N320" s="10"/>
      <c r="O320" s="10"/>
      <c r="P320" s="102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103"/>
      <c r="G321" s="103"/>
      <c r="H321" s="10"/>
      <c r="I321" s="10"/>
      <c r="J321" s="10"/>
      <c r="K321" s="105"/>
      <c r="L321" s="10"/>
      <c r="M321" s="10"/>
      <c r="N321" s="10"/>
      <c r="O321" s="10"/>
      <c r="P321" s="102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103"/>
      <c r="G322" s="103"/>
      <c r="H322" s="10"/>
      <c r="I322" s="10"/>
      <c r="J322" s="10"/>
      <c r="K322" s="105"/>
      <c r="L322" s="10"/>
      <c r="M322" s="10"/>
      <c r="N322" s="10"/>
      <c r="O322" s="10"/>
      <c r="P322" s="102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103"/>
      <c r="G323" s="103"/>
      <c r="H323" s="10"/>
      <c r="I323" s="10"/>
      <c r="J323" s="10"/>
      <c r="K323" s="105"/>
      <c r="L323" s="10"/>
      <c r="M323" s="10"/>
      <c r="N323" s="10"/>
      <c r="O323" s="10"/>
      <c r="P323" s="102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103"/>
      <c r="G324" s="103"/>
      <c r="H324" s="10"/>
      <c r="I324" s="10"/>
      <c r="J324" s="10"/>
      <c r="K324" s="105"/>
      <c r="L324" s="10"/>
      <c r="M324" s="10"/>
      <c r="N324" s="10"/>
      <c r="O324" s="10"/>
      <c r="P324" s="102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103"/>
      <c r="G325" s="103"/>
      <c r="H325" s="10"/>
      <c r="I325" s="10"/>
      <c r="J325" s="10"/>
      <c r="K325" s="105"/>
      <c r="L325" s="10"/>
      <c r="M325" s="10"/>
      <c r="N325" s="10"/>
      <c r="O325" s="10"/>
      <c r="P325" s="102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103"/>
      <c r="G326" s="103"/>
      <c r="H326" s="10"/>
      <c r="I326" s="10"/>
      <c r="J326" s="10"/>
      <c r="K326" s="105"/>
      <c r="L326" s="10"/>
      <c r="M326" s="10"/>
      <c r="N326" s="10"/>
      <c r="O326" s="10"/>
      <c r="P326" s="102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103"/>
      <c r="G327" s="103"/>
      <c r="H327" s="10"/>
      <c r="I327" s="10"/>
      <c r="J327" s="10"/>
      <c r="K327" s="105"/>
      <c r="L327" s="10"/>
      <c r="M327" s="10"/>
      <c r="N327" s="10"/>
      <c r="O327" s="10"/>
      <c r="P327" s="102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103"/>
      <c r="G328" s="103"/>
      <c r="H328" s="10"/>
      <c r="I328" s="10"/>
      <c r="J328" s="10"/>
      <c r="K328" s="105"/>
      <c r="L328" s="10"/>
      <c r="M328" s="10"/>
      <c r="N328" s="10"/>
      <c r="O328" s="10"/>
      <c r="P328" s="102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103"/>
      <c r="G329" s="103"/>
      <c r="H329" s="10"/>
      <c r="I329" s="10"/>
      <c r="J329" s="10"/>
      <c r="K329" s="105"/>
      <c r="L329" s="10"/>
      <c r="M329" s="10"/>
      <c r="N329" s="10"/>
      <c r="O329" s="10"/>
      <c r="P329" s="102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103"/>
      <c r="G330" s="103"/>
      <c r="H330" s="10"/>
      <c r="I330" s="10"/>
      <c r="J330" s="10"/>
      <c r="K330" s="105"/>
      <c r="L330" s="10"/>
      <c r="M330" s="10"/>
      <c r="N330" s="10"/>
      <c r="O330" s="10"/>
      <c r="P330" s="102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103"/>
      <c r="G331" s="103"/>
      <c r="H331" s="10"/>
      <c r="I331" s="10"/>
      <c r="J331" s="10"/>
      <c r="K331" s="105"/>
      <c r="L331" s="10"/>
      <c r="M331" s="10"/>
      <c r="N331" s="10"/>
      <c r="O331" s="10"/>
      <c r="P331" s="102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103"/>
      <c r="G332" s="103"/>
      <c r="H332" s="10"/>
      <c r="I332" s="10"/>
      <c r="J332" s="10"/>
      <c r="K332" s="105"/>
      <c r="L332" s="10"/>
      <c r="M332" s="10"/>
      <c r="N332" s="10"/>
      <c r="O332" s="10"/>
      <c r="P332" s="102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103"/>
      <c r="G333" s="103"/>
      <c r="H333" s="10"/>
      <c r="I333" s="10"/>
      <c r="J333" s="10"/>
      <c r="K333" s="105"/>
      <c r="L333" s="10"/>
      <c r="M333" s="10"/>
      <c r="N333" s="10"/>
      <c r="O333" s="10"/>
      <c r="P333" s="102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103"/>
      <c r="G334" s="103"/>
      <c r="H334" s="10"/>
      <c r="I334" s="10"/>
      <c r="J334" s="10"/>
      <c r="K334" s="105"/>
      <c r="L334" s="10"/>
      <c r="M334" s="10"/>
      <c r="N334" s="10"/>
      <c r="O334" s="10"/>
      <c r="P334" s="102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103"/>
      <c r="G335" s="103"/>
      <c r="H335" s="10"/>
      <c r="I335" s="10"/>
      <c r="J335" s="10"/>
      <c r="K335" s="105"/>
      <c r="L335" s="10"/>
      <c r="M335" s="10"/>
      <c r="N335" s="10"/>
      <c r="O335" s="10"/>
      <c r="P335" s="102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103"/>
      <c r="G336" s="103"/>
      <c r="H336" s="10"/>
      <c r="I336" s="10"/>
      <c r="J336" s="10"/>
      <c r="K336" s="105"/>
      <c r="L336" s="10"/>
      <c r="M336" s="10"/>
      <c r="N336" s="10"/>
      <c r="O336" s="10"/>
      <c r="P336" s="102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103"/>
      <c r="G337" s="103"/>
      <c r="H337" s="10"/>
      <c r="I337" s="10"/>
      <c r="J337" s="10"/>
      <c r="K337" s="105"/>
      <c r="L337" s="10"/>
      <c r="M337" s="10"/>
      <c r="N337" s="10"/>
      <c r="O337" s="10"/>
      <c r="P337" s="102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103"/>
      <c r="G338" s="103"/>
      <c r="H338" s="10"/>
      <c r="I338" s="10"/>
      <c r="J338" s="10"/>
      <c r="K338" s="105"/>
      <c r="L338" s="10"/>
      <c r="M338" s="10"/>
      <c r="N338" s="10"/>
      <c r="O338" s="10"/>
      <c r="P338" s="102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103"/>
      <c r="G339" s="103"/>
      <c r="H339" s="10"/>
      <c r="I339" s="10"/>
      <c r="J339" s="10"/>
      <c r="K339" s="105"/>
      <c r="L339" s="10"/>
      <c r="M339" s="10"/>
      <c r="N339" s="10"/>
      <c r="O339" s="10"/>
      <c r="P339" s="102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103"/>
      <c r="G340" s="103"/>
      <c r="H340" s="10"/>
      <c r="I340" s="10"/>
      <c r="J340" s="10"/>
      <c r="K340" s="105"/>
      <c r="L340" s="10"/>
      <c r="M340" s="10"/>
      <c r="N340" s="10"/>
      <c r="O340" s="10"/>
      <c r="P340" s="102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103"/>
      <c r="G341" s="103"/>
      <c r="H341" s="10"/>
      <c r="I341" s="10"/>
      <c r="J341" s="10"/>
      <c r="K341" s="105"/>
      <c r="L341" s="10"/>
      <c r="M341" s="10"/>
      <c r="N341" s="10"/>
      <c r="O341" s="10"/>
      <c r="P341" s="102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103"/>
      <c r="G342" s="103"/>
      <c r="H342" s="10"/>
      <c r="I342" s="10"/>
      <c r="J342" s="10"/>
      <c r="K342" s="105"/>
      <c r="L342" s="10"/>
      <c r="M342" s="10"/>
      <c r="N342" s="10"/>
      <c r="O342" s="10"/>
      <c r="P342" s="102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103"/>
      <c r="G343" s="103"/>
      <c r="H343" s="10"/>
      <c r="I343" s="10"/>
      <c r="J343" s="10"/>
      <c r="K343" s="105"/>
      <c r="L343" s="10"/>
      <c r="M343" s="10"/>
      <c r="N343" s="10"/>
      <c r="O343" s="10"/>
      <c r="P343" s="102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103"/>
      <c r="G344" s="103"/>
      <c r="H344" s="10"/>
      <c r="I344" s="10"/>
      <c r="J344" s="10"/>
      <c r="K344" s="105"/>
      <c r="L344" s="10"/>
      <c r="M344" s="10"/>
      <c r="N344" s="10"/>
      <c r="O344" s="10"/>
      <c r="P344" s="102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103"/>
      <c r="G345" s="103"/>
      <c r="H345" s="10"/>
      <c r="I345" s="10"/>
      <c r="J345" s="10"/>
      <c r="K345" s="105"/>
      <c r="L345" s="10"/>
      <c r="M345" s="10"/>
      <c r="N345" s="10"/>
      <c r="O345" s="10"/>
      <c r="P345" s="102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103"/>
      <c r="G346" s="103"/>
      <c r="H346" s="10"/>
      <c r="I346" s="10"/>
      <c r="J346" s="10"/>
      <c r="K346" s="105"/>
      <c r="L346" s="10"/>
      <c r="M346" s="10"/>
      <c r="N346" s="10"/>
      <c r="O346" s="10"/>
      <c r="P346" s="102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103"/>
      <c r="G347" s="103"/>
      <c r="H347" s="10"/>
      <c r="I347" s="10"/>
      <c r="J347" s="10"/>
      <c r="K347" s="105"/>
      <c r="L347" s="10"/>
      <c r="M347" s="10"/>
      <c r="N347" s="10"/>
      <c r="O347" s="10"/>
      <c r="P347" s="102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103"/>
      <c r="G348" s="103"/>
      <c r="H348" s="10"/>
      <c r="I348" s="10"/>
      <c r="J348" s="10"/>
      <c r="K348" s="105"/>
      <c r="L348" s="10"/>
      <c r="M348" s="10"/>
      <c r="N348" s="10"/>
      <c r="O348" s="10"/>
      <c r="P348" s="102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103"/>
      <c r="G349" s="103"/>
      <c r="H349" s="10"/>
      <c r="I349" s="10"/>
      <c r="J349" s="10"/>
      <c r="K349" s="105"/>
      <c r="L349" s="10"/>
      <c r="M349" s="10"/>
      <c r="N349" s="10"/>
      <c r="O349" s="10"/>
      <c r="P349" s="102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103"/>
      <c r="G350" s="103"/>
      <c r="H350" s="10"/>
      <c r="I350" s="10"/>
      <c r="J350" s="10"/>
      <c r="K350" s="105"/>
      <c r="L350" s="10"/>
      <c r="M350" s="10"/>
      <c r="N350" s="10"/>
      <c r="O350" s="10"/>
      <c r="P350" s="102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103"/>
      <c r="G351" s="103"/>
      <c r="H351" s="10"/>
      <c r="I351" s="10"/>
      <c r="J351" s="10"/>
      <c r="K351" s="105"/>
      <c r="L351" s="10"/>
      <c r="M351" s="10"/>
      <c r="N351" s="10"/>
      <c r="O351" s="10"/>
      <c r="P351" s="102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103"/>
      <c r="G352" s="103"/>
      <c r="H352" s="10"/>
      <c r="I352" s="10"/>
      <c r="J352" s="10"/>
      <c r="K352" s="105"/>
      <c r="L352" s="10"/>
      <c r="M352" s="10"/>
      <c r="N352" s="10"/>
      <c r="O352" s="10"/>
      <c r="P352" s="102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103"/>
      <c r="G353" s="103"/>
      <c r="H353" s="10"/>
      <c r="I353" s="10"/>
      <c r="J353" s="10"/>
      <c r="K353" s="105"/>
      <c r="L353" s="10"/>
      <c r="M353" s="10"/>
      <c r="N353" s="10"/>
      <c r="O353" s="10"/>
      <c r="P353" s="102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103"/>
      <c r="G354" s="103"/>
      <c r="H354" s="10"/>
      <c r="I354" s="10"/>
      <c r="J354" s="10"/>
      <c r="K354" s="105"/>
      <c r="L354" s="10"/>
      <c r="M354" s="10"/>
      <c r="N354" s="10"/>
      <c r="O354" s="10"/>
      <c r="P354" s="102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103"/>
      <c r="G355" s="103"/>
      <c r="H355" s="10"/>
      <c r="I355" s="10"/>
      <c r="J355" s="10"/>
      <c r="K355" s="105"/>
      <c r="L355" s="10"/>
      <c r="M355" s="10"/>
      <c r="N355" s="10"/>
      <c r="O355" s="10"/>
      <c r="P355" s="102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103"/>
      <c r="G356" s="103"/>
      <c r="H356" s="10"/>
      <c r="I356" s="10"/>
      <c r="J356" s="10"/>
      <c r="K356" s="105"/>
      <c r="L356" s="10"/>
      <c r="M356" s="10"/>
      <c r="N356" s="10"/>
      <c r="O356" s="10"/>
      <c r="P356" s="102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103"/>
      <c r="G357" s="103"/>
      <c r="H357" s="10"/>
      <c r="I357" s="10"/>
      <c r="J357" s="10"/>
      <c r="K357" s="105"/>
      <c r="L357" s="10"/>
      <c r="M357" s="10"/>
      <c r="N357" s="10"/>
      <c r="O357" s="10"/>
      <c r="P357" s="102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103"/>
      <c r="G358" s="103"/>
      <c r="H358" s="10"/>
      <c r="I358" s="10"/>
      <c r="J358" s="10"/>
      <c r="K358" s="105"/>
      <c r="L358" s="10"/>
      <c r="M358" s="10"/>
      <c r="N358" s="10"/>
      <c r="O358" s="10"/>
      <c r="P358" s="102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103"/>
      <c r="G359" s="103"/>
      <c r="H359" s="10"/>
      <c r="I359" s="10"/>
      <c r="J359" s="10"/>
      <c r="K359" s="105"/>
      <c r="L359" s="10"/>
      <c r="M359" s="10"/>
      <c r="N359" s="10"/>
      <c r="O359" s="10"/>
      <c r="P359" s="102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103"/>
      <c r="G360" s="103"/>
      <c r="H360" s="10"/>
      <c r="I360" s="10"/>
      <c r="J360" s="10"/>
      <c r="K360" s="105"/>
      <c r="L360" s="10"/>
      <c r="M360" s="10"/>
      <c r="N360" s="10"/>
      <c r="O360" s="10"/>
      <c r="P360" s="102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103"/>
      <c r="G361" s="103"/>
      <c r="H361" s="10"/>
      <c r="I361" s="10"/>
      <c r="J361" s="10"/>
      <c r="K361" s="105"/>
      <c r="L361" s="10"/>
      <c r="M361" s="10"/>
      <c r="N361" s="10"/>
      <c r="O361" s="10"/>
      <c r="P361" s="102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103"/>
      <c r="G362" s="103"/>
      <c r="H362" s="10"/>
      <c r="I362" s="10"/>
      <c r="J362" s="10"/>
      <c r="K362" s="105"/>
      <c r="L362" s="10"/>
      <c r="M362" s="10"/>
      <c r="N362" s="10"/>
      <c r="O362" s="10"/>
      <c r="P362" s="102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103"/>
      <c r="G363" s="103"/>
      <c r="H363" s="10"/>
      <c r="I363" s="10"/>
      <c r="J363" s="10"/>
      <c r="K363" s="105"/>
      <c r="L363" s="10"/>
      <c r="M363" s="10"/>
      <c r="N363" s="10"/>
      <c r="O363" s="10"/>
      <c r="P363" s="102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103"/>
      <c r="G364" s="103"/>
      <c r="H364" s="10"/>
      <c r="I364" s="10"/>
      <c r="J364" s="10"/>
      <c r="K364" s="105"/>
      <c r="L364" s="10"/>
      <c r="M364" s="10"/>
      <c r="N364" s="10"/>
      <c r="O364" s="10"/>
      <c r="P364" s="102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103"/>
      <c r="G365" s="103"/>
      <c r="H365" s="10"/>
      <c r="I365" s="10"/>
      <c r="J365" s="10"/>
      <c r="K365" s="105"/>
      <c r="L365" s="10"/>
      <c r="M365" s="10"/>
      <c r="N365" s="10"/>
      <c r="O365" s="10"/>
      <c r="P365" s="102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103"/>
      <c r="G366" s="103"/>
      <c r="H366" s="10"/>
      <c r="I366" s="10"/>
      <c r="J366" s="10"/>
      <c r="K366" s="105"/>
      <c r="L366" s="10"/>
      <c r="M366" s="10"/>
      <c r="N366" s="10"/>
      <c r="O366" s="10"/>
      <c r="P366" s="102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103"/>
      <c r="G367" s="103"/>
      <c r="H367" s="10"/>
      <c r="I367" s="10"/>
      <c r="J367" s="10"/>
      <c r="K367" s="105"/>
      <c r="L367" s="10"/>
      <c r="M367" s="10"/>
      <c r="N367" s="10"/>
      <c r="O367" s="10"/>
      <c r="P367" s="102"/>
      <c r="Q367" s="10"/>
      <c r="R367" s="10"/>
      <c r="S367" s="10"/>
      <c r="T367" s="10"/>
      <c r="U367" s="10"/>
      <c r="V367" s="10"/>
      <c r="W367" s="10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103"/>
      <c r="G368" s="103"/>
      <c r="H368" s="10"/>
      <c r="I368" s="10"/>
      <c r="J368" s="10"/>
      <c r="K368" s="105"/>
      <c r="L368" s="10"/>
      <c r="M368" s="10"/>
      <c r="N368" s="10"/>
      <c r="O368" s="10"/>
      <c r="P368" s="102"/>
      <c r="Q368" s="10"/>
      <c r="R368" s="10"/>
      <c r="S368" s="10"/>
      <c r="T368" s="10"/>
      <c r="U368" s="10"/>
      <c r="V368" s="10"/>
      <c r="W368" s="1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103"/>
      <c r="G369" s="103"/>
      <c r="H369" s="10"/>
      <c r="I369" s="10"/>
      <c r="J369" s="10"/>
      <c r="K369" s="105"/>
      <c r="L369" s="10"/>
      <c r="M369" s="10"/>
      <c r="N369" s="10"/>
      <c r="O369" s="10"/>
      <c r="P369" s="102"/>
      <c r="Q369" s="10"/>
      <c r="R369" s="10"/>
      <c r="S369" s="10"/>
      <c r="T369" s="10"/>
      <c r="U369" s="10"/>
      <c r="V369" s="10"/>
      <c r="W369" s="1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103"/>
      <c r="G370" s="103"/>
      <c r="H370" s="10"/>
      <c r="I370" s="10"/>
      <c r="J370" s="10"/>
      <c r="K370" s="105"/>
      <c r="L370" s="10"/>
      <c r="M370" s="10"/>
      <c r="N370" s="10"/>
      <c r="O370" s="10"/>
      <c r="P370" s="102"/>
      <c r="Q370" s="10"/>
      <c r="R370" s="10"/>
      <c r="S370" s="10"/>
      <c r="T370" s="10"/>
      <c r="U370" s="10"/>
      <c r="V370" s="10"/>
      <c r="W370" s="10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  <row r="2144" spans="2:196" x14ac:dyDescent="0.2">
      <c r="B2144" s="3"/>
      <c r="C2144" s="3"/>
      <c r="D2144" s="3"/>
      <c r="E2144" s="3"/>
      <c r="F2144" s="6"/>
      <c r="G2144" s="6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</row>
    <row r="2145" spans="2:196" x14ac:dyDescent="0.2">
      <c r="B2145" s="3"/>
      <c r="C2145" s="3"/>
      <c r="D2145" s="3"/>
      <c r="E2145" s="3"/>
      <c r="F2145" s="6"/>
      <c r="G2145" s="6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</row>
    <row r="2146" spans="2:196" x14ac:dyDescent="0.2">
      <c r="B2146" s="3"/>
      <c r="C2146" s="3"/>
      <c r="D2146" s="3"/>
      <c r="E2146" s="3"/>
      <c r="F2146" s="6"/>
      <c r="G2146" s="6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</row>
    <row r="2147" spans="2:196" x14ac:dyDescent="0.2">
      <c r="B2147" s="3"/>
      <c r="C2147" s="3"/>
      <c r="D2147" s="3"/>
      <c r="E2147" s="3"/>
      <c r="F2147" s="6"/>
      <c r="G2147" s="6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</row>
  </sheetData>
  <autoFilter ref="A10:GN182"/>
  <mergeCells count="35">
    <mergeCell ref="A4:V4"/>
    <mergeCell ref="D1:G1"/>
    <mergeCell ref="S1:W1"/>
    <mergeCell ref="D2:G2"/>
    <mergeCell ref="R2:W2"/>
    <mergeCell ref="D3:G3"/>
    <mergeCell ref="R3:W3"/>
    <mergeCell ref="E181:F181"/>
    <mergeCell ref="S8:S9"/>
    <mergeCell ref="T8:T9"/>
    <mergeCell ref="U8:U9"/>
    <mergeCell ref="V8:V9"/>
    <mergeCell ref="A177:E177"/>
    <mergeCell ref="M8:M9"/>
    <mergeCell ref="N8:N9"/>
    <mergeCell ref="O8:O9"/>
    <mergeCell ref="P8:P9"/>
    <mergeCell ref="G8:G9"/>
    <mergeCell ref="H8:H9"/>
    <mergeCell ref="I8:I9"/>
    <mergeCell ref="J8:J9"/>
    <mergeCell ref="K8:K9"/>
    <mergeCell ref="L8:L9"/>
    <mergeCell ref="A7:A9"/>
    <mergeCell ref="B7:B9"/>
    <mergeCell ref="C7:C9"/>
    <mergeCell ref="D7:D9"/>
    <mergeCell ref="E7:E9"/>
    <mergeCell ref="F7:K7"/>
    <mergeCell ref="L7:Q7"/>
    <mergeCell ref="R7:W7"/>
    <mergeCell ref="F8:F9"/>
    <mergeCell ref="W8:W9"/>
    <mergeCell ref="Q8:Q9"/>
    <mergeCell ref="R8:R9"/>
  </mergeCells>
  <pageMargins left="0.6692913385826772" right="0.51181102362204722" top="0.74803149606299213" bottom="0.47244094488188981" header="0" footer="0"/>
  <pageSetup paperSize="9" scale="40" fitToHeight="7" orientation="landscape" r:id="rId1"/>
  <headerFooter differentFirst="1" scaleWithDoc="0" alignWithMargins="0">
    <oddHeader>&amp;C&amp;"Times New Roman,обычный"&amp;P&amp;R&amp;"Times New Roman,обычный"Продовження додатку 2</oddHeader>
  </headerFooter>
  <rowBreaks count="5" manualBreakCount="5">
    <brk id="58" max="22" man="1"/>
    <brk id="90" max="22" man="1"/>
    <brk id="156" max="22" man="1"/>
    <brk id="170" max="22" man="1"/>
    <brk id="181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аналіз</vt:lpstr>
      <vt:lpstr>аналіз!Заголовки_для_печати</vt:lpstr>
      <vt:lpstr>аналіз!Область_печати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Lytay</cp:lastModifiedBy>
  <cp:lastPrinted>2023-11-01T13:41:09Z</cp:lastPrinted>
  <dcterms:created xsi:type="dcterms:W3CDTF">2004-10-20T06:45:28Z</dcterms:created>
  <dcterms:modified xsi:type="dcterms:W3CDTF">2023-11-13T14:29:36Z</dcterms:modified>
</cp:coreProperties>
</file>