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-15" yWindow="3525" windowWidth="6000" windowHeight="3045" tabRatio="551"/>
  </bookViews>
  <sheets>
    <sheet name="дод2" sheetId="22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62913"/>
</workbook>
</file>

<file path=xl/calcChain.xml><?xml version="1.0" encoding="utf-8"?>
<calcChain xmlns="http://schemas.openxmlformats.org/spreadsheetml/2006/main">
  <c r="O202" i="22" l="1"/>
  <c r="N202" i="22"/>
  <c r="M202" i="22"/>
  <c r="L202" i="22"/>
  <c r="H202" i="22"/>
  <c r="G202" i="22"/>
  <c r="F202" i="22"/>
  <c r="R202" i="22" s="1"/>
  <c r="Q198" i="22"/>
  <c r="O198" i="22"/>
  <c r="P198" i="22" s="1"/>
  <c r="N198" i="22"/>
  <c r="M198" i="22"/>
  <c r="L198" i="22"/>
  <c r="H198" i="22"/>
  <c r="G198" i="22"/>
  <c r="T198" i="22" s="1"/>
  <c r="F198" i="22"/>
  <c r="S198" i="22" s="1"/>
  <c r="O197" i="22"/>
  <c r="N197" i="22"/>
  <c r="M197" i="22"/>
  <c r="L197" i="22"/>
  <c r="H197" i="22"/>
  <c r="G197" i="22"/>
  <c r="F197" i="22"/>
  <c r="S197" i="22" s="1"/>
  <c r="O196" i="22"/>
  <c r="N196" i="22"/>
  <c r="M196" i="22"/>
  <c r="L196" i="22"/>
  <c r="H196" i="22"/>
  <c r="G196" i="22"/>
  <c r="F196" i="22"/>
  <c r="O195" i="22"/>
  <c r="N195" i="22"/>
  <c r="M195" i="22"/>
  <c r="L195" i="22"/>
  <c r="H195" i="22"/>
  <c r="G195" i="22"/>
  <c r="F195" i="22"/>
  <c r="R195" i="22" s="1"/>
  <c r="O194" i="22"/>
  <c r="N194" i="22"/>
  <c r="T194" i="22" s="1"/>
  <c r="M194" i="22"/>
  <c r="L194" i="22"/>
  <c r="H194" i="22"/>
  <c r="G194" i="22"/>
  <c r="F194" i="22"/>
  <c r="R194" i="22" s="1"/>
  <c r="O193" i="22"/>
  <c r="N193" i="22"/>
  <c r="M193" i="22"/>
  <c r="L193" i="22"/>
  <c r="H193" i="22"/>
  <c r="G193" i="22"/>
  <c r="F193" i="22"/>
  <c r="O192" i="22"/>
  <c r="N192" i="22"/>
  <c r="M192" i="22"/>
  <c r="L192" i="22"/>
  <c r="H192" i="22"/>
  <c r="G192" i="22"/>
  <c r="F192" i="22"/>
  <c r="O191" i="22"/>
  <c r="N191" i="22"/>
  <c r="M191" i="22"/>
  <c r="L191" i="22"/>
  <c r="H191" i="22"/>
  <c r="G191" i="22"/>
  <c r="F191" i="22"/>
  <c r="O190" i="22"/>
  <c r="N190" i="22"/>
  <c r="M190" i="22"/>
  <c r="L190" i="22"/>
  <c r="H190" i="22"/>
  <c r="G190" i="22"/>
  <c r="F190" i="22"/>
  <c r="O189" i="22"/>
  <c r="N189" i="22"/>
  <c r="N204" i="22" s="1"/>
  <c r="T204" i="22" s="1"/>
  <c r="M189" i="22"/>
  <c r="L189" i="22"/>
  <c r="L204" i="22" s="1"/>
  <c r="R204" i="22" s="1"/>
  <c r="H189" i="22"/>
  <c r="G189" i="22"/>
  <c r="F189" i="22"/>
  <c r="O188" i="22"/>
  <c r="O204" i="22" s="1"/>
  <c r="N188" i="22"/>
  <c r="M188" i="22"/>
  <c r="L188" i="22"/>
  <c r="H188" i="22"/>
  <c r="G188" i="22"/>
  <c r="F188" i="22"/>
  <c r="P187" i="22"/>
  <c r="J187" i="22"/>
  <c r="P186" i="22"/>
  <c r="J186" i="22"/>
  <c r="P185" i="22"/>
  <c r="J185" i="22"/>
  <c r="P184" i="22"/>
  <c r="J184" i="22"/>
  <c r="P183" i="22"/>
  <c r="U180" i="22"/>
  <c r="T180" i="22"/>
  <c r="R180" i="22"/>
  <c r="Q180" i="22"/>
  <c r="P180" i="22"/>
  <c r="K180" i="22"/>
  <c r="J180" i="22"/>
  <c r="U179" i="22"/>
  <c r="T179" i="22"/>
  <c r="S179" i="22"/>
  <c r="R179" i="22"/>
  <c r="Q179" i="22"/>
  <c r="P179" i="22"/>
  <c r="K179" i="22"/>
  <c r="J179" i="22"/>
  <c r="U177" i="22"/>
  <c r="T177" i="22"/>
  <c r="S177" i="22"/>
  <c r="R177" i="22"/>
  <c r="Q177" i="22"/>
  <c r="P177" i="22"/>
  <c r="K177" i="22"/>
  <c r="J177" i="22"/>
  <c r="U176" i="22"/>
  <c r="T176" i="22"/>
  <c r="S176" i="22"/>
  <c r="R176" i="22"/>
  <c r="Q176" i="22"/>
  <c r="P176" i="22"/>
  <c r="J176" i="22"/>
  <c r="U175" i="22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K174" i="22"/>
  <c r="J174" i="22"/>
  <c r="U173" i="22"/>
  <c r="T173" i="22"/>
  <c r="S173" i="22"/>
  <c r="R173" i="22"/>
  <c r="Q173" i="22"/>
  <c r="P173" i="22"/>
  <c r="K173" i="22"/>
  <c r="J173" i="22"/>
  <c r="U172" i="22"/>
  <c r="V172" i="22" s="1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T169" i="22"/>
  <c r="S169" i="22"/>
  <c r="R169" i="22"/>
  <c r="Q169" i="22"/>
  <c r="P169" i="22"/>
  <c r="K169" i="22"/>
  <c r="J169" i="22"/>
  <c r="U168" i="22"/>
  <c r="W168" i="22" s="1"/>
  <c r="T168" i="22"/>
  <c r="S168" i="22"/>
  <c r="R168" i="22"/>
  <c r="Q168" i="22"/>
  <c r="P168" i="22"/>
  <c r="K168" i="22"/>
  <c r="J168" i="22"/>
  <c r="O167" i="22"/>
  <c r="N167" i="22"/>
  <c r="T167" i="22" s="1"/>
  <c r="M167" i="22"/>
  <c r="S167" i="22" s="1"/>
  <c r="L167" i="22"/>
  <c r="H167" i="22"/>
  <c r="F167" i="22"/>
  <c r="U166" i="22"/>
  <c r="T166" i="22"/>
  <c r="S166" i="22"/>
  <c r="R166" i="22"/>
  <c r="Q166" i="22"/>
  <c r="P166" i="22"/>
  <c r="K166" i="22"/>
  <c r="J166" i="22"/>
  <c r="U165" i="22"/>
  <c r="T165" i="22"/>
  <c r="S165" i="22"/>
  <c r="R165" i="22"/>
  <c r="Q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J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V143" i="22" s="1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W122" i="22" s="1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V118" i="22" s="1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W114" i="22" s="1"/>
  <c r="T114" i="22"/>
  <c r="S114" i="22"/>
  <c r="R114" i="22"/>
  <c r="Q114" i="22"/>
  <c r="P114" i="22"/>
  <c r="K114" i="22"/>
  <c r="J114" i="22"/>
  <c r="U113" i="22"/>
  <c r="V113" i="22" s="1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W110" i="22" s="1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W106" i="22" s="1"/>
  <c r="T106" i="22"/>
  <c r="S106" i="22"/>
  <c r="R106" i="22"/>
  <c r="Q106" i="22"/>
  <c r="P106" i="22"/>
  <c r="K106" i="22"/>
  <c r="J106" i="22"/>
  <c r="U105" i="22"/>
  <c r="V105" i="22" s="1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W94" i="22" s="1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Q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O75" i="22"/>
  <c r="N75" i="22"/>
  <c r="M75" i="22"/>
  <c r="L75" i="22"/>
  <c r="H75" i="22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W72" i="22" s="1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W70" i="22" s="1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V66" i="22" s="1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V63" i="22" s="1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V48" i="22" s="1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W46" i="22" s="1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G42" i="22"/>
  <c r="F42" i="22"/>
  <c r="U41" i="22"/>
  <c r="T41" i="22"/>
  <c r="S41" i="22"/>
  <c r="R41" i="22"/>
  <c r="Q41" i="22"/>
  <c r="Q193" i="22" s="1"/>
  <c r="P41" i="22"/>
  <c r="P193" i="22" s="1"/>
  <c r="K41" i="22"/>
  <c r="K193" i="22" s="1"/>
  <c r="J41" i="22"/>
  <c r="J193" i="22" s="1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V35" i="22" s="1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U14" i="22"/>
  <c r="T14" i="22"/>
  <c r="S14" i="22"/>
  <c r="R14" i="22"/>
  <c r="Q14" i="22"/>
  <c r="P14" i="22"/>
  <c r="K14" i="22"/>
  <c r="J14" i="22"/>
  <c r="O13" i="22"/>
  <c r="N13" i="22"/>
  <c r="M13" i="22"/>
  <c r="L13" i="22"/>
  <c r="H13" i="22"/>
  <c r="G13" i="22"/>
  <c r="F13" i="22"/>
  <c r="O11" i="22"/>
  <c r="N11" i="22"/>
  <c r="M11" i="22"/>
  <c r="L11" i="22"/>
  <c r="H11" i="22"/>
  <c r="J11" i="22" s="1"/>
  <c r="G11" i="22"/>
  <c r="F11" i="22"/>
  <c r="U7" i="22"/>
  <c r="T7" i="22"/>
  <c r="O7" i="22"/>
  <c r="N7" i="22"/>
  <c r="W134" i="22" l="1"/>
  <c r="V83" i="22"/>
  <c r="K190" i="22"/>
  <c r="Q195" i="22"/>
  <c r="V127" i="22"/>
  <c r="W145" i="22"/>
  <c r="P42" i="22"/>
  <c r="W66" i="22"/>
  <c r="W124" i="22"/>
  <c r="N12" i="22"/>
  <c r="W17" i="22"/>
  <c r="W18" i="22"/>
  <c r="V54" i="22"/>
  <c r="W73" i="22"/>
  <c r="V159" i="22"/>
  <c r="V166" i="22"/>
  <c r="S194" i="22"/>
  <c r="W148" i="22"/>
  <c r="W27" i="22"/>
  <c r="V29" i="22"/>
  <c r="V34" i="22"/>
  <c r="W36" i="22"/>
  <c r="V37" i="22"/>
  <c r="W126" i="22"/>
  <c r="W133" i="22"/>
  <c r="W179" i="22"/>
  <c r="Q11" i="22"/>
  <c r="V129" i="22"/>
  <c r="V137" i="22"/>
  <c r="W144" i="22"/>
  <c r="T140" i="22"/>
  <c r="K55" i="22"/>
  <c r="R55" i="22"/>
  <c r="J80" i="22"/>
  <c r="W159" i="22"/>
  <c r="W166" i="22"/>
  <c r="W25" i="22"/>
  <c r="W26" i="22"/>
  <c r="W29" i="22"/>
  <c r="W105" i="22"/>
  <c r="V106" i="22"/>
  <c r="S80" i="22"/>
  <c r="U167" i="22"/>
  <c r="U191" i="22"/>
  <c r="W34" i="22"/>
  <c r="W35" i="22"/>
  <c r="W52" i="22"/>
  <c r="W57" i="22"/>
  <c r="W59" i="22"/>
  <c r="W84" i="22"/>
  <c r="W118" i="22"/>
  <c r="V119" i="22"/>
  <c r="W121" i="22"/>
  <c r="V130" i="22"/>
  <c r="V132" i="22"/>
  <c r="W141" i="22"/>
  <c r="V148" i="22"/>
  <c r="V177" i="22"/>
  <c r="G12" i="22"/>
  <c r="U13" i="22"/>
  <c r="W69" i="22"/>
  <c r="Q75" i="22"/>
  <c r="V76" i="22"/>
  <c r="V173" i="22"/>
  <c r="W175" i="22"/>
  <c r="K191" i="22"/>
  <c r="W91" i="22"/>
  <c r="L201" i="22"/>
  <c r="L200" i="22" s="1"/>
  <c r="Q192" i="22"/>
  <c r="W41" i="22"/>
  <c r="W44" i="22"/>
  <c r="W45" i="22"/>
  <c r="J55" i="22"/>
  <c r="P75" i="22"/>
  <c r="P80" i="22"/>
  <c r="L178" i="22"/>
  <c r="L181" i="22" s="1"/>
  <c r="V46" i="22"/>
  <c r="W77" i="22"/>
  <c r="W49" i="22"/>
  <c r="W50" i="22"/>
  <c r="V51" i="22"/>
  <c r="T55" i="22"/>
  <c r="V84" i="22"/>
  <c r="W86" i="22"/>
  <c r="W87" i="22"/>
  <c r="W88" i="22"/>
  <c r="V91" i="22"/>
  <c r="V94" i="22"/>
  <c r="W97" i="22"/>
  <c r="V99" i="22"/>
  <c r="W129" i="22"/>
  <c r="W130" i="22"/>
  <c r="W155" i="22"/>
  <c r="W161" i="22"/>
  <c r="W163" i="22"/>
  <c r="W172" i="22"/>
  <c r="W176" i="22"/>
  <c r="S193" i="22"/>
  <c r="K197" i="22"/>
  <c r="K202" i="22"/>
  <c r="W99" i="22"/>
  <c r="W102" i="22"/>
  <c r="Q103" i="22"/>
  <c r="Q167" i="22"/>
  <c r="W177" i="22"/>
  <c r="U189" i="22"/>
  <c r="S191" i="22"/>
  <c r="T193" i="22"/>
  <c r="W47" i="22"/>
  <c r="W83" i="22"/>
  <c r="W158" i="22"/>
  <c r="T11" i="22"/>
  <c r="V57" i="22"/>
  <c r="W58" i="22"/>
  <c r="V102" i="22"/>
  <c r="W137" i="22"/>
  <c r="W138" i="22"/>
  <c r="W173" i="22"/>
  <c r="T192" i="22"/>
  <c r="W192" i="22" s="1"/>
  <c r="U193" i="22"/>
  <c r="V73" i="22"/>
  <c r="V19" i="22"/>
  <c r="W20" i="22"/>
  <c r="V21" i="22"/>
  <c r="R42" i="22"/>
  <c r="W61" i="22"/>
  <c r="W62" i="22"/>
  <c r="U90" i="22"/>
  <c r="R103" i="22"/>
  <c r="V110" i="22"/>
  <c r="W113" i="22"/>
  <c r="W149" i="22"/>
  <c r="T190" i="22"/>
  <c r="S195" i="22"/>
  <c r="W74" i="22"/>
  <c r="V156" i="22"/>
  <c r="Q42" i="22"/>
  <c r="W67" i="22"/>
  <c r="V70" i="22"/>
  <c r="S75" i="22"/>
  <c r="M12" i="22"/>
  <c r="T103" i="22"/>
  <c r="V122" i="22"/>
  <c r="J191" i="22"/>
  <c r="P195" i="22"/>
  <c r="Q204" i="22"/>
  <c r="W22" i="22"/>
  <c r="W23" i="22"/>
  <c r="V24" i="22"/>
  <c r="W38" i="22"/>
  <c r="W39" i="22"/>
  <c r="V40" i="22"/>
  <c r="W51" i="22"/>
  <c r="V53" i="22"/>
  <c r="M178" i="22"/>
  <c r="M181" i="22" s="1"/>
  <c r="V62" i="22"/>
  <c r="V74" i="22"/>
  <c r="K80" i="22"/>
  <c r="J90" i="22"/>
  <c r="P103" i="22"/>
  <c r="V111" i="22"/>
  <c r="V121" i="22"/>
  <c r="P140" i="22"/>
  <c r="W151" i="22"/>
  <c r="W154" i="22"/>
  <c r="V155" i="22"/>
  <c r="V158" i="22"/>
  <c r="V168" i="22"/>
  <c r="V169" i="22"/>
  <c r="V179" i="22"/>
  <c r="V180" i="22"/>
  <c r="J190" i="22"/>
  <c r="R191" i="22"/>
  <c r="R193" i="22"/>
  <c r="J198" i="22"/>
  <c r="U192" i="22"/>
  <c r="W24" i="22"/>
  <c r="V26" i="22"/>
  <c r="W40" i="22"/>
  <c r="S42" i="22"/>
  <c r="W53" i="22"/>
  <c r="W54" i="22"/>
  <c r="W64" i="22"/>
  <c r="W65" i="22"/>
  <c r="W76" i="22"/>
  <c r="K90" i="22"/>
  <c r="V95" i="22"/>
  <c r="V114" i="22"/>
  <c r="W132" i="22"/>
  <c r="W143" i="22"/>
  <c r="V151" i="22"/>
  <c r="V154" i="22"/>
  <c r="R167" i="22"/>
  <c r="W169" i="22"/>
  <c r="V170" i="22"/>
  <c r="P194" i="22"/>
  <c r="K198" i="22"/>
  <c r="O12" i="22"/>
  <c r="Q12" i="22" s="1"/>
  <c r="V27" i="22"/>
  <c r="W28" i="22"/>
  <c r="V43" i="22"/>
  <c r="V77" i="22"/>
  <c r="T75" i="22"/>
  <c r="R80" i="22"/>
  <c r="V88" i="22"/>
  <c r="V97" i="22"/>
  <c r="W98" i="22"/>
  <c r="W116" i="22"/>
  <c r="V124" i="22"/>
  <c r="W125" i="22"/>
  <c r="V133" i="22"/>
  <c r="K140" i="22"/>
  <c r="V144" i="22"/>
  <c r="V161" i="22"/>
  <c r="W162" i="22"/>
  <c r="Q188" i="22"/>
  <c r="P189" i="22"/>
  <c r="S192" i="22"/>
  <c r="P192" i="22"/>
  <c r="S196" i="22"/>
  <c r="T197" i="22"/>
  <c r="R197" i="22"/>
  <c r="T202" i="22"/>
  <c r="W202" i="22" s="1"/>
  <c r="S202" i="22"/>
  <c r="P13" i="22"/>
  <c r="W14" i="22"/>
  <c r="W15" i="22"/>
  <c r="V16" i="22"/>
  <c r="W30" i="22"/>
  <c r="W31" i="22"/>
  <c r="V32" i="22"/>
  <c r="W33" i="22"/>
  <c r="U42" i="22"/>
  <c r="W43" i="22"/>
  <c r="V45" i="22"/>
  <c r="V56" i="22"/>
  <c r="V69" i="22"/>
  <c r="Q80" i="22"/>
  <c r="S90" i="22"/>
  <c r="V98" i="22"/>
  <c r="W108" i="22"/>
  <c r="V116" i="22"/>
  <c r="W117" i="22"/>
  <c r="V125" i="22"/>
  <c r="V134" i="22"/>
  <c r="J140" i="22"/>
  <c r="V145" i="22"/>
  <c r="V162" i="22"/>
  <c r="V175" i="22"/>
  <c r="U194" i="22"/>
  <c r="T195" i="22"/>
  <c r="U202" i="22"/>
  <c r="S55" i="22"/>
  <c r="R140" i="22"/>
  <c r="R13" i="22"/>
  <c r="W16" i="22"/>
  <c r="V18" i="22"/>
  <c r="W32" i="22"/>
  <c r="R11" i="22"/>
  <c r="J42" i="22"/>
  <c r="W48" i="22"/>
  <c r="U55" i="22"/>
  <c r="W55" i="22" s="1"/>
  <c r="W56" i="22"/>
  <c r="T80" i="22"/>
  <c r="S103" i="22"/>
  <c r="V108" i="22"/>
  <c r="W109" i="22"/>
  <c r="V117" i="22"/>
  <c r="V126" i="22"/>
  <c r="V135" i="22"/>
  <c r="V146" i="22"/>
  <c r="V163" i="22"/>
  <c r="V176" i="22"/>
  <c r="G199" i="22"/>
  <c r="K192" i="22"/>
  <c r="R192" i="22"/>
  <c r="J194" i="22"/>
  <c r="J197" i="22"/>
  <c r="U197" i="22"/>
  <c r="W197" i="22" s="1"/>
  <c r="J202" i="22"/>
  <c r="T12" i="22"/>
  <c r="W21" i="22"/>
  <c r="S11" i="22"/>
  <c r="W37" i="22"/>
  <c r="V109" i="22"/>
  <c r="V138" i="22"/>
  <c r="V149" i="22"/>
  <c r="V164" i="22"/>
  <c r="J192" i="22"/>
  <c r="M10" i="22"/>
  <c r="H12" i="22"/>
  <c r="K11" i="22"/>
  <c r="W60" i="22"/>
  <c r="V60" i="22"/>
  <c r="V64" i="22"/>
  <c r="W101" i="22"/>
  <c r="V101" i="22"/>
  <c r="W142" i="22"/>
  <c r="V142" i="22"/>
  <c r="W150" i="22"/>
  <c r="V150" i="22"/>
  <c r="F201" i="22"/>
  <c r="F199" i="22"/>
  <c r="W193" i="22"/>
  <c r="V193" i="22"/>
  <c r="Q197" i="22"/>
  <c r="P197" i="22"/>
  <c r="W153" i="22"/>
  <c r="V153" i="22"/>
  <c r="W174" i="22"/>
  <c r="V174" i="22"/>
  <c r="G203" i="22"/>
  <c r="T189" i="22"/>
  <c r="W189" i="22" s="1"/>
  <c r="K189" i="22"/>
  <c r="J189" i="22"/>
  <c r="S190" i="22"/>
  <c r="R190" i="22"/>
  <c r="Q190" i="22"/>
  <c r="P190" i="22"/>
  <c r="U11" i="22"/>
  <c r="Q13" i="22"/>
  <c r="V14" i="22"/>
  <c r="V22" i="22"/>
  <c r="V30" i="22"/>
  <c r="V38" i="22"/>
  <c r="K42" i="22"/>
  <c r="V49" i="22"/>
  <c r="V61" i="22"/>
  <c r="V65" i="22"/>
  <c r="W71" i="22"/>
  <c r="V71" i="22"/>
  <c r="V78" i="22"/>
  <c r="V81" i="22"/>
  <c r="V86" i="22"/>
  <c r="W95" i="22"/>
  <c r="W157" i="22"/>
  <c r="V157" i="22"/>
  <c r="W165" i="22"/>
  <c r="V165" i="22"/>
  <c r="H199" i="22"/>
  <c r="U188" i="22"/>
  <c r="K188" i="22"/>
  <c r="J188" i="22"/>
  <c r="W194" i="22"/>
  <c r="V194" i="22"/>
  <c r="T196" i="22"/>
  <c r="K196" i="22"/>
  <c r="J196" i="22"/>
  <c r="V25" i="22"/>
  <c r="V33" i="22"/>
  <c r="V41" i="22"/>
  <c r="T42" i="22"/>
  <c r="V44" i="22"/>
  <c r="V52" i="22"/>
  <c r="F178" i="22"/>
  <c r="N178" i="22"/>
  <c r="R75" i="22"/>
  <c r="W78" i="22"/>
  <c r="W81" i="22"/>
  <c r="U190" i="22"/>
  <c r="Q191" i="22"/>
  <c r="P191" i="22"/>
  <c r="U195" i="22"/>
  <c r="K195" i="22"/>
  <c r="J195" i="22"/>
  <c r="U196" i="22"/>
  <c r="Q152" i="22"/>
  <c r="P152" i="22"/>
  <c r="J13" i="22"/>
  <c r="V17" i="22"/>
  <c r="K13" i="22"/>
  <c r="S13" i="22"/>
  <c r="V20" i="22"/>
  <c r="V28" i="22"/>
  <c r="V36" i="22"/>
  <c r="V47" i="22"/>
  <c r="G178" i="22"/>
  <c r="O178" i="22"/>
  <c r="V58" i="22"/>
  <c r="K75" i="22"/>
  <c r="J75" i="22"/>
  <c r="U75" i="22"/>
  <c r="W79" i="22"/>
  <c r="V79" i="22"/>
  <c r="W82" i="22"/>
  <c r="V82" i="22"/>
  <c r="V87" i="22"/>
  <c r="R90" i="22"/>
  <c r="U103" i="22"/>
  <c r="W104" i="22"/>
  <c r="V104" i="22"/>
  <c r="W112" i="22"/>
  <c r="V112" i="22"/>
  <c r="W120" i="22"/>
  <c r="V120" i="22"/>
  <c r="W128" i="22"/>
  <c r="V128" i="22"/>
  <c r="W136" i="22"/>
  <c r="V136" i="22"/>
  <c r="T152" i="22"/>
  <c r="K152" i="22"/>
  <c r="J152" i="22"/>
  <c r="W160" i="22"/>
  <c r="V160" i="22"/>
  <c r="M199" i="22"/>
  <c r="M203" i="22" s="1"/>
  <c r="M201" i="22"/>
  <c r="M200" i="22" s="1"/>
  <c r="F12" i="22"/>
  <c r="T13" i="22"/>
  <c r="V13" i="22" s="1"/>
  <c r="V15" i="22"/>
  <c r="V23" i="22"/>
  <c r="V31" i="22"/>
  <c r="V39" i="22"/>
  <c r="V50" i="22"/>
  <c r="H178" i="22"/>
  <c r="P55" i="22"/>
  <c r="V67" i="22"/>
  <c r="V72" i="22"/>
  <c r="T90" i="22"/>
  <c r="V90" i="22" s="1"/>
  <c r="K103" i="22"/>
  <c r="J103" i="22"/>
  <c r="U152" i="22"/>
  <c r="N201" i="22"/>
  <c r="N200" i="22" s="1"/>
  <c r="T191" i="22"/>
  <c r="V191" i="22" s="1"/>
  <c r="L12" i="22"/>
  <c r="P11" i="22"/>
  <c r="Q55" i="22"/>
  <c r="V59" i="22"/>
  <c r="W63" i="22"/>
  <c r="V92" i="22"/>
  <c r="W92" i="22"/>
  <c r="W107" i="22"/>
  <c r="V107" i="22"/>
  <c r="W115" i="22"/>
  <c r="V115" i="22"/>
  <c r="W123" i="22"/>
  <c r="V123" i="22"/>
  <c r="W131" i="22"/>
  <c r="V131" i="22"/>
  <c r="W139" i="22"/>
  <c r="V139" i="22"/>
  <c r="S140" i="22"/>
  <c r="W147" i="22"/>
  <c r="V147" i="22"/>
  <c r="W167" i="22"/>
  <c r="V167" i="22"/>
  <c r="U204" i="22"/>
  <c r="P204" i="22"/>
  <c r="O199" i="22"/>
  <c r="R198" i="22"/>
  <c r="H201" i="22"/>
  <c r="W96" i="22"/>
  <c r="V96" i="22"/>
  <c r="L10" i="22"/>
  <c r="W68" i="22"/>
  <c r="V68" i="22"/>
  <c r="U80" i="22"/>
  <c r="W85" i="22"/>
  <c r="V85" i="22"/>
  <c r="V89" i="22"/>
  <c r="W89" i="22"/>
  <c r="Q90" i="22"/>
  <c r="P90" i="22"/>
  <c r="W93" i="22"/>
  <c r="V93" i="22"/>
  <c r="V100" i="22"/>
  <c r="W100" i="22"/>
  <c r="W171" i="22"/>
  <c r="V171" i="22"/>
  <c r="Q196" i="22"/>
  <c r="P196" i="22"/>
  <c r="Q202" i="22"/>
  <c r="P202" i="22"/>
  <c r="W111" i="22"/>
  <c r="W119" i="22"/>
  <c r="W127" i="22"/>
  <c r="W135" i="22"/>
  <c r="Q140" i="22"/>
  <c r="V141" i="22"/>
  <c r="W146" i="22"/>
  <c r="W156" i="22"/>
  <c r="W164" i="22"/>
  <c r="P167" i="22"/>
  <c r="W170" i="22"/>
  <c r="W180" i="22"/>
  <c r="P188" i="22"/>
  <c r="Q194" i="22"/>
  <c r="G201" i="22"/>
  <c r="O201" i="22"/>
  <c r="J167" i="22"/>
  <c r="R188" i="22"/>
  <c r="Q189" i="22"/>
  <c r="K194" i="22"/>
  <c r="U198" i="22"/>
  <c r="L199" i="22"/>
  <c r="L203" i="22" s="1"/>
  <c r="K167" i="22"/>
  <c r="S188" i="22"/>
  <c r="R189" i="22"/>
  <c r="U140" i="22"/>
  <c r="R152" i="22"/>
  <c r="T188" i="22"/>
  <c r="S189" i="22"/>
  <c r="R196" i="22"/>
  <c r="N199" i="22"/>
  <c r="N203" i="22" s="1"/>
  <c r="M204" i="22"/>
  <c r="S204" i="22" s="1"/>
  <c r="W191" i="22" l="1"/>
  <c r="V192" i="22"/>
  <c r="R178" i="22"/>
  <c r="R10" i="22" s="1"/>
  <c r="T203" i="22"/>
  <c r="V197" i="22"/>
  <c r="P12" i="22"/>
  <c r="V42" i="22"/>
  <c r="V202" i="22"/>
  <c r="J178" i="22"/>
  <c r="W13" i="22"/>
  <c r="S178" i="22"/>
  <c r="S10" i="22" s="1"/>
  <c r="V55" i="22"/>
  <c r="V152" i="22"/>
  <c r="W152" i="22"/>
  <c r="S12" i="22"/>
  <c r="R12" i="22"/>
  <c r="V190" i="22"/>
  <c r="W190" i="22"/>
  <c r="Q199" i="22"/>
  <c r="P199" i="22"/>
  <c r="O203" i="22"/>
  <c r="K178" i="22"/>
  <c r="H181" i="22"/>
  <c r="H10" i="22"/>
  <c r="V196" i="22"/>
  <c r="W196" i="22"/>
  <c r="W204" i="22"/>
  <c r="V204" i="22"/>
  <c r="T178" i="22"/>
  <c r="T10" i="22" s="1"/>
  <c r="V103" i="22"/>
  <c r="W103" i="22"/>
  <c r="W90" i="22"/>
  <c r="W11" i="22"/>
  <c r="V11" i="22"/>
  <c r="T199" i="22"/>
  <c r="J12" i="22"/>
  <c r="U12" i="22"/>
  <c r="K12" i="22"/>
  <c r="W140" i="22"/>
  <c r="V140" i="22"/>
  <c r="W75" i="22"/>
  <c r="V75" i="22"/>
  <c r="G200" i="22"/>
  <c r="T200" i="22" s="1"/>
  <c r="T201" i="22"/>
  <c r="W195" i="22"/>
  <c r="V195" i="22"/>
  <c r="F10" i="22"/>
  <c r="F181" i="22"/>
  <c r="H203" i="22"/>
  <c r="U199" i="22"/>
  <c r="J199" i="22"/>
  <c r="K199" i="22"/>
  <c r="V189" i="22"/>
  <c r="W42" i="22"/>
  <c r="W188" i="22"/>
  <c r="V188" i="22"/>
  <c r="V80" i="22"/>
  <c r="W80" i="22"/>
  <c r="Q178" i="22"/>
  <c r="P178" i="22"/>
  <c r="O181" i="22"/>
  <c r="O10" i="22"/>
  <c r="F203" i="22"/>
  <c r="R199" i="22"/>
  <c r="S199" i="22"/>
  <c r="O200" i="22"/>
  <c r="Q201" i="22"/>
  <c r="P201" i="22"/>
  <c r="N181" i="22"/>
  <c r="N10" i="22"/>
  <c r="W198" i="22"/>
  <c r="V198" i="22"/>
  <c r="U201" i="22"/>
  <c r="K201" i="22"/>
  <c r="J201" i="22"/>
  <c r="H200" i="22"/>
  <c r="G181" i="22"/>
  <c r="G10" i="22"/>
  <c r="F200" i="22"/>
  <c r="S201" i="22"/>
  <c r="R201" i="22"/>
  <c r="U178" i="22"/>
  <c r="V178" i="22" l="1"/>
  <c r="V201" i="22"/>
  <c r="W201" i="22"/>
  <c r="W199" i="22"/>
  <c r="V199" i="22"/>
  <c r="K203" i="22"/>
  <c r="J203" i="22"/>
  <c r="U203" i="22"/>
  <c r="S200" i="22"/>
  <c r="R200" i="22"/>
  <c r="S203" i="22"/>
  <c r="R203" i="22"/>
  <c r="S181" i="22"/>
  <c r="J183" i="22"/>
  <c r="R181" i="22"/>
  <c r="S183" i="22"/>
  <c r="R183" i="22"/>
  <c r="P10" i="22"/>
  <c r="Q10" i="22"/>
  <c r="I180" i="22"/>
  <c r="I177" i="22"/>
  <c r="I173" i="22"/>
  <c r="I159" i="22"/>
  <c r="I149" i="22"/>
  <c r="I141" i="22"/>
  <c r="I138" i="22"/>
  <c r="I130" i="22"/>
  <c r="I122" i="22"/>
  <c r="I114" i="22"/>
  <c r="I196" i="22" s="1"/>
  <c r="I106" i="22"/>
  <c r="I95" i="22"/>
  <c r="I84" i="22"/>
  <c r="I70" i="22"/>
  <c r="I62" i="22"/>
  <c r="I170" i="22"/>
  <c r="I164" i="22"/>
  <c r="I146" i="22"/>
  <c r="I135" i="22"/>
  <c r="I127" i="22"/>
  <c r="I119" i="22"/>
  <c r="I111" i="22"/>
  <c r="I161" i="22"/>
  <c r="I154" i="22"/>
  <c r="I151" i="22"/>
  <c r="I143" i="22"/>
  <c r="I132" i="22"/>
  <c r="I124" i="22"/>
  <c r="I116" i="22"/>
  <c r="I108" i="22"/>
  <c r="I97" i="22"/>
  <c r="I179" i="22"/>
  <c r="I172" i="22"/>
  <c r="I166" i="22"/>
  <c r="I158" i="22"/>
  <c r="I148" i="22"/>
  <c r="I137" i="22"/>
  <c r="I129" i="22"/>
  <c r="I121" i="22"/>
  <c r="I113" i="22"/>
  <c r="I105" i="22"/>
  <c r="I102" i="22"/>
  <c r="I94" i="22"/>
  <c r="I90" i="22"/>
  <c r="I83" i="22"/>
  <c r="I69" i="22"/>
  <c r="I169" i="22"/>
  <c r="I163" i="22"/>
  <c r="I152" i="22"/>
  <c r="I145" i="22"/>
  <c r="I134" i="22"/>
  <c r="I126" i="22"/>
  <c r="I118" i="22"/>
  <c r="I110" i="22"/>
  <c r="I99" i="22"/>
  <c r="I91" i="22"/>
  <c r="I88" i="22"/>
  <c r="I77" i="22"/>
  <c r="I74" i="22"/>
  <c r="I66" i="22"/>
  <c r="I174" i="22"/>
  <c r="I160" i="22"/>
  <c r="I153" i="22"/>
  <c r="I150" i="22"/>
  <c r="I142" i="22"/>
  <c r="I139" i="22"/>
  <c r="I131" i="22"/>
  <c r="I123" i="22"/>
  <c r="I115" i="22"/>
  <c r="I107" i="22"/>
  <c r="I96" i="22"/>
  <c r="I85" i="22"/>
  <c r="I71" i="22"/>
  <c r="I63" i="22"/>
  <c r="I168" i="22"/>
  <c r="I162" i="22"/>
  <c r="I144" i="22"/>
  <c r="I140" i="22"/>
  <c r="I133" i="22"/>
  <c r="I125" i="22"/>
  <c r="I117" i="22"/>
  <c r="I109" i="22"/>
  <c r="I98" i="22"/>
  <c r="I171" i="22"/>
  <c r="I167" i="22"/>
  <c r="I100" i="22"/>
  <c r="I93" i="22"/>
  <c r="I89" i="22"/>
  <c r="I68" i="22"/>
  <c r="I64" i="22"/>
  <c r="I51" i="22"/>
  <c r="I43" i="22"/>
  <c r="I40" i="22"/>
  <c r="I32" i="22"/>
  <c r="I24" i="22"/>
  <c r="I61" i="22"/>
  <c r="I38" i="22"/>
  <c r="I147" i="22"/>
  <c r="I92" i="22"/>
  <c r="I76" i="22"/>
  <c r="I73" i="22"/>
  <c r="I59" i="22"/>
  <c r="I48" i="22"/>
  <c r="I37" i="22"/>
  <c r="I29" i="22"/>
  <c r="I21" i="22"/>
  <c r="K10" i="22"/>
  <c r="I20" i="22"/>
  <c r="I67" i="22"/>
  <c r="I56" i="22"/>
  <c r="I53" i="22"/>
  <c r="I45" i="22"/>
  <c r="I34" i="22"/>
  <c r="I26" i="22"/>
  <c r="I18" i="22"/>
  <c r="J10" i="22"/>
  <c r="I30" i="22"/>
  <c r="I136" i="22"/>
  <c r="I128" i="22"/>
  <c r="I120" i="22"/>
  <c r="I112" i="22"/>
  <c r="I104" i="22"/>
  <c r="I82" i="22"/>
  <c r="I79" i="22"/>
  <c r="I72" i="22"/>
  <c r="I50" i="22"/>
  <c r="I39" i="22"/>
  <c r="I31" i="22"/>
  <c r="I23" i="22"/>
  <c r="I15" i="22"/>
  <c r="I28" i="22"/>
  <c r="I22" i="22"/>
  <c r="I87" i="22"/>
  <c r="I58" i="22"/>
  <c r="I47" i="22"/>
  <c r="I36" i="22"/>
  <c r="I65" i="22"/>
  <c r="I49" i="22"/>
  <c r="I165" i="22"/>
  <c r="I157" i="22"/>
  <c r="I81" i="22"/>
  <c r="I78" i="22"/>
  <c r="I52" i="22"/>
  <c r="I44" i="22"/>
  <c r="I41" i="22"/>
  <c r="I193" i="22" s="1"/>
  <c r="I201" i="22" s="1"/>
  <c r="I33" i="22"/>
  <c r="I25" i="22"/>
  <c r="I17" i="22"/>
  <c r="I86" i="22"/>
  <c r="I14" i="22"/>
  <c r="I101" i="22"/>
  <c r="I60" i="22"/>
  <c r="I57" i="22"/>
  <c r="I54" i="22"/>
  <c r="I46" i="22"/>
  <c r="I35" i="22"/>
  <c r="I27" i="22"/>
  <c r="I19" i="22"/>
  <c r="I16" i="22"/>
  <c r="I80" i="22"/>
  <c r="I75" i="22"/>
  <c r="I13" i="22"/>
  <c r="I42" i="22"/>
  <c r="I103" i="22"/>
  <c r="I11" i="22"/>
  <c r="I55" i="22"/>
  <c r="T181" i="22"/>
  <c r="T183" i="22"/>
  <c r="Q181" i="22"/>
  <c r="P181" i="22"/>
  <c r="Q183" i="22"/>
  <c r="I12" i="22"/>
  <c r="K183" i="22"/>
  <c r="K181" i="22"/>
  <c r="J181" i="22"/>
  <c r="U183" i="22"/>
  <c r="I181" i="22"/>
  <c r="U181" i="22"/>
  <c r="U200" i="22"/>
  <c r="K200" i="22"/>
  <c r="J200" i="22"/>
  <c r="I178" i="22"/>
  <c r="W12" i="22"/>
  <c r="V12" i="22"/>
  <c r="W178" i="22"/>
  <c r="U10" i="22"/>
  <c r="P200" i="22"/>
  <c r="Q200" i="22"/>
  <c r="Q203" i="22"/>
  <c r="P203" i="22"/>
  <c r="I198" i="22" l="1"/>
  <c r="I202" i="22"/>
  <c r="W203" i="22"/>
  <c r="V203" i="22"/>
  <c r="W183" i="22"/>
  <c r="V183" i="22"/>
  <c r="W181" i="22"/>
  <c r="V181" i="22"/>
  <c r="W200" i="22"/>
  <c r="V200" i="22"/>
  <c r="V10" i="22"/>
  <c r="W10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<sst xmlns="http://schemas.openxmlformats.org/spreadsheetml/2006/main" count="495" uniqueCount="385">
  <si>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</si>
  <si>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</si>
  <si>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</si>
  <si>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</si>
  <si>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</si>
  <si>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</si>
  <si>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</si>
  <si>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</si>
  <si>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</si>
  <si>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</si>
  <si>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</si>
  <si>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</si>
  <si>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</si>
  <si>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</si>
  <si>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</si>
  <si>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</si>
  <si>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</si>
  <si>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</si>
  <si>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</si>
  <si>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</si>
  <si>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</si>
  <si>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</si>
  <si>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</si>
  <si>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</si>
  <si>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</si>
  <si>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</si>
  <si>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</si>
  <si>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</si>
  <si>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</si>
  <si>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</si>
  <si>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</si>
  <si>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</si>
  <si>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</si>
  <si>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</si>
  <si>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</si>
  <si>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</si>
  <si>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</si>
  <si>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</si>
  <si>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</si>
  <si>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</si>
  <si>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</si>
  <si>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</si>
  <si>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</si>
  <si>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</si>
  <si>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</si>
  <si>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</si>
  <si>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</si>
  <si>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</si>
  <si>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</si>
  <si>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</si>
  <si>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</si>
  <si>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</si>
  <si>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</si>
  <si>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</si>
  <si>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</si>
  <si>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</si>
  <si>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</si>
  <si>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</si>
  <si>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</si>
  <si>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</si>
  <si>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</si>
  <si>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</si>
  <si>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</si>
  <si>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</si>
  <si>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</si>
  <si>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</si>
  <si>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</si>
  <si>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</si>
  <si>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</si>
  <si>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</si>
  <si>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</si>
  <si>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</si>
  <si>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</si>
  <si>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</si>
  <si>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</si>
  <si>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</si>
  <si>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</si>
  <si>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</si>
  <si>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</si>
  <si>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</si>
  <si>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</si>
  <si>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</si>
  <si>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</si>
  <si>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</si>
  <si>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</si>
  <si>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</si>
  <si>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</si>
  <si>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</si>
  <si>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</si>
  <si>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</si>
  <si>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</si>
  <si>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</si>
  <si>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</si>
  <si>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</si>
  <si>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</si>
  <si>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</si>
  <si>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</si>
  <si>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</si>
  <si>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</si>
  <si>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</si>
  <si>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</si>
  <si>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</si>
  <si>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</si>
  <si>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</si>
  <si>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</si>
  <si>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</si>
  <si>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</si>
  <si>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</si>
  <si>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</si>
  <si>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</si>
  <si>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</si>
  <si>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</si>
  <si>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</si>
  <si>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</si>
  <si>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</si>
  <si>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</si>
  <si>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</si>
  <si>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</si>
  <si>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</si>
  <si>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</si>
  <si>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</si>
  <si>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</si>
  <si>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</si>
  <si>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</si>
  <si>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</si>
  <si>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</si>
  <si>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</si>
  <si>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</si>
  <si>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</si>
  <si>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</si>
  <si>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</si>
  <si>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</si>
  <si>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</si>
  <si>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</si>
  <si>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</si>
  <si>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</si>
  <si>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</si>
  <si>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</si>
  <si>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</si>
  <si>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</si>
  <si>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</si>
  <si>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</si>
  <si>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</si>
  <si>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</si>
  <si>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</si>
  <si>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</si>
  <si>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</si>
  <si>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</si>
  <si>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</si>
  <si>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</si>
  <si>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</si>
  <si>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</si>
  <si>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</si>
  <si>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</si>
  <si>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</si>
  <si>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</si>
  <si>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</si>
  <si>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</si>
  <si>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</si>
  <si>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</si>
  <si>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</si>
  <si>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</si>
  <si>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</si>
  <si>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</si>
  <si>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</si>
  <si>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</si>
  <si>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</si>
  <si>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</si>
  <si>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</si>
  <si>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</si>
  <si>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</si>
  <si>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</si>
  <si>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</si>
  <si>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</si>
  <si>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</si>
  <si>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</si>
  <si>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</si>
  <si>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</si>
  <si>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</si>
  <si>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</si>
  <si>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</si>
  <si>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</si>
  <si>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</si>
  <si>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</si>
  <si>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</si>
  <si>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</si>
  <si>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</si>
  <si>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</si>
  <si>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</si>
  <si>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</si>
  <si>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</si>
  <si>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</si>
  <si>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</si>
  <si>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</si>
  <si>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</si>
  <si>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</si>
  <si>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</si>
  <si>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</si>
  <si>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</si>
  <si>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</si>
  <si>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</si>
  <si>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</si>
  <si>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</si>
  <si>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</si>
  <si>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</si>
  <si>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</si>
  <si>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</si>
  <si>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</si>
  <si>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</si>
  <si>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</si>
  <si>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</si>
  <si>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</si>
  <si>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</si>
  <si>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</si>
  <si>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</si>
  <si>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</si>
  <si>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</si>
  <si>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</si>
  <si>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</si>
  <si>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</si>
  <si>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</si>
  <si>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</si>
  <si>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</si>
  <si>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</si>
  <si>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</si>
  <si>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</si>
  <si>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</si>
  <si>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</si>
  <si>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</si>
  <si>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</si>
  <si>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</si>
  <si>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</si>
  <si>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</si>
  <si>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</si>
  <si>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</si>
  <si>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</si>
  <si>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</si>
  <si>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</si>
  <si>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</si>
  <si>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</si>
  <si>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</si>
  <si>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</si>
  <si>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</si>
  <si>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</si>
  <si>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</si>
  <si>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</si>
  <si>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</si>
  <si>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</si>
  <si>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</si>
  <si>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</si>
  <si>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</si>
  <si>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</si>
  <si>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</si>
  <si>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</si>
  <si>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</si>
  <si>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</si>
  <si>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</si>
  <si>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</si>
  <si>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</si>
  <si>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</si>
  <si>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</si>
  <si>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</si>
  <si>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</si>
  <si>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</si>
  <si>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</si>
  <si>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</si>
  <si>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</si>
  <si>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</si>
  <si>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</si>
  <si>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</si>
  <si>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</si>
  <si>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</si>
  <si>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</si>
  <si>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</si>
  <si>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</si>
  <si>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</si>
  <si>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</si>
  <si>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</si>
  <si>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</si>
  <si>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</si>
  <si>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</si>
  <si>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</si>
  <si>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</si>
  <si>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</si>
  <si>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</si>
  <si>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</si>
  <si>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</si>
  <si>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</si>
  <si>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</si>
  <si>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</si>
  <si>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</si>
  <si>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</si>
  <si>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</si>
  <si>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</si>
  <si>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</si>
  <si>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</si>
  <si>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</si>
  <si>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</si>
  <si>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</si>
  <si>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</si>
  <si>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</si>
  <si>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</si>
  <si>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</si>
  <si>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</si>
  <si>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</si>
  <si>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</si>
  <si>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</si>
  <si>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</si>
  <si>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</si>
  <si>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</si>
  <si>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</si>
  <si>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</si>
  <si>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</si>
  <si>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</si>
  <si>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</si>
  <si>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</si>
  <si>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</si>
  <si>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</si>
  <si>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</si>
  <si>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до рішення  Вараської міської ради</t>
  </si>
  <si>
    <t>Міський голова</t>
  </si>
  <si>
    <t>Олександр МЕНЗУЛ</t>
  </si>
  <si>
    <t>затверджено на 01.01.2024</t>
  </si>
  <si>
    <t>виконано станом на 01.01.2024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</si>
  <si>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</si>
  <si>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</si>
  <si>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</si>
  <si>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r>
      <t>Забезпечення діяльності інклюзивно-ресурсних центрів за рахунок освітньої субвенції</t>
    </r>
    <r>
      <rPr>
        <i/>
        <sz val="16"/>
        <rFont val="Times New Roman"/>
        <family val="1"/>
        <charset val="204"/>
      </rPr>
      <t xml:space="preserve"> (41051000)</t>
    </r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</si>
  <si>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</si>
  <si>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6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</si>
  <si>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6"/>
        <rFont val="Times New Roman"/>
        <family val="1"/>
        <charset val="204"/>
      </rPr>
      <t xml:space="preserve"> (41051700) </t>
    </r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</si>
  <si>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</si>
  <si>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</si>
  <si>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</si>
  <si>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</si>
  <si>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</si>
  <si>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</si>
  <si>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</si>
  <si>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</si>
  <si>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</si>
  <si>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</si>
  <si>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</si>
  <si>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</si>
  <si>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</si>
  <si>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</si>
  <si>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</si>
  <si>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</si>
  <si>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</si>
  <si>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</si>
  <si>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</si>
  <si>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</si>
  <si>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</si>
  <si>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</si>
  <si>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</si>
  <si>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</si>
  <si>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</si>
  <si>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</si>
  <si>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</si>
  <si>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</si>
  <si>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- в тому числі для потреб військової частини А7073 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</si>
  <si>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</si>
  <si>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</si>
  <si>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</si>
  <si>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</si>
  <si>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</si>
  <si>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</si>
  <si>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</si>
  <si>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</si>
  <si>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</si>
  <si>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</si>
  <si>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</si>
  <si>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</si>
  <si>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</si>
  <si>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</si>
  <si>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</si>
  <si>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</si>
  <si>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</si>
  <si>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</si>
  <si>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</si>
  <si>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</si>
  <si>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</si>
  <si>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</si>
  <si>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</si>
  <si>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__________2024 року №_____________</t>
  </si>
  <si>
    <t xml:space="preserve">                Виконання бюджету Вараської міської територіальної громади по видатках та кредитуванню за 2023 рік                                                                                       № 7310-ЗВ-01-24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</si>
</sst>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b/>
      <sz val="13"/>
      <name val="Arial Cyr"/>
      <family val="2"/>
      <charset val="204"/>
    </font>
    <font>
      <sz val="13"/>
      <name val="Arial Cyr"/>
      <charset val="204"/>
    </font>
    <font>
      <sz val="13"/>
      <name val="Arial Cyr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family val="2"/>
      <charset val="204"/>
    </font>
    <font>
      <i/>
      <sz val="16"/>
      <name val="Times New Roman"/>
      <family val="1"/>
      <charset val="204"/>
    </font>
    <font>
      <i/>
      <sz val="16"/>
      <name val="Arial"/>
      <family val="2"/>
      <charset val="204"/>
    </font>
    <font>
      <i/>
      <sz val="15"/>
      <name val="Times New Roman"/>
      <family val="1"/>
      <charset val="204"/>
    </font>
    <font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5"/>
      <name val="Times New Roman"/>
      <family val="1"/>
      <charset val="204"/>
    </font>
    <font>
      <b/>
      <sz val="16"/>
      <color theme="1"/>
      <name val="Arial"/>
      <family val="2"/>
      <charset val="204"/>
    </font>
    <font>
      <i/>
      <sz val="16"/>
      <color rgb="FFFF0000"/>
      <name val="Arial"/>
      <family val="2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25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0" fillId="2" borderId="7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5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7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167" fontId="42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29" fillId="2" borderId="5" xfId="0" applyFont="1" applyFill="1" applyBorder="1" applyAlignment="1" applyProtection="1">
      <alignment horizontal="justify" wrapText="1"/>
      <protection locked="0"/>
    </xf>
    <xf numFmtId="0" fontId="29" fillId="2" borderId="5" xfId="0" applyFont="1" applyFill="1" applyBorder="1" applyAlignment="1">
      <alignment horizontal="justify" wrapText="1"/>
    </xf>
    <xf numFmtId="49" fontId="10" fillId="2" borderId="5" xfId="0" applyNumberFormat="1" applyFont="1" applyFill="1" applyBorder="1" applyAlignment="1" applyProtection="1">
      <alignment horizontal="justify" wrapText="1"/>
      <protection locked="0"/>
    </xf>
    <xf numFmtId="167" fontId="43" fillId="2" borderId="5" xfId="0" applyNumberFormat="1" applyFont="1" applyFill="1" applyBorder="1" applyAlignment="1" applyProtection="1">
      <alignment horizontal="center" wrapText="1"/>
    </xf>
    <xf numFmtId="167" fontId="43" fillId="2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/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Alignment="1">
      <alignment wrapText="1"/>
    </xf>
    <xf numFmtId="0" fontId="44" fillId="2" borderId="0" xfId="0" applyFont="1" applyFill="1"/>
    <xf numFmtId="0" fontId="10" fillId="2" borderId="5" xfId="0" applyFont="1" applyFill="1" applyBorder="1" applyAlignment="1" applyProtection="1">
      <alignment horizontal="justify" wrapText="1"/>
      <protection locked="0"/>
    </xf>
    <xf numFmtId="0" fontId="31" fillId="2" borderId="5" xfId="0" applyFont="1" applyFill="1" applyBorder="1" applyAlignment="1">
      <alignment horizontal="center"/>
    </xf>
    <xf numFmtId="164" fontId="43" fillId="2" borderId="5" xfId="0" applyNumberFormat="1" applyFont="1" applyFill="1" applyBorder="1" applyAlignment="1">
      <alignment horizontal="center" wrapText="1"/>
    </xf>
    <xf numFmtId="0" fontId="43" fillId="2" borderId="5" xfId="0" applyFont="1" applyFill="1" applyBorder="1" applyAlignment="1">
      <alignment horizontal="center" wrapText="1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49" fontId="10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45" fillId="2" borderId="5" xfId="0" applyNumberFormat="1" applyFont="1" applyFill="1" applyBorder="1" applyAlignment="1" applyProtection="1">
      <alignment horizontal="justify" wrapText="1"/>
      <protection locked="0"/>
    </xf>
    <xf numFmtId="167" fontId="46" fillId="2" borderId="5" xfId="0" applyNumberFormat="1" applyFont="1" applyFill="1" applyBorder="1" applyAlignment="1" applyProtection="1">
      <alignment horizontal="center" wrapText="1"/>
    </xf>
    <xf numFmtId="167" fontId="46" fillId="2" borderId="5" xfId="0" applyNumberFormat="1" applyFont="1" applyFill="1" applyBorder="1" applyAlignment="1">
      <alignment horizontal="center" wrapText="1"/>
    </xf>
    <xf numFmtId="0" fontId="45" fillId="2" borderId="5" xfId="0" applyFont="1" applyFill="1" applyBorder="1" applyAlignment="1" applyProtection="1">
      <alignment horizontal="justify" wrapText="1"/>
      <protection locked="0"/>
    </xf>
    <xf numFmtId="0" fontId="10" fillId="2" borderId="5" xfId="0" applyFont="1" applyFill="1" applyBorder="1" applyAlignment="1">
      <alignment horizontal="justify" wrapText="1"/>
    </xf>
    <xf numFmtId="49" fontId="47" fillId="2" borderId="5" xfId="0" applyNumberFormat="1" applyFont="1" applyFill="1" applyBorder="1" applyAlignment="1" applyProtection="1">
      <alignment horizontal="justify" wrapText="1"/>
      <protection locked="0"/>
    </xf>
    <xf numFmtId="167" fontId="48" fillId="2" borderId="5" xfId="0" applyNumberFormat="1" applyFont="1" applyFill="1" applyBorder="1" applyAlignment="1" applyProtection="1">
      <alignment horizontal="center" wrapText="1"/>
    </xf>
    <xf numFmtId="167" fontId="49" fillId="2" borderId="5" xfId="0" applyNumberFormat="1" applyFont="1" applyFill="1" applyBorder="1" applyAlignment="1" applyProtection="1">
      <alignment horizontal="center" wrapText="1"/>
    </xf>
    <xf numFmtId="49" fontId="50" fillId="2" borderId="5" xfId="0" applyNumberFormat="1" applyFont="1" applyFill="1" applyBorder="1" applyAlignment="1" applyProtection="1">
      <alignment horizontal="justify" wrapText="1"/>
      <protection locked="0"/>
    </xf>
    <xf numFmtId="0" fontId="50" fillId="2" borderId="5" xfId="0" applyFont="1" applyFill="1" applyBorder="1" applyAlignment="1"/>
    <xf numFmtId="49" fontId="50" fillId="2" borderId="5" xfId="0" applyNumberFormat="1" applyFont="1" applyFill="1" applyBorder="1" applyAlignment="1" applyProtection="1">
      <alignment horizontal="center" wrapText="1"/>
      <protection locked="0"/>
    </xf>
    <xf numFmtId="49" fontId="10" fillId="2" borderId="5" xfId="0" applyNumberFormat="1" applyFont="1" applyFill="1" applyBorder="1" applyAlignment="1">
      <alignment horizontal="justify" wrapText="1"/>
    </xf>
    <xf numFmtId="49" fontId="45" fillId="2" borderId="5" xfId="0" applyNumberFormat="1" applyFont="1" applyFill="1" applyBorder="1" applyAlignment="1">
      <alignment horizontal="justify" wrapText="1"/>
    </xf>
    <xf numFmtId="0" fontId="29" fillId="2" borderId="5" xfId="0" applyNumberFormat="1" applyFont="1" applyFill="1" applyBorder="1" applyAlignment="1" applyProtection="1">
      <alignment horizontal="justify" wrapText="1"/>
      <protection locked="0"/>
    </xf>
    <xf numFmtId="167" fontId="43" fillId="2" borderId="5" xfId="0" applyNumberFormat="1" applyFont="1" applyFill="1" applyBorder="1" applyAlignment="1" applyProtection="1">
      <alignment horizontal="center" wrapText="1"/>
      <protection locked="0"/>
    </xf>
    <xf numFmtId="164" fontId="43" fillId="2" borderId="5" xfId="0" applyNumberFormat="1" applyFont="1" applyFill="1" applyBorder="1" applyAlignment="1" applyProtection="1">
      <alignment horizontal="center" wrapText="1"/>
      <protection locked="0"/>
    </xf>
    <xf numFmtId="0" fontId="45" fillId="2" borderId="5" xfId="0" applyFont="1" applyFill="1" applyBorder="1" applyAlignment="1">
      <alignment horizontal="justify" wrapText="1"/>
    </xf>
    <xf numFmtId="167" fontId="46" fillId="2" borderId="5" xfId="0" applyNumberFormat="1" applyFont="1" applyFill="1" applyBorder="1" applyAlignment="1" applyProtection="1">
      <alignment horizontal="center" wrapText="1"/>
      <protection locked="0"/>
    </xf>
    <xf numFmtId="0" fontId="47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167" fontId="51" fillId="2" borderId="5" xfId="0" applyNumberFormat="1" applyFont="1" applyFill="1" applyBorder="1" applyAlignment="1">
      <alignment horizontal="center" wrapText="1"/>
    </xf>
    <xf numFmtId="0" fontId="10" fillId="2" borderId="5" xfId="1" applyFont="1" applyFill="1" applyBorder="1" applyAlignment="1" applyProtection="1">
      <alignment horizontal="justify" wrapText="1"/>
    </xf>
    <xf numFmtId="3" fontId="10" fillId="2" borderId="5" xfId="0" applyNumberFormat="1" applyFont="1" applyFill="1" applyBorder="1" applyAlignment="1">
      <alignment horizontal="justify" wrapText="1"/>
    </xf>
    <xf numFmtId="167" fontId="52" fillId="2" borderId="5" xfId="0" applyNumberFormat="1" applyFont="1" applyFill="1" applyBorder="1" applyAlignment="1">
      <alignment horizontal="center" wrapText="1"/>
    </xf>
    <xf numFmtId="3" fontId="45" fillId="2" borderId="5" xfId="0" applyNumberFormat="1" applyFont="1" applyFill="1" applyBorder="1" applyAlignment="1">
      <alignment horizontal="justify" wrapText="1"/>
    </xf>
    <xf numFmtId="0" fontId="46" fillId="2" borderId="5" xfId="0" applyFont="1" applyFill="1" applyBorder="1" applyAlignment="1">
      <alignment horizontal="center" wrapText="1"/>
    </xf>
    <xf numFmtId="164" fontId="46" fillId="2" borderId="5" xfId="0" applyNumberFormat="1" applyFont="1" applyFill="1" applyBorder="1" applyAlignment="1">
      <alignment horizontal="center" wrapText="1"/>
    </xf>
    <xf numFmtId="167" fontId="42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justify" wrapText="1"/>
    </xf>
    <xf numFmtId="167" fontId="48" fillId="2" borderId="5" xfId="0" applyNumberFormat="1" applyFont="1" applyFill="1" applyBorder="1" applyAlignment="1" applyProtection="1">
      <alignment horizontal="center" wrapText="1"/>
      <protection locked="0"/>
    </xf>
    <xf numFmtId="167" fontId="48" fillId="2" borderId="5" xfId="0" applyNumberFormat="1" applyFont="1" applyFill="1" applyBorder="1" applyAlignment="1">
      <alignment horizontal="center" wrapText="1"/>
    </xf>
    <xf numFmtId="165" fontId="22" fillId="2" borderId="5" xfId="3" applyNumberFormat="1" applyFont="1" applyFill="1" applyBorder="1" applyAlignment="1">
      <alignment horizontal="center" wrapText="1"/>
    </xf>
    <xf numFmtId="167" fontId="52" fillId="2" borderId="5" xfId="0" applyNumberFormat="1" applyFont="1" applyFill="1" applyBorder="1" applyAlignment="1" applyProtection="1">
      <alignment horizontal="center" wrapText="1"/>
      <protection locked="0"/>
    </xf>
    <xf numFmtId="10" fontId="20" fillId="2" borderId="5" xfId="0" applyNumberFormat="1" applyFont="1" applyFill="1" applyBorder="1" applyAlignment="1">
      <alignment horizontal="center" wrapText="1"/>
    </xf>
    <xf numFmtId="0" fontId="53" fillId="2" borderId="5" xfId="0" applyFont="1" applyFill="1" applyBorder="1" applyAlignment="1"/>
    <xf numFmtId="49" fontId="53" fillId="2" borderId="5" xfId="0" applyNumberFormat="1" applyFont="1" applyFill="1" applyBorder="1" applyAlignment="1">
      <alignment horizontal="center"/>
    </xf>
    <xf numFmtId="0" fontId="53" fillId="2" borderId="5" xfId="0" applyFont="1" applyFill="1" applyBorder="1" applyAlignment="1">
      <alignment horizontal="justify" wrapText="1"/>
    </xf>
    <xf numFmtId="165" fontId="28" fillId="2" borderId="5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0" fontId="54" fillId="2" borderId="0" xfId="0" applyFont="1" applyFill="1" applyBorder="1" applyAlignment="1">
      <alignment horizontal="right" wrapText="1"/>
    </xf>
    <xf numFmtId="0" fontId="54" fillId="2" borderId="0" xfId="0" applyFont="1" applyFill="1" applyBorder="1" applyAlignment="1">
      <alignment wrapText="1"/>
    </xf>
    <xf numFmtId="0" fontId="54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42" fillId="2" borderId="5" xfId="0" applyNumberFormat="1" applyFont="1" applyFill="1" applyBorder="1" applyAlignment="1" applyProtection="1">
      <alignment horizontal="center" wrapText="1"/>
    </xf>
    <xf numFmtId="167" fontId="51" fillId="2" borderId="5" xfId="0" applyNumberFormat="1" applyFont="1" applyFill="1" applyBorder="1" applyAlignment="1" applyProtection="1">
      <alignment horizontal="center" wrapText="1"/>
    </xf>
    <xf numFmtId="0" fontId="6" fillId="2" borderId="0" xfId="0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64" fontId="55" fillId="2" borderId="0" xfId="0" applyNumberFormat="1" applyFont="1" applyFill="1" applyBorder="1" applyAlignment="1">
      <alignment horizontal="center" wrapText="1"/>
    </xf>
    <xf numFmtId="0" fontId="5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4" fontId="56" fillId="2" borderId="0" xfId="0" applyNumberFormat="1" applyFont="1" applyFill="1" applyAlignment="1">
      <alignment horizontal="center" wrapText="1"/>
    </xf>
    <xf numFmtId="167" fontId="56" fillId="2" borderId="0" xfId="0" applyNumberFormat="1" applyFont="1" applyFill="1" applyAlignment="1">
      <alignment horizontal="center" wrapText="1"/>
    </xf>
    <xf numFmtId="165" fontId="55" fillId="2" borderId="0" xfId="0" applyNumberFormat="1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7" fillId="2" borderId="0" xfId="0" applyFont="1" applyFill="1" applyAlignment="1">
      <alignment wrapText="1"/>
    </xf>
    <xf numFmtId="167" fontId="6" fillId="2" borderId="0" xfId="0" applyNumberFormat="1" applyFont="1" applyFill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44" fillId="2" borderId="0" xfId="0" applyNumberFormat="1" applyFont="1" applyFill="1" applyBorder="1" applyAlignment="1">
      <alignment wrapText="1"/>
    </xf>
    <xf numFmtId="167" fontId="44" fillId="2" borderId="0" xfId="0" applyNumberFormat="1" applyFont="1" applyFill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7" fontId="5" fillId="2" borderId="5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5" fontId="58" fillId="2" borderId="12" xfId="0" applyNumberFormat="1" applyFont="1" applyFill="1" applyBorder="1" applyAlignment="1">
      <alignment horizontal="center" wrapText="1"/>
    </xf>
    <xf numFmtId="167" fontId="59" fillId="2" borderId="11" xfId="0" applyNumberFormat="1" applyFont="1" applyFill="1" applyBorder="1" applyAlignment="1">
      <alignment horizontal="center" wrapText="1"/>
    </xf>
    <xf numFmtId="167" fontId="5" fillId="2" borderId="11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5" fontId="21" fillId="2" borderId="13" xfId="0" applyNumberFormat="1" applyFont="1" applyFill="1" applyBorder="1" applyAlignment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7" fontId="5" fillId="2" borderId="5" xfId="0" applyNumberFormat="1" applyFont="1" applyFill="1" applyBorder="1" applyAlignment="1">
      <alignment horizontal="center" vertical="center" wrapText="1"/>
    </xf>
    <xf numFmtId="165" fontId="58" fillId="2" borderId="13" xfId="0" applyNumberFormat="1" applyFont="1" applyFill="1" applyBorder="1" applyAlignment="1">
      <alignment horizontal="center" wrapText="1"/>
    </xf>
    <xf numFmtId="167" fontId="59" fillId="2" borderId="5" xfId="0" applyNumberFormat="1" applyFont="1" applyFill="1" applyBorder="1" applyAlignment="1">
      <alignment horizontal="center" vertical="center" wrapText="1"/>
    </xf>
    <xf numFmtId="43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7" fontId="59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50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60" fillId="2" borderId="11" xfId="0" applyFont="1" applyFill="1" applyBorder="1" applyAlignment="1">
      <alignment wrapText="1"/>
    </xf>
    <xf numFmtId="167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59" fillId="2" borderId="0" xfId="0" applyFont="1" applyFill="1" applyAlignment="1">
      <alignment horizontal="center" wrapText="1"/>
    </xf>
    <xf numFmtId="167" fontId="61" fillId="2" borderId="0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60" fillId="2" borderId="0" xfId="0" applyFont="1" applyFill="1" applyAlignment="1">
      <alignment wrapText="1"/>
    </xf>
    <xf numFmtId="167" fontId="60" fillId="2" borderId="0" xfId="0" applyNumberFormat="1" applyFont="1" applyFill="1" applyBorder="1" applyAlignment="1">
      <alignment horizontal="center" wrapText="1"/>
    </xf>
    <xf numFmtId="167" fontId="62" fillId="2" borderId="0" xfId="0" applyNumberFormat="1" applyFont="1" applyFill="1" applyAlignment="1">
      <alignment horizontal="center" wrapText="1"/>
    </xf>
    <xf numFmtId="0" fontId="60" fillId="2" borderId="0" xfId="0" applyFont="1" applyFill="1" applyAlignment="1">
      <alignment horizontal="center" wrapText="1"/>
    </xf>
    <xf numFmtId="4" fontId="60" fillId="2" borderId="0" xfId="0" applyNumberFormat="1" applyFont="1" applyFill="1" applyAlignment="1">
      <alignment horizontal="center" wrapText="1"/>
    </xf>
    <xf numFmtId="0" fontId="63" fillId="2" borderId="0" xfId="0" applyFont="1" applyFill="1" applyAlignment="1">
      <alignment horizontal="center" wrapText="1"/>
    </xf>
    <xf numFmtId="165" fontId="63" fillId="2" borderId="0" xfId="0" applyNumberFormat="1" applyFont="1" applyFill="1" applyAlignment="1">
      <alignment horizontal="center" wrapText="1"/>
    </xf>
    <xf numFmtId="4" fontId="64" fillId="2" borderId="0" xfId="0" applyNumberFormat="1" applyFont="1" applyFill="1" applyAlignment="1">
      <alignment horizontal="center" wrapText="1"/>
    </xf>
    <xf numFmtId="4" fontId="65" fillId="2" borderId="0" xfId="0" applyNumberFormat="1" applyFont="1" applyFill="1" applyAlignment="1">
      <alignment horizontal="center" wrapText="1"/>
    </xf>
    <xf numFmtId="167" fontId="66" fillId="2" borderId="0" xfId="0" applyNumberFormat="1" applyFont="1" applyFill="1" applyAlignment="1">
      <alignment horizontal="center" wrapText="1"/>
    </xf>
    <xf numFmtId="167" fontId="67" fillId="2" borderId="0" xfId="0" applyNumberFormat="1" applyFont="1" applyFill="1" applyAlignment="1">
      <alignment horizontal="center" wrapText="1"/>
    </xf>
    <xf numFmtId="167" fontId="68" fillId="2" borderId="0" xfId="0" applyNumberFormat="1" applyFont="1" applyFill="1" applyAlignment="1">
      <alignment horizontal="center" wrapText="1"/>
    </xf>
    <xf numFmtId="0" fontId="69" fillId="2" borderId="0" xfId="0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41" fillId="2" borderId="5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5" fontId="41" fillId="2" borderId="5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3" builtinId="5"/>
    <cellStyle name="Финансовы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F162" activePane="bottomRight" state="frozen"/>
      <selection pane="topRight" activeCell="F1" sqref="F1"/>
      <selection pane="bottomLeft" activeCell="A8" sqref="A8"/>
      <selection pane="bottomRight" activeCell="I162" sqref="I162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7.140625" style="8" customWidth="1"/>
    <col min="7" max="7" width="14.42578125" style="8" hidden="1" customWidth="1"/>
    <col min="8" max="8" width="16.85546875" style="8" customWidth="1"/>
    <col min="9" max="9" width="11.7109375" style="8" customWidth="1"/>
    <col min="10" max="10" width="14" style="8" customWidth="1"/>
    <col min="11" max="11" width="14.7109375" style="78" customWidth="1"/>
    <col min="12" max="12" width="17.140625" style="8" customWidth="1"/>
    <col min="13" max="13" width="16.85546875" style="8" customWidth="1"/>
    <col min="14" max="14" width="1.85546875" style="8" hidden="1" customWidth="1"/>
    <col min="15" max="15" width="15.85546875" style="8" customWidth="1"/>
    <col min="16" max="16" width="13.42578125" style="79" customWidth="1"/>
    <col min="17" max="17" width="11.85546875" style="8" customWidth="1"/>
    <col min="18" max="18" width="17.5703125" style="8" customWidth="1"/>
    <col min="19" max="19" width="17.42578125" style="8" customWidth="1"/>
    <col min="20" max="20" width="2" style="8" hidden="1" customWidth="1"/>
    <col min="21" max="21" width="17.8554687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45"/>
      <c r="E1" s="246"/>
      <c r="F1" s="246"/>
      <c r="G1" s="246"/>
      <c r="H1"/>
      <c r="I1"/>
      <c r="J1"/>
      <c r="K1"/>
      <c r="L1"/>
      <c r="M1"/>
      <c r="N1"/>
      <c r="O1"/>
      <c r="P1"/>
      <c r="Q1"/>
      <c r="R1" s="93"/>
      <c r="S1" s="247" t="s">
        <v>318</v>
      </c>
      <c r="T1" s="248"/>
      <c r="U1" s="248"/>
      <c r="V1" s="248"/>
      <c r="W1" s="248"/>
    </row>
    <row r="2" spans="1:196" ht="26.25" x14ac:dyDescent="0.4">
      <c r="A2"/>
      <c r="B2"/>
      <c r="C2"/>
      <c r="D2" s="245"/>
      <c r="E2" s="249"/>
      <c r="F2" s="249"/>
      <c r="G2" s="249"/>
      <c r="H2"/>
      <c r="I2"/>
      <c r="J2"/>
      <c r="K2"/>
      <c r="L2"/>
      <c r="M2"/>
      <c r="N2"/>
      <c r="O2"/>
      <c r="P2"/>
      <c r="Q2"/>
      <c r="R2" s="243" t="s">
        <v>319</v>
      </c>
      <c r="S2" s="243"/>
      <c r="T2" s="243"/>
      <c r="U2" s="243"/>
      <c r="V2" s="243"/>
      <c r="W2" s="243"/>
    </row>
    <row r="3" spans="1:196" ht="30.75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383</v>
      </c>
      <c r="S3" s="243"/>
      <c r="T3" s="243"/>
      <c r="U3" s="243"/>
      <c r="V3" s="243"/>
      <c r="W3" s="243"/>
    </row>
    <row r="4" spans="1:196" ht="21" customHeight="1" x14ac:dyDescent="0.2"/>
    <row r="5" spans="1:196" s="1" customFormat="1" ht="117" customHeight="1" x14ac:dyDescent="0.25">
      <c r="A5" s="244" t="s">
        <v>384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56" t="s">
        <v>0</v>
      </c>
      <c r="B6" s="256" t="s">
        <v>104</v>
      </c>
      <c r="C6" s="256" t="s">
        <v>299</v>
      </c>
      <c r="D6" s="256" t="s">
        <v>48</v>
      </c>
      <c r="E6" s="256" t="s">
        <v>52</v>
      </c>
      <c r="F6" s="257" t="s">
        <v>1</v>
      </c>
      <c r="G6" s="257"/>
      <c r="H6" s="257"/>
      <c r="I6" s="257"/>
      <c r="J6" s="257"/>
      <c r="K6" s="257"/>
      <c r="L6" s="257" t="s">
        <v>2</v>
      </c>
      <c r="M6" s="258"/>
      <c r="N6" s="258"/>
      <c r="O6" s="258"/>
      <c r="P6" s="258"/>
      <c r="Q6" s="258"/>
      <c r="R6" s="257" t="s">
        <v>3</v>
      </c>
      <c r="S6" s="257"/>
      <c r="T6" s="257"/>
      <c r="U6" s="257"/>
      <c r="V6" s="257"/>
      <c r="W6" s="257"/>
    </row>
    <row r="7" spans="1:196" s="2" customFormat="1" ht="12.75" customHeight="1" x14ac:dyDescent="0.2">
      <c r="A7" s="256"/>
      <c r="B7" s="256"/>
      <c r="C7" s="256"/>
      <c r="D7" s="256"/>
      <c r="E7" s="256"/>
      <c r="F7" s="252" t="s">
        <v>185</v>
      </c>
      <c r="G7" s="252" t="s">
        <v>322</v>
      </c>
      <c r="H7" s="252" t="s">
        <v>323</v>
      </c>
      <c r="I7" s="252" t="s">
        <v>4</v>
      </c>
      <c r="J7" s="252" t="s">
        <v>215</v>
      </c>
      <c r="K7" s="255" t="s">
        <v>36</v>
      </c>
      <c r="L7" s="252" t="s">
        <v>185</v>
      </c>
      <c r="M7" s="252" t="s">
        <v>279</v>
      </c>
      <c r="N7" s="252" t="str">
        <f>G7</f>
        <v>затверджено на 01.01.2024</v>
      </c>
      <c r="O7" s="252" t="str">
        <f>H7</f>
        <v>виконано станом на 01.01.2024</v>
      </c>
      <c r="P7" s="252" t="s">
        <v>216</v>
      </c>
      <c r="Q7" s="255" t="s">
        <v>36</v>
      </c>
      <c r="R7" s="252" t="s">
        <v>185</v>
      </c>
      <c r="S7" s="252" t="s">
        <v>279</v>
      </c>
      <c r="T7" s="252" t="str">
        <f>G7</f>
        <v>затверджено на 01.01.2024</v>
      </c>
      <c r="U7" s="252" t="str">
        <f>H7</f>
        <v>виконано станом на 01.01.2024</v>
      </c>
      <c r="V7" s="252" t="s">
        <v>217</v>
      </c>
      <c r="W7" s="255" t="s">
        <v>36</v>
      </c>
    </row>
    <row r="8" spans="1:196" s="2" customFormat="1" ht="82.5" customHeight="1" x14ac:dyDescent="0.2">
      <c r="A8" s="256"/>
      <c r="B8" s="256"/>
      <c r="C8" s="256"/>
      <c r="D8" s="256"/>
      <c r="E8" s="256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</row>
    <row r="9" spans="1:196" s="4" customFormat="1" ht="11.25" hidden="1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08">
        <f>SUM(F178)</f>
        <v>975411.19999999984</v>
      </c>
      <c r="G10" s="108">
        <f>SUM(G178)</f>
        <v>975411.19999999984</v>
      </c>
      <c r="H10" s="108">
        <f>SUM(H178)</f>
        <v>955396.99999999988</v>
      </c>
      <c r="I10" s="15">
        <v>1</v>
      </c>
      <c r="J10" s="11">
        <f>H10-G10</f>
        <v>-20014.199999999953</v>
      </c>
      <c r="K10" s="15">
        <f>IFERROR(100%*(H10/G10),"")</f>
        <v>0.97948126902787258</v>
      </c>
      <c r="L10" s="108">
        <f>SUM(L178)</f>
        <v>129031.5</v>
      </c>
      <c r="M10" s="108">
        <f>SUM(M178)</f>
        <v>200260.99999999997</v>
      </c>
      <c r="N10" s="108">
        <f>SUM(N178)</f>
        <v>200260.99999999997</v>
      </c>
      <c r="O10" s="108">
        <f>SUM(O178)</f>
        <v>187864.60000000003</v>
      </c>
      <c r="P10" s="11">
        <f>O10-N10</f>
        <v>-12396.399999999936</v>
      </c>
      <c r="Q10" s="15">
        <f>IFERROR(100%*(O10/N10),"")</f>
        <v>0.93809878109067701</v>
      </c>
      <c r="R10" s="108">
        <f>SUM(R178)</f>
        <v>1104442.7000000002</v>
      </c>
      <c r="S10" s="108">
        <f>SUM(S178)</f>
        <v>1175672.2000000002</v>
      </c>
      <c r="T10" s="108">
        <f>SUM(T178)</f>
        <v>1175672.2000000002</v>
      </c>
      <c r="U10" s="108">
        <f>SUM(U178)</f>
        <v>1143261.6000000003</v>
      </c>
      <c r="V10" s="11">
        <f>U10-T10</f>
        <v>-32410.59999999986</v>
      </c>
      <c r="W10" s="15">
        <f>IFERROR(100%*(U10/T10),"")</f>
        <v>0.97243228171934337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9"/>
      <c r="B11" s="25"/>
      <c r="C11" s="25"/>
      <c r="D11" s="25"/>
      <c r="E11" s="110" t="s">
        <v>324</v>
      </c>
      <c r="F11" s="108">
        <f>SUM(F22,F32,F33,F35,F38,F39,F41,F66,F84,F114)</f>
        <v>155202</v>
      </c>
      <c r="G11" s="108">
        <f t="shared" ref="G11:H11" si="0">SUM(G22,G32,G33,G35,G38,G39,G41,G66,G84,G114)</f>
        <v>155202</v>
      </c>
      <c r="H11" s="108">
        <f t="shared" si="0"/>
        <v>155129.29999999999</v>
      </c>
      <c r="I11" s="15">
        <f>H11/$H$10</f>
        <v>0.16237155862955399</v>
      </c>
      <c r="J11" s="11">
        <f>H11-G11</f>
        <v>-72.700000000011642</v>
      </c>
      <c r="K11" s="15">
        <f t="shared" ref="K11:K12" si="1">IFERROR(100%*(H11/G11),"")</f>
        <v>0.99953157820131178</v>
      </c>
      <c r="L11" s="108">
        <f t="shared" ref="L11:O11" si="2">SUM(L22,L32,L33,L35,L38,L39,L41,L66,L84,L114)</f>
        <v>4412.8999999999996</v>
      </c>
      <c r="M11" s="108">
        <f t="shared" si="2"/>
        <v>4412.8999999999996</v>
      </c>
      <c r="N11" s="108">
        <f t="shared" si="2"/>
        <v>4412.8999999999996</v>
      </c>
      <c r="O11" s="108">
        <f t="shared" si="2"/>
        <v>4073.5</v>
      </c>
      <c r="P11" s="11">
        <f t="shared" ref="P11:P76" si="3">O11-N11</f>
        <v>-339.39999999999964</v>
      </c>
      <c r="Q11" s="15">
        <f t="shared" ref="Q11:Q76" si="4">IFERROR(100%*(O11/N11),"")</f>
        <v>0.92308912506514995</v>
      </c>
      <c r="R11" s="108">
        <f t="shared" ref="R11:U11" si="5">SUM(R22,R32,R33,R35,R38,R39,R41,R66,R84,R114)</f>
        <v>159614.9</v>
      </c>
      <c r="S11" s="108">
        <f t="shared" si="5"/>
        <v>159614.9</v>
      </c>
      <c r="T11" s="108">
        <f t="shared" si="5"/>
        <v>159614.9</v>
      </c>
      <c r="U11" s="108">
        <f t="shared" si="5"/>
        <v>159202.79999999996</v>
      </c>
      <c r="V11" s="11">
        <f t="shared" ref="V11:V86" si="6">U11-T11</f>
        <v>-412.10000000003492</v>
      </c>
      <c r="W11" s="15">
        <f t="shared" ref="W11:W74" si="7">IFERROR(100%*(U11/T11),"")</f>
        <v>0.99741816083586154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111" t="s">
        <v>38</v>
      </c>
      <c r="F12" s="108">
        <f>SUM(F80,F75,F55,F42,F13)</f>
        <v>530325.80000000005</v>
      </c>
      <c r="G12" s="108">
        <f>SUM(G80,G75,G55,G42,G13)</f>
        <v>530325.80000000005</v>
      </c>
      <c r="H12" s="108">
        <f>SUM(H80,H75,H55,H42,H13)</f>
        <v>521028</v>
      </c>
      <c r="I12" s="15">
        <f t="shared" ref="I12:I86" si="8">H12/$H$10</f>
        <v>0.54535235090752854</v>
      </c>
      <c r="J12" s="11">
        <f t="shared" ref="J12:J77" si="9">H12-G12</f>
        <v>-9297.8000000000466</v>
      </c>
      <c r="K12" s="15">
        <f t="shared" si="1"/>
        <v>0.98246775849864354</v>
      </c>
      <c r="L12" s="108">
        <f>SUM(L80,L75,L55,L42,L13)</f>
        <v>29464.100000000002</v>
      </c>
      <c r="M12" s="108">
        <f>SUM(M80,M75,M55,M42,M13)</f>
        <v>97259.6</v>
      </c>
      <c r="N12" s="108">
        <f>SUM(N80,N75,N55,N42,N13)</f>
        <v>97259.6</v>
      </c>
      <c r="O12" s="108">
        <f>SUM(O80,O75,O55,O42,O13)</f>
        <v>91876.000000000015</v>
      </c>
      <c r="P12" s="11">
        <f t="shared" si="3"/>
        <v>-5383.5999999999913</v>
      </c>
      <c r="Q12" s="15">
        <f t="shared" si="4"/>
        <v>0.94464710938560315</v>
      </c>
      <c r="R12" s="108">
        <f t="shared" ref="R12:R86" si="10">SUM(F12,L12)</f>
        <v>559789.9</v>
      </c>
      <c r="S12" s="108">
        <f t="shared" ref="S12:U86" si="11">SUM(F12,M12)</f>
        <v>627585.4</v>
      </c>
      <c r="T12" s="108">
        <f>SUM(G12,N12)</f>
        <v>627585.4</v>
      </c>
      <c r="U12" s="108">
        <f t="shared" ref="U12:U13" si="12">SUM(H12,O12)</f>
        <v>612904</v>
      </c>
      <c r="V12" s="11">
        <f t="shared" si="6"/>
        <v>-14681.400000000023</v>
      </c>
      <c r="W12" s="15">
        <f t="shared" si="7"/>
        <v>0.97660653036224232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9">
        <v>1</v>
      </c>
      <c r="B13" s="25" t="s">
        <v>13</v>
      </c>
      <c r="C13" s="25" t="s">
        <v>53</v>
      </c>
      <c r="D13" s="25"/>
      <c r="E13" s="110" t="s">
        <v>300</v>
      </c>
      <c r="F13" s="108">
        <f>F14+F15+F22+F23+F25+F28+F29+F30+F31+F33+F34+F36+F37+F38+F39+F40+F41</f>
        <v>436409.70000000007</v>
      </c>
      <c r="G13" s="108">
        <f t="shared" ref="G13:H13" si="13">G14+G15+G22+G23+G25+G28+G29+G30+G31+G33+G34+G36+G37+G38+G39+G40+G41</f>
        <v>436409.70000000007</v>
      </c>
      <c r="H13" s="108">
        <f t="shared" si="13"/>
        <v>431011.3</v>
      </c>
      <c r="I13" s="15">
        <f t="shared" si="8"/>
        <v>0.45113319384507178</v>
      </c>
      <c r="J13" s="11">
        <f t="shared" si="9"/>
        <v>-5398.4000000000815</v>
      </c>
      <c r="K13" s="15">
        <f>IFERROR(100%*(H13/G13),"")</f>
        <v>0.98762997247769679</v>
      </c>
      <c r="L13" s="108">
        <f>L14+L15+L22+L23+L25+L28+L29+L30+L31+L33+L34+L36+L37+L38+L39+L40+L41</f>
        <v>11419.100000000002</v>
      </c>
      <c r="M13" s="108">
        <f t="shared" ref="M13:O13" si="14">M14+M15+M22+M23+M25+M28+M29+M30+M31+M33+M34+M36+M37+M38+M39+M40+M41</f>
        <v>77750.7</v>
      </c>
      <c r="N13" s="108">
        <f t="shared" si="14"/>
        <v>77750.7</v>
      </c>
      <c r="O13" s="108">
        <f t="shared" si="14"/>
        <v>75253.200000000012</v>
      </c>
      <c r="P13" s="11">
        <f t="shared" si="3"/>
        <v>-2497.4999999999854</v>
      </c>
      <c r="Q13" s="15">
        <f t="shared" si="4"/>
        <v>0.96787810270518482</v>
      </c>
      <c r="R13" s="108">
        <f t="shared" si="10"/>
        <v>447828.80000000005</v>
      </c>
      <c r="S13" s="108">
        <f t="shared" si="11"/>
        <v>514160.40000000008</v>
      </c>
      <c r="T13" s="108">
        <f t="shared" si="11"/>
        <v>514160.40000000008</v>
      </c>
      <c r="U13" s="108">
        <f t="shared" si="12"/>
        <v>506264.5</v>
      </c>
      <c r="V13" s="11">
        <f t="shared" si="6"/>
        <v>-7895.9000000000815</v>
      </c>
      <c r="W13" s="15">
        <f t="shared" si="7"/>
        <v>0.98464311915114411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12" t="s">
        <v>126</v>
      </c>
      <c r="F14" s="113">
        <v>125874.9</v>
      </c>
      <c r="G14" s="113">
        <v>125874.9</v>
      </c>
      <c r="H14" s="113">
        <v>124207.1</v>
      </c>
      <c r="I14" s="13">
        <f t="shared" si="8"/>
        <v>0.13000574630232251</v>
      </c>
      <c r="J14" s="12">
        <f t="shared" si="9"/>
        <v>-1667.7999999999884</v>
      </c>
      <c r="K14" s="13">
        <f t="shared" ref="K14:K77" si="15">IFERROR(100%*(H14/G14),"")</f>
        <v>0.98675033704098281</v>
      </c>
      <c r="L14" s="114">
        <v>3653.8</v>
      </c>
      <c r="M14" s="114">
        <v>4268.8999999999996</v>
      </c>
      <c r="N14" s="114">
        <v>4268.8999999999996</v>
      </c>
      <c r="O14" s="114">
        <v>3914.7</v>
      </c>
      <c r="P14" s="12">
        <f t="shared" si="3"/>
        <v>-354.19999999999982</v>
      </c>
      <c r="Q14" s="13">
        <f t="shared" si="4"/>
        <v>0.91702780575792364</v>
      </c>
      <c r="R14" s="114">
        <f t="shared" si="10"/>
        <v>129528.7</v>
      </c>
      <c r="S14" s="114">
        <f t="shared" si="11"/>
        <v>130143.79999999999</v>
      </c>
      <c r="T14" s="114">
        <f>SUM(G14,N14)</f>
        <v>130143.79999999999</v>
      </c>
      <c r="U14" s="114">
        <f>SUM(H14,O14)</f>
        <v>128121.8</v>
      </c>
      <c r="V14" s="12">
        <f t="shared" si="6"/>
        <v>-2021.9999999999854</v>
      </c>
      <c r="W14" s="13">
        <f t="shared" si="7"/>
        <v>0.9844633397826098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9" customFormat="1" ht="59.25" customHeight="1" x14ac:dyDescent="0.3">
      <c r="A15" s="115"/>
      <c r="B15" s="88" t="s">
        <v>22</v>
      </c>
      <c r="C15" s="87">
        <v>1021</v>
      </c>
      <c r="D15" s="88" t="s">
        <v>55</v>
      </c>
      <c r="E15" s="112" t="s">
        <v>325</v>
      </c>
      <c r="F15" s="113">
        <v>126747</v>
      </c>
      <c r="G15" s="113">
        <v>126747</v>
      </c>
      <c r="H15" s="113">
        <v>124105.9</v>
      </c>
      <c r="I15" s="13">
        <f t="shared" si="8"/>
        <v>0.12989982174949263</v>
      </c>
      <c r="J15" s="12">
        <f t="shared" si="9"/>
        <v>-2641.1000000000058</v>
      </c>
      <c r="K15" s="13">
        <f t="shared" si="15"/>
        <v>0.97916242593513059</v>
      </c>
      <c r="L15" s="114">
        <v>6795.8</v>
      </c>
      <c r="M15" s="114">
        <v>72390</v>
      </c>
      <c r="N15" s="114">
        <v>72390</v>
      </c>
      <c r="O15" s="114">
        <v>70797</v>
      </c>
      <c r="P15" s="12">
        <f t="shared" si="3"/>
        <v>-1593</v>
      </c>
      <c r="Q15" s="13">
        <f t="shared" si="4"/>
        <v>0.97799419809365939</v>
      </c>
      <c r="R15" s="114">
        <f t="shared" si="10"/>
        <v>133542.79999999999</v>
      </c>
      <c r="S15" s="114">
        <f t="shared" si="11"/>
        <v>199137</v>
      </c>
      <c r="T15" s="114">
        <f t="shared" si="11"/>
        <v>199137</v>
      </c>
      <c r="U15" s="114">
        <f t="shared" si="11"/>
        <v>194902.9</v>
      </c>
      <c r="V15" s="12">
        <f t="shared" si="6"/>
        <v>-4234.1000000000058</v>
      </c>
      <c r="W15" s="13">
        <f t="shared" si="7"/>
        <v>0.9787377534059466</v>
      </c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</row>
    <row r="16" spans="1:196" s="119" customFormat="1" ht="67.150000000000006" hidden="1" customHeight="1" x14ac:dyDescent="0.3">
      <c r="A16" s="115"/>
      <c r="B16" s="88"/>
      <c r="C16" s="87"/>
      <c r="D16" s="88"/>
      <c r="E16" s="120" t="s">
        <v>214</v>
      </c>
      <c r="F16" s="113"/>
      <c r="G16" s="113"/>
      <c r="H16" s="113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14"/>
      <c r="M16" s="114"/>
      <c r="N16" s="114"/>
      <c r="O16" s="114"/>
      <c r="P16" s="11">
        <f t="shared" si="3"/>
        <v>0</v>
      </c>
      <c r="Q16" s="15" t="str">
        <f t="shared" si="4"/>
        <v/>
      </c>
      <c r="R16" s="114">
        <f t="shared" si="10"/>
        <v>0</v>
      </c>
      <c r="S16" s="114">
        <f t="shared" si="11"/>
        <v>0</v>
      </c>
      <c r="T16" s="114">
        <f t="shared" si="11"/>
        <v>0</v>
      </c>
      <c r="U16" s="114">
        <f t="shared" si="11"/>
        <v>0</v>
      </c>
      <c r="V16" s="12">
        <f t="shared" si="6"/>
        <v>0</v>
      </c>
      <c r="W16" s="13" t="str">
        <f t="shared" si="7"/>
        <v/>
      </c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</row>
    <row r="17" spans="1:196" s="119" customFormat="1" ht="81.599999999999994" hidden="1" customHeight="1" x14ac:dyDescent="0.3">
      <c r="A17" s="115"/>
      <c r="B17" s="88"/>
      <c r="C17" s="87"/>
      <c r="D17" s="88"/>
      <c r="E17" s="120" t="s">
        <v>213</v>
      </c>
      <c r="F17" s="113"/>
      <c r="G17" s="113"/>
      <c r="H17" s="113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14"/>
      <c r="M17" s="114"/>
      <c r="N17" s="114"/>
      <c r="O17" s="114"/>
      <c r="P17" s="11">
        <f t="shared" si="3"/>
        <v>0</v>
      </c>
      <c r="Q17" s="15" t="str">
        <f t="shared" si="4"/>
        <v/>
      </c>
      <c r="R17" s="114">
        <f t="shared" si="10"/>
        <v>0</v>
      </c>
      <c r="S17" s="114">
        <f t="shared" si="11"/>
        <v>0</v>
      </c>
      <c r="T17" s="114">
        <f t="shared" si="11"/>
        <v>0</v>
      </c>
      <c r="U17" s="114">
        <f t="shared" si="11"/>
        <v>0</v>
      </c>
      <c r="V17" s="12">
        <f t="shared" si="6"/>
        <v>0</v>
      </c>
      <c r="W17" s="13" t="str">
        <f t="shared" si="7"/>
        <v/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</row>
    <row r="18" spans="1:196" s="126" customFormat="1" ht="66" hidden="1" customHeight="1" x14ac:dyDescent="0.3">
      <c r="A18" s="121"/>
      <c r="B18" s="88"/>
      <c r="C18" s="87"/>
      <c r="D18" s="88"/>
      <c r="E18" s="120" t="s">
        <v>194</v>
      </c>
      <c r="F18" s="114"/>
      <c r="G18" s="122"/>
      <c r="H18" s="122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123"/>
      <c r="M18" s="123"/>
      <c r="N18" s="123"/>
      <c r="O18" s="123"/>
      <c r="P18" s="11">
        <f t="shared" si="3"/>
        <v>0</v>
      </c>
      <c r="Q18" s="15" t="str">
        <f t="shared" si="4"/>
        <v/>
      </c>
      <c r="R18" s="114">
        <f t="shared" si="10"/>
        <v>0</v>
      </c>
      <c r="S18" s="114">
        <f t="shared" si="11"/>
        <v>0</v>
      </c>
      <c r="T18" s="114">
        <f t="shared" si="11"/>
        <v>0</v>
      </c>
      <c r="U18" s="114">
        <f t="shared" si="11"/>
        <v>0</v>
      </c>
      <c r="V18" s="12">
        <f t="shared" si="6"/>
        <v>0</v>
      </c>
      <c r="W18" s="13" t="str">
        <f t="shared" si="7"/>
        <v/>
      </c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</row>
    <row r="19" spans="1:196" s="126" customFormat="1" ht="81" hidden="1" customHeight="1" x14ac:dyDescent="0.3">
      <c r="A19" s="121"/>
      <c r="B19" s="88"/>
      <c r="C19" s="87"/>
      <c r="D19" s="88"/>
      <c r="E19" s="120" t="s">
        <v>210</v>
      </c>
      <c r="F19" s="122"/>
      <c r="G19" s="123"/>
      <c r="H19" s="122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122"/>
      <c r="M19" s="122"/>
      <c r="N19" s="122"/>
      <c r="O19" s="122"/>
      <c r="P19" s="11">
        <f t="shared" si="3"/>
        <v>0</v>
      </c>
      <c r="Q19" s="15" t="str">
        <f t="shared" si="4"/>
        <v/>
      </c>
      <c r="R19" s="122">
        <f t="shared" si="10"/>
        <v>0</v>
      </c>
      <c r="S19" s="122">
        <f t="shared" si="11"/>
        <v>0</v>
      </c>
      <c r="T19" s="122">
        <f t="shared" si="11"/>
        <v>0</v>
      </c>
      <c r="U19" s="114">
        <f t="shared" si="11"/>
        <v>0</v>
      </c>
      <c r="V19" s="12">
        <f t="shared" si="6"/>
        <v>0</v>
      </c>
      <c r="W19" s="13" t="str">
        <f t="shared" si="7"/>
        <v/>
      </c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</row>
    <row r="20" spans="1:196" s="126" customFormat="1" ht="81.599999999999994" hidden="1" customHeight="1" x14ac:dyDescent="0.3">
      <c r="A20" s="121"/>
      <c r="B20" s="88"/>
      <c r="C20" s="87"/>
      <c r="D20" s="88"/>
      <c r="E20" s="120" t="s">
        <v>209</v>
      </c>
      <c r="F20" s="123"/>
      <c r="G20" s="123"/>
      <c r="H20" s="123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122"/>
      <c r="M20" s="122"/>
      <c r="N20" s="122"/>
      <c r="O20" s="122"/>
      <c r="P20" s="11">
        <f t="shared" si="3"/>
        <v>0</v>
      </c>
      <c r="Q20" s="15" t="str">
        <f t="shared" si="4"/>
        <v/>
      </c>
      <c r="R20" s="122">
        <f t="shared" si="10"/>
        <v>0</v>
      </c>
      <c r="S20" s="122">
        <f t="shared" si="11"/>
        <v>0</v>
      </c>
      <c r="T20" s="122">
        <f t="shared" si="11"/>
        <v>0</v>
      </c>
      <c r="U20" s="114">
        <f t="shared" si="11"/>
        <v>0</v>
      </c>
      <c r="V20" s="12">
        <f t="shared" si="6"/>
        <v>0</v>
      </c>
      <c r="W20" s="13" t="str">
        <f t="shared" si="7"/>
        <v/>
      </c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</row>
    <row r="21" spans="1:196" s="126" customFormat="1" ht="78" hidden="1" customHeight="1" x14ac:dyDescent="0.3">
      <c r="A21" s="121"/>
      <c r="B21" s="88"/>
      <c r="C21" s="87"/>
      <c r="D21" s="88"/>
      <c r="E21" s="120" t="s">
        <v>242</v>
      </c>
      <c r="F21" s="114"/>
      <c r="G21" s="114"/>
      <c r="H21" s="114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122"/>
      <c r="M21" s="122"/>
      <c r="N21" s="122"/>
      <c r="O21" s="122"/>
      <c r="P21" s="11">
        <f t="shared" si="3"/>
        <v>0</v>
      </c>
      <c r="Q21" s="15" t="str">
        <f t="shared" si="4"/>
        <v/>
      </c>
      <c r="R21" s="114">
        <f t="shared" si="10"/>
        <v>0</v>
      </c>
      <c r="S21" s="114">
        <f t="shared" si="11"/>
        <v>0</v>
      </c>
      <c r="T21" s="114">
        <f t="shared" si="11"/>
        <v>0</v>
      </c>
      <c r="U21" s="114">
        <f t="shared" si="11"/>
        <v>0</v>
      </c>
      <c r="V21" s="12">
        <f t="shared" si="6"/>
        <v>0</v>
      </c>
      <c r="W21" s="13" t="str">
        <f t="shared" si="7"/>
        <v/>
      </c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</row>
    <row r="22" spans="1:196" s="119" customFormat="1" ht="58.5" customHeight="1" x14ac:dyDescent="0.3">
      <c r="A22" s="115"/>
      <c r="B22" s="88" t="s">
        <v>22</v>
      </c>
      <c r="C22" s="87">
        <v>1031</v>
      </c>
      <c r="D22" s="88" t="s">
        <v>55</v>
      </c>
      <c r="E22" s="112" t="s">
        <v>326</v>
      </c>
      <c r="F22" s="113">
        <v>152205.9</v>
      </c>
      <c r="G22" s="113">
        <v>152205.9</v>
      </c>
      <c r="H22" s="113">
        <v>152205.4</v>
      </c>
      <c r="I22" s="13">
        <f t="shared" si="8"/>
        <v>0.15931115546730837</v>
      </c>
      <c r="J22" s="12">
        <f t="shared" si="9"/>
        <v>-0.5</v>
      </c>
      <c r="K22" s="13">
        <f t="shared" si="15"/>
        <v>0.99999671497622633</v>
      </c>
      <c r="L22" s="114"/>
      <c r="M22" s="114"/>
      <c r="N22" s="114"/>
      <c r="O22" s="114"/>
      <c r="P22" s="11">
        <f t="shared" si="3"/>
        <v>0</v>
      </c>
      <c r="Q22" s="15" t="str">
        <f t="shared" si="4"/>
        <v/>
      </c>
      <c r="R22" s="114">
        <f t="shared" si="10"/>
        <v>152205.9</v>
      </c>
      <c r="S22" s="114">
        <f t="shared" si="11"/>
        <v>152205.9</v>
      </c>
      <c r="T22" s="114">
        <f t="shared" si="11"/>
        <v>152205.9</v>
      </c>
      <c r="U22" s="114">
        <f t="shared" si="11"/>
        <v>152205.4</v>
      </c>
      <c r="V22" s="12">
        <f t="shared" si="6"/>
        <v>-0.5</v>
      </c>
      <c r="W22" s="13">
        <f t="shared" si="7"/>
        <v>0.99999671497622633</v>
      </c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127" t="s">
        <v>250</v>
      </c>
      <c r="F23" s="113"/>
      <c r="G23" s="113"/>
      <c r="H23" s="113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14"/>
      <c r="M23" s="114"/>
      <c r="N23" s="114"/>
      <c r="O23" s="114"/>
      <c r="P23" s="11">
        <f t="shared" si="3"/>
        <v>0</v>
      </c>
      <c r="Q23" s="15" t="str">
        <f t="shared" si="4"/>
        <v/>
      </c>
      <c r="R23" s="114">
        <f t="shared" si="10"/>
        <v>0</v>
      </c>
      <c r="S23" s="114">
        <f t="shared" si="11"/>
        <v>0</v>
      </c>
      <c r="T23" s="114">
        <f t="shared" si="11"/>
        <v>0</v>
      </c>
      <c r="U23" s="114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28"/>
      <c r="B24" s="38" t="s">
        <v>22</v>
      </c>
      <c r="C24" s="39">
        <v>1061</v>
      </c>
      <c r="D24" s="38" t="s">
        <v>55</v>
      </c>
      <c r="E24" s="129" t="s">
        <v>251</v>
      </c>
      <c r="F24" s="130"/>
      <c r="G24" s="130"/>
      <c r="H24" s="13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31"/>
      <c r="M24" s="131"/>
      <c r="N24" s="131"/>
      <c r="O24" s="131"/>
      <c r="P24" s="11">
        <f t="shared" si="3"/>
        <v>0</v>
      </c>
      <c r="Q24" s="15" t="str">
        <f t="shared" si="4"/>
        <v/>
      </c>
      <c r="R24" s="131">
        <f t="shared" si="10"/>
        <v>0</v>
      </c>
      <c r="S24" s="131">
        <f t="shared" si="11"/>
        <v>0</v>
      </c>
      <c r="T24" s="131">
        <f t="shared" si="11"/>
        <v>0</v>
      </c>
      <c r="U24" s="114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12" t="s">
        <v>222</v>
      </c>
      <c r="F25" s="113">
        <v>5409.5</v>
      </c>
      <c r="G25" s="113">
        <v>5409.5</v>
      </c>
      <c r="H25" s="113">
        <v>5365.1</v>
      </c>
      <c r="I25" s="13">
        <f t="shared" si="8"/>
        <v>5.6155713279401141E-3</v>
      </c>
      <c r="J25" s="12">
        <f t="shared" si="9"/>
        <v>-44.399999999999636</v>
      </c>
      <c r="K25" s="13">
        <f t="shared" si="15"/>
        <v>0.99179221739532308</v>
      </c>
      <c r="L25" s="114"/>
      <c r="M25" s="114"/>
      <c r="N25" s="114"/>
      <c r="O25" s="114"/>
      <c r="P25" s="11">
        <f t="shared" si="3"/>
        <v>0</v>
      </c>
      <c r="Q25" s="15" t="str">
        <f t="shared" si="4"/>
        <v/>
      </c>
      <c r="R25" s="114">
        <f t="shared" si="10"/>
        <v>5409.5</v>
      </c>
      <c r="S25" s="114">
        <f t="shared" si="11"/>
        <v>5409.5</v>
      </c>
      <c r="T25" s="114">
        <f t="shared" si="11"/>
        <v>5409.5</v>
      </c>
      <c r="U25" s="114">
        <f t="shared" si="11"/>
        <v>5365.1</v>
      </c>
      <c r="V25" s="12">
        <f t="shared" si="6"/>
        <v>-44.399999999999636</v>
      </c>
      <c r="W25" s="13">
        <f t="shared" si="7"/>
        <v>0.99179221739532308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28"/>
      <c r="B26" s="38"/>
      <c r="C26" s="39"/>
      <c r="D26" s="38"/>
      <c r="E26" s="132" t="s">
        <v>206</v>
      </c>
      <c r="F26" s="130"/>
      <c r="G26" s="130"/>
      <c r="H26" s="13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31"/>
      <c r="M26" s="131"/>
      <c r="N26" s="131"/>
      <c r="O26" s="131"/>
      <c r="P26" s="11">
        <f t="shared" si="3"/>
        <v>0</v>
      </c>
      <c r="Q26" s="15" t="str">
        <f t="shared" si="4"/>
        <v/>
      </c>
      <c r="R26" s="131">
        <f t="shared" si="10"/>
        <v>0</v>
      </c>
      <c r="S26" s="131">
        <f t="shared" si="11"/>
        <v>0</v>
      </c>
      <c r="T26" s="131">
        <f t="shared" si="11"/>
        <v>0</v>
      </c>
      <c r="U26" s="114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28"/>
      <c r="B27" s="38"/>
      <c r="C27" s="39"/>
      <c r="D27" s="38"/>
      <c r="E27" s="132" t="s">
        <v>196</v>
      </c>
      <c r="F27" s="130"/>
      <c r="G27" s="130"/>
      <c r="H27" s="13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31"/>
      <c r="M27" s="131"/>
      <c r="N27" s="131"/>
      <c r="O27" s="131"/>
      <c r="P27" s="11">
        <f t="shared" si="3"/>
        <v>0</v>
      </c>
      <c r="Q27" s="15" t="str">
        <f t="shared" si="4"/>
        <v/>
      </c>
      <c r="R27" s="131">
        <f t="shared" si="10"/>
        <v>0</v>
      </c>
      <c r="S27" s="131">
        <f t="shared" si="11"/>
        <v>0</v>
      </c>
      <c r="T27" s="131">
        <f t="shared" si="11"/>
        <v>0</v>
      </c>
      <c r="U27" s="114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41.25" customHeight="1" x14ac:dyDescent="0.3">
      <c r="A28" s="106"/>
      <c r="B28" s="36" t="s">
        <v>23</v>
      </c>
      <c r="C28" s="87">
        <v>1080</v>
      </c>
      <c r="D28" s="88" t="s">
        <v>58</v>
      </c>
      <c r="E28" s="112" t="s">
        <v>297</v>
      </c>
      <c r="F28" s="113">
        <v>10758.4</v>
      </c>
      <c r="G28" s="113">
        <v>10758.4</v>
      </c>
      <c r="H28" s="113">
        <v>10746</v>
      </c>
      <c r="I28" s="13">
        <f t="shared" si="8"/>
        <v>1.1247680283693587E-2</v>
      </c>
      <c r="J28" s="12">
        <f t="shared" si="9"/>
        <v>-12.399999999999636</v>
      </c>
      <c r="K28" s="13">
        <f t="shared" si="15"/>
        <v>0.99884741225461038</v>
      </c>
      <c r="L28" s="114">
        <v>279.60000000000002</v>
      </c>
      <c r="M28" s="114">
        <v>397.5</v>
      </c>
      <c r="N28" s="114">
        <v>397.5</v>
      </c>
      <c r="O28" s="114">
        <v>317.5</v>
      </c>
      <c r="P28" s="12">
        <f t="shared" si="3"/>
        <v>-80</v>
      </c>
      <c r="Q28" s="13">
        <f t="shared" si="4"/>
        <v>0.79874213836477992</v>
      </c>
      <c r="R28" s="114">
        <f t="shared" si="10"/>
        <v>11038</v>
      </c>
      <c r="S28" s="114">
        <f t="shared" si="11"/>
        <v>11155.9</v>
      </c>
      <c r="T28" s="114">
        <f t="shared" si="11"/>
        <v>11155.9</v>
      </c>
      <c r="U28" s="114">
        <f t="shared" si="11"/>
        <v>11063.5</v>
      </c>
      <c r="V28" s="12">
        <f t="shared" si="6"/>
        <v>-92.399999999999636</v>
      </c>
      <c r="W28" s="13">
        <f t="shared" si="7"/>
        <v>0.99171738721214786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9" customHeight="1" x14ac:dyDescent="0.3">
      <c r="A29" s="106"/>
      <c r="B29" s="36" t="s">
        <v>24</v>
      </c>
      <c r="C29" s="89" t="s">
        <v>230</v>
      </c>
      <c r="D29" s="89" t="s">
        <v>56</v>
      </c>
      <c r="E29" s="112" t="s">
        <v>231</v>
      </c>
      <c r="F29" s="113">
        <v>8623</v>
      </c>
      <c r="G29" s="113">
        <v>8623</v>
      </c>
      <c r="H29" s="113">
        <v>8585</v>
      </c>
      <c r="I29" s="13">
        <f t="shared" si="8"/>
        <v>8.985793340360081E-3</v>
      </c>
      <c r="J29" s="12">
        <f t="shared" si="9"/>
        <v>-38</v>
      </c>
      <c r="K29" s="13">
        <f t="shared" si="15"/>
        <v>0.99559318102748462</v>
      </c>
      <c r="L29" s="114"/>
      <c r="M29" s="114"/>
      <c r="N29" s="114"/>
      <c r="O29" s="114"/>
      <c r="P29" s="11">
        <f t="shared" si="3"/>
        <v>0</v>
      </c>
      <c r="Q29" s="15" t="str">
        <f t="shared" si="4"/>
        <v/>
      </c>
      <c r="R29" s="114">
        <f t="shared" si="10"/>
        <v>8623</v>
      </c>
      <c r="S29" s="114">
        <f t="shared" si="11"/>
        <v>8623</v>
      </c>
      <c r="T29" s="114">
        <f t="shared" si="11"/>
        <v>8623</v>
      </c>
      <c r="U29" s="114">
        <f t="shared" si="11"/>
        <v>8585</v>
      </c>
      <c r="V29" s="12">
        <f t="shared" si="6"/>
        <v>-38</v>
      </c>
      <c r="W29" s="13">
        <f t="shared" si="7"/>
        <v>0.99559318102748462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133" t="s">
        <v>151</v>
      </c>
      <c r="F30" s="113">
        <v>10.9</v>
      </c>
      <c r="G30" s="113">
        <v>10.9</v>
      </c>
      <c r="H30" s="113">
        <v>10.9</v>
      </c>
      <c r="I30" s="17">
        <f t="shared" si="8"/>
        <v>1.1408869820608608E-5</v>
      </c>
      <c r="J30" s="12">
        <f t="shared" si="9"/>
        <v>0</v>
      </c>
      <c r="K30" s="13">
        <f t="shared" si="15"/>
        <v>1</v>
      </c>
      <c r="L30" s="114"/>
      <c r="M30" s="114"/>
      <c r="N30" s="114"/>
      <c r="O30" s="114"/>
      <c r="P30" s="11">
        <f t="shared" si="3"/>
        <v>0</v>
      </c>
      <c r="Q30" s="15" t="str">
        <f t="shared" si="4"/>
        <v/>
      </c>
      <c r="R30" s="114">
        <f t="shared" si="10"/>
        <v>10.9</v>
      </c>
      <c r="S30" s="114">
        <f t="shared" si="11"/>
        <v>10.9</v>
      </c>
      <c r="T30" s="114">
        <f t="shared" si="11"/>
        <v>10.9</v>
      </c>
      <c r="U30" s="114">
        <f t="shared" si="11"/>
        <v>10.9</v>
      </c>
      <c r="V30" s="12">
        <f t="shared" si="6"/>
        <v>0</v>
      </c>
      <c r="W30" s="13">
        <f t="shared" si="7"/>
        <v>1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12" t="s">
        <v>234</v>
      </c>
      <c r="F31" s="113">
        <v>645.9</v>
      </c>
      <c r="G31" s="113">
        <v>645.9</v>
      </c>
      <c r="H31" s="113">
        <v>638</v>
      </c>
      <c r="I31" s="13">
        <f t="shared" si="8"/>
        <v>6.6778522436222851E-4</v>
      </c>
      <c r="J31" s="12">
        <f t="shared" si="9"/>
        <v>-7.8999999999999773</v>
      </c>
      <c r="K31" s="13">
        <f t="shared" si="15"/>
        <v>0.98776900448985916</v>
      </c>
      <c r="L31" s="114">
        <v>63.2</v>
      </c>
      <c r="M31" s="114">
        <v>67.599999999999994</v>
      </c>
      <c r="N31" s="114">
        <v>67.599999999999994</v>
      </c>
      <c r="O31" s="114">
        <v>33.6</v>
      </c>
      <c r="P31" s="12">
        <f t="shared" si="3"/>
        <v>-33.999999999999993</v>
      </c>
      <c r="Q31" s="13">
        <f t="shared" si="4"/>
        <v>0.49704142011834324</v>
      </c>
      <c r="R31" s="114">
        <f t="shared" si="10"/>
        <v>709.1</v>
      </c>
      <c r="S31" s="114">
        <f t="shared" si="11"/>
        <v>713.5</v>
      </c>
      <c r="T31" s="114">
        <f t="shared" si="11"/>
        <v>713.5</v>
      </c>
      <c r="U31" s="114">
        <f t="shared" si="11"/>
        <v>671.6</v>
      </c>
      <c r="V31" s="12">
        <f t="shared" si="6"/>
        <v>-41.899999999999977</v>
      </c>
      <c r="W31" s="13">
        <f t="shared" si="7"/>
        <v>0.94127540294323764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customHeight="1" x14ac:dyDescent="0.3">
      <c r="A32" s="128"/>
      <c r="B32" s="38"/>
      <c r="C32" s="48"/>
      <c r="D32" s="48"/>
      <c r="E32" s="134" t="s">
        <v>316</v>
      </c>
      <c r="F32" s="130">
        <v>52</v>
      </c>
      <c r="G32" s="135">
        <v>52</v>
      </c>
      <c r="H32" s="130">
        <v>52</v>
      </c>
      <c r="I32" s="22">
        <f t="shared" si="8"/>
        <v>5.4427635841435553E-5</v>
      </c>
      <c r="J32" s="12">
        <f t="shared" si="9"/>
        <v>0</v>
      </c>
      <c r="K32" s="19">
        <f t="shared" si="15"/>
        <v>1</v>
      </c>
      <c r="L32" s="131"/>
      <c r="M32" s="131"/>
      <c r="N32" s="131"/>
      <c r="O32" s="131"/>
      <c r="P32" s="12">
        <f t="shared" si="3"/>
        <v>0</v>
      </c>
      <c r="Q32" s="13" t="str">
        <f t="shared" si="4"/>
        <v/>
      </c>
      <c r="R32" s="131">
        <f t="shared" si="10"/>
        <v>52</v>
      </c>
      <c r="S32" s="131">
        <f t="shared" si="11"/>
        <v>52</v>
      </c>
      <c r="T32" s="131">
        <f t="shared" si="11"/>
        <v>52</v>
      </c>
      <c r="U32" s="131">
        <f t="shared" si="11"/>
        <v>52</v>
      </c>
      <c r="V32" s="16">
        <f t="shared" si="6"/>
        <v>0</v>
      </c>
      <c r="W32" s="19">
        <f t="shared" si="7"/>
        <v>1</v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12" t="s">
        <v>327</v>
      </c>
      <c r="F33" s="136">
        <v>1730.2</v>
      </c>
      <c r="G33" s="136">
        <v>1730.2</v>
      </c>
      <c r="H33" s="113">
        <v>1730.2</v>
      </c>
      <c r="I33" s="13">
        <f t="shared" si="8"/>
        <v>1.8109749140933038E-3</v>
      </c>
      <c r="J33" s="12">
        <f t="shared" si="9"/>
        <v>0</v>
      </c>
      <c r="K33" s="13">
        <f t="shared" si="15"/>
        <v>1</v>
      </c>
      <c r="L33" s="114"/>
      <c r="M33" s="114"/>
      <c r="N33" s="114"/>
      <c r="O33" s="114"/>
      <c r="P33" s="12">
        <f t="shared" si="3"/>
        <v>0</v>
      </c>
      <c r="Q33" s="13" t="str">
        <f t="shared" si="4"/>
        <v/>
      </c>
      <c r="R33" s="114">
        <f t="shared" si="10"/>
        <v>1730.2</v>
      </c>
      <c r="S33" s="114">
        <f t="shared" si="11"/>
        <v>1730.2</v>
      </c>
      <c r="T33" s="114">
        <f t="shared" si="11"/>
        <v>1730.2</v>
      </c>
      <c r="U33" s="114">
        <f t="shared" si="11"/>
        <v>1730.2</v>
      </c>
      <c r="V33" s="12">
        <f t="shared" si="6"/>
        <v>0</v>
      </c>
      <c r="W33" s="13">
        <f t="shared" si="7"/>
        <v>1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12" t="s">
        <v>236</v>
      </c>
      <c r="F34" s="136">
        <v>2384.3000000000002</v>
      </c>
      <c r="G34" s="136">
        <v>2384.3000000000002</v>
      </c>
      <c r="H34" s="113">
        <v>2371.3000000000002</v>
      </c>
      <c r="I34" s="13">
        <f t="shared" si="8"/>
        <v>2.4820048628999259E-3</v>
      </c>
      <c r="J34" s="12">
        <f t="shared" si="9"/>
        <v>-13</v>
      </c>
      <c r="K34" s="13">
        <f t="shared" si="15"/>
        <v>0.9945476659816298</v>
      </c>
      <c r="L34" s="114">
        <v>145</v>
      </c>
      <c r="M34" s="114">
        <v>145</v>
      </c>
      <c r="N34" s="114">
        <v>145</v>
      </c>
      <c r="O34" s="114">
        <v>120.6</v>
      </c>
      <c r="P34" s="12">
        <f t="shared" si="3"/>
        <v>-24.400000000000006</v>
      </c>
      <c r="Q34" s="13">
        <f t="shared" si="4"/>
        <v>0.83172413793103439</v>
      </c>
      <c r="R34" s="114">
        <f t="shared" si="10"/>
        <v>2529.3000000000002</v>
      </c>
      <c r="S34" s="114">
        <f t="shared" si="11"/>
        <v>2529.3000000000002</v>
      </c>
      <c r="T34" s="114">
        <f t="shared" si="11"/>
        <v>2529.3000000000002</v>
      </c>
      <c r="U34" s="114">
        <f t="shared" si="11"/>
        <v>2491.9</v>
      </c>
      <c r="V34" s="12">
        <f t="shared" si="6"/>
        <v>-37.400000000000091</v>
      </c>
      <c r="W34" s="13">
        <f t="shared" si="7"/>
        <v>0.98521330012256347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customHeight="1" x14ac:dyDescent="0.3">
      <c r="A35" s="128"/>
      <c r="B35" s="38"/>
      <c r="C35" s="48"/>
      <c r="D35" s="48"/>
      <c r="E35" s="134" t="s">
        <v>328</v>
      </c>
      <c r="F35" s="135"/>
      <c r="G35" s="135"/>
      <c r="H35" s="13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31">
        <v>100.4</v>
      </c>
      <c r="M35" s="131">
        <v>100.4</v>
      </c>
      <c r="N35" s="131">
        <v>100.4</v>
      </c>
      <c r="O35" s="131">
        <v>100.4</v>
      </c>
      <c r="P35" s="16">
        <f t="shared" si="3"/>
        <v>0</v>
      </c>
      <c r="Q35" s="19">
        <f t="shared" si="4"/>
        <v>1</v>
      </c>
      <c r="R35" s="131">
        <f>SUM(F35,L35)</f>
        <v>100.4</v>
      </c>
      <c r="S35" s="131">
        <f>SUM(F35,M35)</f>
        <v>100.4</v>
      </c>
      <c r="T35" s="131">
        <f>SUM(G35,N35)</f>
        <v>100.4</v>
      </c>
      <c r="U35" s="131">
        <f>SUM(H35,O35)</f>
        <v>100.4</v>
      </c>
      <c r="V35" s="16">
        <f>U35-T35</f>
        <v>0</v>
      </c>
      <c r="W35" s="19">
        <f>IFERROR(100%*(U35/T35),"")</f>
        <v>1</v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37" t="s">
        <v>254</v>
      </c>
      <c r="F36" s="113"/>
      <c r="G36" s="113"/>
      <c r="H36" s="113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14"/>
      <c r="M36" s="114"/>
      <c r="N36" s="114"/>
      <c r="O36" s="114"/>
      <c r="P36" s="11">
        <f t="shared" si="3"/>
        <v>0</v>
      </c>
      <c r="Q36" s="15" t="str">
        <f t="shared" si="4"/>
        <v/>
      </c>
      <c r="R36" s="114">
        <f t="shared" si="10"/>
        <v>0</v>
      </c>
      <c r="S36" s="114">
        <f t="shared" si="11"/>
        <v>0</v>
      </c>
      <c r="T36" s="114">
        <f t="shared" si="11"/>
        <v>0</v>
      </c>
      <c r="U36" s="114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28"/>
      <c r="B37" s="38"/>
      <c r="C37" s="48" t="s">
        <v>253</v>
      </c>
      <c r="D37" s="48" t="s">
        <v>56</v>
      </c>
      <c r="E37" s="134" t="s">
        <v>257</v>
      </c>
      <c r="F37" s="130"/>
      <c r="G37" s="130"/>
      <c r="H37" s="13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31"/>
      <c r="M37" s="131"/>
      <c r="N37" s="131"/>
      <c r="O37" s="131"/>
      <c r="P37" s="11">
        <f t="shared" si="3"/>
        <v>0</v>
      </c>
      <c r="Q37" s="15" t="str">
        <f t="shared" si="4"/>
        <v/>
      </c>
      <c r="R37" s="131">
        <f t="shared" si="10"/>
        <v>0</v>
      </c>
      <c r="S37" s="131">
        <f t="shared" si="11"/>
        <v>0</v>
      </c>
      <c r="T37" s="131">
        <f t="shared" si="11"/>
        <v>0</v>
      </c>
      <c r="U37" s="114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81" customHeight="1" x14ac:dyDescent="0.3">
      <c r="A38" s="106"/>
      <c r="B38" s="36"/>
      <c r="C38" s="89" t="s">
        <v>240</v>
      </c>
      <c r="D38" s="89" t="s">
        <v>56</v>
      </c>
      <c r="E38" s="112" t="s">
        <v>329</v>
      </c>
      <c r="F38" s="113">
        <v>592.4</v>
      </c>
      <c r="G38" s="113">
        <v>592.4</v>
      </c>
      <c r="H38" s="113">
        <v>556.5</v>
      </c>
      <c r="I38" s="18">
        <f t="shared" si="8"/>
        <v>5.8248037203382477E-4</v>
      </c>
      <c r="J38" s="12">
        <f t="shared" si="9"/>
        <v>-35.899999999999977</v>
      </c>
      <c r="K38" s="13">
        <f t="shared" si="15"/>
        <v>0.93939905469277518</v>
      </c>
      <c r="L38" s="114"/>
      <c r="M38" s="114"/>
      <c r="N38" s="114"/>
      <c r="O38" s="114"/>
      <c r="P38" s="11">
        <f t="shared" si="3"/>
        <v>0</v>
      </c>
      <c r="Q38" s="15" t="str">
        <f t="shared" si="4"/>
        <v/>
      </c>
      <c r="R38" s="114">
        <f t="shared" si="10"/>
        <v>592.4</v>
      </c>
      <c r="S38" s="114">
        <f t="shared" si="11"/>
        <v>592.4</v>
      </c>
      <c r="T38" s="114">
        <f t="shared" si="11"/>
        <v>592.4</v>
      </c>
      <c r="U38" s="114">
        <f t="shared" si="11"/>
        <v>556.5</v>
      </c>
      <c r="V38" s="12">
        <f t="shared" si="6"/>
        <v>-35.899999999999977</v>
      </c>
      <c r="W38" s="13">
        <f t="shared" si="7"/>
        <v>0.93939905469277518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80.25" customHeight="1" x14ac:dyDescent="0.3">
      <c r="A39" s="138"/>
      <c r="B39" s="139"/>
      <c r="C39" s="89" t="s">
        <v>248</v>
      </c>
      <c r="D39" s="89" t="s">
        <v>56</v>
      </c>
      <c r="E39" s="112" t="s">
        <v>330</v>
      </c>
      <c r="F39" s="113">
        <v>309</v>
      </c>
      <c r="G39" s="113">
        <v>309</v>
      </c>
      <c r="H39" s="136">
        <v>275.8</v>
      </c>
      <c r="I39" s="18">
        <f t="shared" si="8"/>
        <v>2.8867580702053705E-4</v>
      </c>
      <c r="J39" s="12">
        <f t="shared" si="9"/>
        <v>-33.199999999999989</v>
      </c>
      <c r="K39" s="13">
        <f t="shared" si="15"/>
        <v>0.89255663430420717</v>
      </c>
      <c r="L39" s="114"/>
      <c r="M39" s="114"/>
      <c r="N39" s="114"/>
      <c r="O39" s="114"/>
      <c r="P39" s="11">
        <f t="shared" si="3"/>
        <v>0</v>
      </c>
      <c r="Q39" s="15" t="str">
        <f t="shared" si="4"/>
        <v/>
      </c>
      <c r="R39" s="114">
        <f t="shared" si="10"/>
        <v>309</v>
      </c>
      <c r="S39" s="114">
        <f t="shared" si="11"/>
        <v>309</v>
      </c>
      <c r="T39" s="114">
        <f t="shared" si="11"/>
        <v>309</v>
      </c>
      <c r="U39" s="114">
        <f t="shared" si="11"/>
        <v>275.8</v>
      </c>
      <c r="V39" s="12">
        <f t="shared" si="6"/>
        <v>-33.199999999999989</v>
      </c>
      <c r="W39" s="13">
        <f t="shared" si="7"/>
        <v>0.89255663430420717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8.75" customHeight="1" x14ac:dyDescent="0.3">
      <c r="A40" s="138"/>
      <c r="B40" s="139"/>
      <c r="C40" s="89" t="s">
        <v>331</v>
      </c>
      <c r="D40" s="89" t="s">
        <v>56</v>
      </c>
      <c r="E40" s="112" t="s">
        <v>332</v>
      </c>
      <c r="F40" s="113">
        <v>1118.3</v>
      </c>
      <c r="G40" s="113">
        <v>1118.3</v>
      </c>
      <c r="H40" s="136">
        <v>214.1</v>
      </c>
      <c r="I40" s="18">
        <f t="shared" si="8"/>
        <v>2.2409532372406446E-4</v>
      </c>
      <c r="J40" s="12">
        <f t="shared" si="9"/>
        <v>-904.19999999999993</v>
      </c>
      <c r="K40" s="13">
        <f t="shared" si="15"/>
        <v>0.19145131002414378</v>
      </c>
      <c r="L40" s="114">
        <v>112.2</v>
      </c>
      <c r="M40" s="114">
        <v>112.2</v>
      </c>
      <c r="N40" s="114">
        <v>112.2</v>
      </c>
      <c r="O40" s="114"/>
      <c r="P40" s="12">
        <f t="shared" si="3"/>
        <v>-112.2</v>
      </c>
      <c r="Q40" s="15">
        <f t="shared" si="4"/>
        <v>0</v>
      </c>
      <c r="R40" s="114">
        <f t="shared" si="10"/>
        <v>1230.5</v>
      </c>
      <c r="S40" s="114">
        <f t="shared" si="11"/>
        <v>1230.5</v>
      </c>
      <c r="T40" s="114">
        <f t="shared" si="11"/>
        <v>1230.5</v>
      </c>
      <c r="U40" s="114">
        <f t="shared" si="11"/>
        <v>214.1</v>
      </c>
      <c r="V40" s="12">
        <f t="shared" si="6"/>
        <v>-1016.4</v>
      </c>
      <c r="W40" s="13">
        <f t="shared" si="7"/>
        <v>0.17399431125558715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customHeight="1" x14ac:dyDescent="0.3">
      <c r="A41" s="138"/>
      <c r="B41" s="139"/>
      <c r="C41" s="89" t="s">
        <v>333</v>
      </c>
      <c r="D41" s="89" t="s">
        <v>56</v>
      </c>
      <c r="E41" s="112" t="s">
        <v>334</v>
      </c>
      <c r="F41" s="113"/>
      <c r="G41" s="113"/>
      <c r="H41" s="136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14">
        <v>369.5</v>
      </c>
      <c r="M41" s="114">
        <v>369.5</v>
      </c>
      <c r="N41" s="114">
        <v>369.5</v>
      </c>
      <c r="O41" s="114">
        <v>69.8</v>
      </c>
      <c r="P41" s="12">
        <f t="shared" si="3"/>
        <v>-299.7</v>
      </c>
      <c r="Q41" s="13">
        <f t="shared" si="4"/>
        <v>0.18890392422192151</v>
      </c>
      <c r="R41" s="114">
        <f t="shared" si="10"/>
        <v>369.5</v>
      </c>
      <c r="S41" s="114">
        <f t="shared" si="11"/>
        <v>369.5</v>
      </c>
      <c r="T41" s="114">
        <f t="shared" si="11"/>
        <v>369.5</v>
      </c>
      <c r="U41" s="114">
        <f t="shared" si="11"/>
        <v>69.8</v>
      </c>
      <c r="V41" s="12">
        <f t="shared" si="6"/>
        <v>-299.7</v>
      </c>
      <c r="W41" s="13">
        <f t="shared" si="7"/>
        <v>0.18890392422192151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9">
        <v>2</v>
      </c>
      <c r="B42" s="25" t="s">
        <v>39</v>
      </c>
      <c r="C42" s="25" t="s">
        <v>107</v>
      </c>
      <c r="D42" s="25"/>
      <c r="E42" s="111" t="s">
        <v>40</v>
      </c>
      <c r="F42" s="108">
        <f>F43+F45+F46+F47+F48+F49+F52+F54</f>
        <v>26301.100000000002</v>
      </c>
      <c r="G42" s="108">
        <f>G43+G45+G46+G47+G48+G49+G52+G54</f>
        <v>26301.100000000002</v>
      </c>
      <c r="H42" s="108">
        <f>H43+H45+H46+H47+H48+H49+H52+H54</f>
        <v>24325.8</v>
      </c>
      <c r="I42" s="15">
        <f t="shared" si="8"/>
        <v>2.546145738368448E-2</v>
      </c>
      <c r="J42" s="11">
        <f t="shared" si="9"/>
        <v>-1975.3000000000029</v>
      </c>
      <c r="K42" s="15">
        <f t="shared" si="15"/>
        <v>0.92489667732528291</v>
      </c>
      <c r="L42" s="108">
        <f>SUM(L43:L54)</f>
        <v>12107.7</v>
      </c>
      <c r="M42" s="108">
        <f>SUM(M43:M54)</f>
        <v>12107.7</v>
      </c>
      <c r="N42" s="108">
        <f>SUM(N43:N54)</f>
        <v>12107.7</v>
      </c>
      <c r="O42" s="108">
        <f>SUM(O43:O54)</f>
        <v>9472.5</v>
      </c>
      <c r="P42" s="11">
        <f t="shared" si="3"/>
        <v>-2635.2000000000007</v>
      </c>
      <c r="Q42" s="15">
        <f t="shared" si="4"/>
        <v>0.7823533784286032</v>
      </c>
      <c r="R42" s="108">
        <f>R43+R45+R46+R47+R48+R49+R52+R54</f>
        <v>38408.799999999996</v>
      </c>
      <c r="S42" s="108">
        <f>S43+S45+S46+S47+S48+S49+S52+S54</f>
        <v>38408.799999999996</v>
      </c>
      <c r="T42" s="108">
        <f>T43+T45+T46+T47+T48+T49+T52+T54</f>
        <v>38408.799999999996</v>
      </c>
      <c r="U42" s="108">
        <f t="shared" si="11"/>
        <v>33798.300000000003</v>
      </c>
      <c r="V42" s="11">
        <f t="shared" si="6"/>
        <v>-4610.4999999999927</v>
      </c>
      <c r="W42" s="15">
        <f t="shared" si="7"/>
        <v>0.87996240444898066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140" t="s">
        <v>219</v>
      </c>
      <c r="F43" s="114">
        <v>17331.099999999999</v>
      </c>
      <c r="G43" s="114">
        <v>17331.099999999999</v>
      </c>
      <c r="H43" s="114">
        <v>16617.400000000001</v>
      </c>
      <c r="I43" s="13">
        <f t="shared" si="8"/>
        <v>1.7393188381374446E-2</v>
      </c>
      <c r="J43" s="12">
        <f t="shared" si="9"/>
        <v>-713.69999999999709</v>
      </c>
      <c r="K43" s="13">
        <f t="shared" si="15"/>
        <v>0.95881969407596768</v>
      </c>
      <c r="L43" s="114">
        <v>11527.7</v>
      </c>
      <c r="M43" s="114">
        <v>11527.7</v>
      </c>
      <c r="N43" s="114">
        <v>11527.7</v>
      </c>
      <c r="O43" s="114">
        <v>8966.2999999999993</v>
      </c>
      <c r="P43" s="12">
        <f t="shared" si="3"/>
        <v>-2561.4000000000015</v>
      </c>
      <c r="Q43" s="13">
        <f t="shared" si="4"/>
        <v>0.77780476591167347</v>
      </c>
      <c r="R43" s="114">
        <f t="shared" si="10"/>
        <v>28858.799999999999</v>
      </c>
      <c r="S43" s="114">
        <f t="shared" si="11"/>
        <v>28858.799999999999</v>
      </c>
      <c r="T43" s="114">
        <f t="shared" si="11"/>
        <v>28858.799999999999</v>
      </c>
      <c r="U43" s="114">
        <f t="shared" si="11"/>
        <v>25583.7</v>
      </c>
      <c r="V43" s="12">
        <f t="shared" si="6"/>
        <v>-3275.0999999999985</v>
      </c>
      <c r="W43" s="13">
        <f t="shared" si="7"/>
        <v>0.88651295272152697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28"/>
      <c r="B44" s="31"/>
      <c r="C44" s="90"/>
      <c r="D44" s="90"/>
      <c r="E44" s="141" t="s">
        <v>286</v>
      </c>
      <c r="F44" s="131"/>
      <c r="G44" s="131"/>
      <c r="H44" s="131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31"/>
      <c r="M44" s="131"/>
      <c r="N44" s="131"/>
      <c r="O44" s="131"/>
      <c r="P44" s="12">
        <f t="shared" si="3"/>
        <v>0</v>
      </c>
      <c r="Q44" s="13" t="str">
        <f t="shared" si="4"/>
        <v/>
      </c>
      <c r="R44" s="114">
        <f t="shared" si="10"/>
        <v>0</v>
      </c>
      <c r="S44" s="114">
        <f t="shared" si="11"/>
        <v>0</v>
      </c>
      <c r="T44" s="114">
        <f t="shared" si="11"/>
        <v>0</v>
      </c>
      <c r="U44" s="114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9.25" customHeight="1" x14ac:dyDescent="0.3">
      <c r="A45" s="106"/>
      <c r="B45" s="29" t="s">
        <v>43</v>
      </c>
      <c r="C45" s="85" t="s">
        <v>172</v>
      </c>
      <c r="D45" s="85" t="s">
        <v>173</v>
      </c>
      <c r="E45" s="140" t="s">
        <v>171</v>
      </c>
      <c r="F45" s="114">
        <v>956.9</v>
      </c>
      <c r="G45" s="114">
        <v>956.9</v>
      </c>
      <c r="H45" s="114">
        <v>447.8</v>
      </c>
      <c r="I45" s="18">
        <f t="shared" si="8"/>
        <v>4.6870567941913161E-4</v>
      </c>
      <c r="J45" s="12">
        <f t="shared" si="9"/>
        <v>-509.09999999999997</v>
      </c>
      <c r="K45" s="13">
        <f t="shared" si="15"/>
        <v>0.46796948479464939</v>
      </c>
      <c r="L45" s="114">
        <v>580</v>
      </c>
      <c r="M45" s="114">
        <v>580</v>
      </c>
      <c r="N45" s="114">
        <v>580</v>
      </c>
      <c r="O45" s="114">
        <v>506.2</v>
      </c>
      <c r="P45" s="12">
        <f t="shared" si="3"/>
        <v>-73.800000000000011</v>
      </c>
      <c r="Q45" s="13">
        <f t="shared" si="4"/>
        <v>0.87275862068965515</v>
      </c>
      <c r="R45" s="114">
        <f t="shared" si="10"/>
        <v>1536.9</v>
      </c>
      <c r="S45" s="114">
        <f t="shared" si="11"/>
        <v>1536.9</v>
      </c>
      <c r="T45" s="114">
        <f t="shared" si="11"/>
        <v>1536.9</v>
      </c>
      <c r="U45" s="114">
        <f t="shared" si="11"/>
        <v>954</v>
      </c>
      <c r="V45" s="12">
        <f t="shared" si="6"/>
        <v>-582.90000000000009</v>
      </c>
      <c r="W45" s="13">
        <f t="shared" si="7"/>
        <v>0.62073004099160645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133" t="s">
        <v>308</v>
      </c>
      <c r="F46" s="114"/>
      <c r="G46" s="114"/>
      <c r="H46" s="114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14"/>
      <c r="M46" s="114"/>
      <c r="N46" s="114"/>
      <c r="O46" s="114"/>
      <c r="P46" s="11">
        <f t="shared" si="3"/>
        <v>0</v>
      </c>
      <c r="Q46" s="15" t="str">
        <f t="shared" si="4"/>
        <v/>
      </c>
      <c r="R46" s="114">
        <f t="shared" si="10"/>
        <v>0</v>
      </c>
      <c r="S46" s="114">
        <f>SUM(F46,M46)</f>
        <v>0</v>
      </c>
      <c r="T46" s="114">
        <f t="shared" si="11"/>
        <v>0</v>
      </c>
      <c r="U46" s="114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133" t="s">
        <v>311</v>
      </c>
      <c r="F47" s="114"/>
      <c r="G47" s="114"/>
      <c r="H47" s="114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14"/>
      <c r="M47" s="114"/>
      <c r="N47" s="114"/>
      <c r="O47" s="114"/>
      <c r="P47" s="11">
        <f t="shared" si="3"/>
        <v>0</v>
      </c>
      <c r="Q47" s="15" t="str">
        <f t="shared" si="4"/>
        <v/>
      </c>
      <c r="R47" s="114">
        <f t="shared" si="10"/>
        <v>0</v>
      </c>
      <c r="S47" s="114">
        <f>SUM(F47,M47)</f>
        <v>0</v>
      </c>
      <c r="T47" s="114">
        <f t="shared" si="11"/>
        <v>0</v>
      </c>
      <c r="U47" s="114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06"/>
      <c r="B48" s="29" t="s">
        <v>43</v>
      </c>
      <c r="C48" s="85" t="s">
        <v>127</v>
      </c>
      <c r="D48" s="85" t="s">
        <v>60</v>
      </c>
      <c r="E48" s="140" t="s">
        <v>47</v>
      </c>
      <c r="F48" s="114">
        <v>435</v>
      </c>
      <c r="G48" s="114">
        <v>435</v>
      </c>
      <c r="H48" s="114">
        <v>175.4</v>
      </c>
      <c r="I48" s="18">
        <f t="shared" si="8"/>
        <v>1.8358860243438072E-4</v>
      </c>
      <c r="J48" s="12">
        <f t="shared" si="9"/>
        <v>-259.60000000000002</v>
      </c>
      <c r="K48" s="13">
        <f t="shared" si="15"/>
        <v>0.4032183908045977</v>
      </c>
      <c r="L48" s="114"/>
      <c r="M48" s="114"/>
      <c r="N48" s="114"/>
      <c r="O48" s="114"/>
      <c r="P48" s="11">
        <f t="shared" si="3"/>
        <v>0</v>
      </c>
      <c r="Q48" s="15" t="str">
        <f t="shared" si="4"/>
        <v/>
      </c>
      <c r="R48" s="114">
        <f t="shared" si="10"/>
        <v>435</v>
      </c>
      <c r="S48" s="114">
        <f t="shared" si="11"/>
        <v>435</v>
      </c>
      <c r="T48" s="114">
        <f t="shared" si="11"/>
        <v>435</v>
      </c>
      <c r="U48" s="114">
        <f t="shared" si="11"/>
        <v>175.4</v>
      </c>
      <c r="V48" s="12">
        <f t="shared" si="6"/>
        <v>-259.60000000000002</v>
      </c>
      <c r="W48" s="13">
        <f t="shared" si="7"/>
        <v>0.4032183908045977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140" t="s">
        <v>129</v>
      </c>
      <c r="F49" s="114"/>
      <c r="G49" s="114"/>
      <c r="H49" s="114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14"/>
      <c r="M49" s="114"/>
      <c r="N49" s="114"/>
      <c r="O49" s="114"/>
      <c r="P49" s="11">
        <f t="shared" si="3"/>
        <v>0</v>
      </c>
      <c r="Q49" s="15" t="str">
        <f t="shared" si="4"/>
        <v/>
      </c>
      <c r="R49" s="114">
        <f t="shared" si="10"/>
        <v>0</v>
      </c>
      <c r="S49" s="114">
        <f t="shared" si="11"/>
        <v>0</v>
      </c>
      <c r="T49" s="114">
        <f t="shared" si="11"/>
        <v>0</v>
      </c>
      <c r="U49" s="114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28"/>
      <c r="B50" s="31"/>
      <c r="C50" s="86"/>
      <c r="D50" s="86"/>
      <c r="E50" s="132" t="s">
        <v>249</v>
      </c>
      <c r="F50" s="131"/>
      <c r="G50" s="131"/>
      <c r="H50" s="131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31"/>
      <c r="M50" s="131"/>
      <c r="N50" s="131"/>
      <c r="O50" s="131"/>
      <c r="P50" s="11">
        <f t="shared" si="3"/>
        <v>0</v>
      </c>
      <c r="Q50" s="15" t="str">
        <f t="shared" si="4"/>
        <v/>
      </c>
      <c r="R50" s="131">
        <f t="shared" si="10"/>
        <v>0</v>
      </c>
      <c r="S50" s="131">
        <f t="shared" si="11"/>
        <v>0</v>
      </c>
      <c r="T50" s="114">
        <f t="shared" si="11"/>
        <v>0</v>
      </c>
      <c r="U50" s="114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28"/>
      <c r="B51" s="31"/>
      <c r="C51" s="86"/>
      <c r="D51" s="86"/>
      <c r="E51" s="132" t="s">
        <v>211</v>
      </c>
      <c r="F51" s="131"/>
      <c r="G51" s="131"/>
      <c r="H51" s="131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31"/>
      <c r="M51" s="131"/>
      <c r="N51" s="131"/>
      <c r="O51" s="131"/>
      <c r="P51" s="11">
        <f t="shared" si="3"/>
        <v>0</v>
      </c>
      <c r="Q51" s="15" t="str">
        <f t="shared" si="4"/>
        <v/>
      </c>
      <c r="R51" s="131">
        <f t="shared" si="10"/>
        <v>0</v>
      </c>
      <c r="S51" s="131">
        <f t="shared" si="11"/>
        <v>0</v>
      </c>
      <c r="T51" s="114">
        <f t="shared" si="11"/>
        <v>0</v>
      </c>
      <c r="U51" s="114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42" customHeight="1" x14ac:dyDescent="0.3">
      <c r="A52" s="106"/>
      <c r="B52" s="29" t="s">
        <v>45</v>
      </c>
      <c r="C52" s="85" t="s">
        <v>130</v>
      </c>
      <c r="D52" s="85" t="s">
        <v>60</v>
      </c>
      <c r="E52" s="140" t="s">
        <v>46</v>
      </c>
      <c r="F52" s="114">
        <v>3346.9</v>
      </c>
      <c r="G52" s="114">
        <v>3346.9</v>
      </c>
      <c r="H52" s="114">
        <v>3272.6</v>
      </c>
      <c r="I52" s="13">
        <f t="shared" si="8"/>
        <v>3.4253823279746538E-3</v>
      </c>
      <c r="J52" s="12">
        <f t="shared" si="9"/>
        <v>-74.300000000000182</v>
      </c>
      <c r="K52" s="13">
        <f t="shared" si="15"/>
        <v>0.97780035256506015</v>
      </c>
      <c r="L52" s="114"/>
      <c r="M52" s="114"/>
      <c r="N52" s="114"/>
      <c r="O52" s="114"/>
      <c r="P52" s="11">
        <f t="shared" si="3"/>
        <v>0</v>
      </c>
      <c r="Q52" s="15" t="str">
        <f t="shared" si="4"/>
        <v/>
      </c>
      <c r="R52" s="114">
        <f t="shared" si="10"/>
        <v>3346.9</v>
      </c>
      <c r="S52" s="114">
        <f t="shared" si="11"/>
        <v>3346.9</v>
      </c>
      <c r="T52" s="114">
        <f t="shared" si="11"/>
        <v>3346.9</v>
      </c>
      <c r="U52" s="114">
        <f t="shared" si="11"/>
        <v>3272.6</v>
      </c>
      <c r="V52" s="12">
        <f t="shared" si="6"/>
        <v>-74.300000000000182</v>
      </c>
      <c r="W52" s="13">
        <f t="shared" si="7"/>
        <v>0.97780035256506015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140" t="s">
        <v>145</v>
      </c>
      <c r="F53" s="114"/>
      <c r="G53" s="114"/>
      <c r="H53" s="114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14"/>
      <c r="M53" s="114"/>
      <c r="N53" s="114"/>
      <c r="O53" s="114"/>
      <c r="P53" s="11">
        <f t="shared" si="3"/>
        <v>0</v>
      </c>
      <c r="Q53" s="15" t="str">
        <f t="shared" si="4"/>
        <v/>
      </c>
      <c r="R53" s="114">
        <f t="shared" si="10"/>
        <v>0</v>
      </c>
      <c r="S53" s="114">
        <f t="shared" si="11"/>
        <v>0</v>
      </c>
      <c r="T53" s="114">
        <f t="shared" si="11"/>
        <v>0</v>
      </c>
      <c r="U53" s="114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133" t="s">
        <v>132</v>
      </c>
      <c r="F54" s="114">
        <v>4231.2</v>
      </c>
      <c r="G54" s="114">
        <v>4231.2</v>
      </c>
      <c r="H54" s="114">
        <v>3812.6</v>
      </c>
      <c r="I54" s="13">
        <f t="shared" si="8"/>
        <v>3.9905923924818693E-3</v>
      </c>
      <c r="J54" s="12">
        <f t="shared" si="9"/>
        <v>-418.59999999999991</v>
      </c>
      <c r="K54" s="13">
        <f t="shared" si="15"/>
        <v>0.90106825486859521</v>
      </c>
      <c r="L54" s="114"/>
      <c r="M54" s="114"/>
      <c r="N54" s="114"/>
      <c r="O54" s="114"/>
      <c r="P54" s="11">
        <f t="shared" si="3"/>
        <v>0</v>
      </c>
      <c r="Q54" s="15" t="str">
        <f t="shared" si="4"/>
        <v/>
      </c>
      <c r="R54" s="114">
        <f t="shared" si="10"/>
        <v>4231.2</v>
      </c>
      <c r="S54" s="114">
        <f t="shared" si="11"/>
        <v>4231.2</v>
      </c>
      <c r="T54" s="114">
        <f t="shared" si="11"/>
        <v>4231.2</v>
      </c>
      <c r="U54" s="114">
        <f t="shared" si="11"/>
        <v>3812.6</v>
      </c>
      <c r="V54" s="12">
        <f t="shared" si="6"/>
        <v>-418.59999999999991</v>
      </c>
      <c r="W54" s="13">
        <f t="shared" si="7"/>
        <v>0.90106825486859521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9">
        <v>3</v>
      </c>
      <c r="B55" s="25" t="s">
        <v>6</v>
      </c>
      <c r="C55" s="25" t="s">
        <v>106</v>
      </c>
      <c r="D55" s="25"/>
      <c r="E55" s="142" t="s">
        <v>91</v>
      </c>
      <c r="F55" s="108">
        <f>SUM(F56:F65,F67:F74)</f>
        <v>45995.5</v>
      </c>
      <c r="G55" s="108">
        <f>SUM(G56:G65,G67:G74)</f>
        <v>45995.5</v>
      </c>
      <c r="H55" s="108">
        <f>SUM(H56:H65,H67:H74)</f>
        <v>44669</v>
      </c>
      <c r="I55" s="15">
        <f t="shared" si="8"/>
        <v>4.6754385873097784E-2</v>
      </c>
      <c r="J55" s="11">
        <f t="shared" si="9"/>
        <v>-1326.5</v>
      </c>
      <c r="K55" s="15">
        <f t="shared" si="15"/>
        <v>0.97116022219564957</v>
      </c>
      <c r="L55" s="108">
        <f>SUM(L56:L65,L67:L74)</f>
        <v>2226.9</v>
      </c>
      <c r="M55" s="108">
        <f>SUM(M56:M65,M67:M74)</f>
        <v>3427.4</v>
      </c>
      <c r="N55" s="108">
        <f>SUM(N56:N65,N67:N74)</f>
        <v>3427.4</v>
      </c>
      <c r="O55" s="108">
        <f>SUM(O56:O65,O67:O74)</f>
        <v>3357.2</v>
      </c>
      <c r="P55" s="11">
        <f t="shared" si="3"/>
        <v>-70.200000000000273</v>
      </c>
      <c r="Q55" s="15">
        <f t="shared" si="4"/>
        <v>0.97951800198401118</v>
      </c>
      <c r="R55" s="108">
        <f>SUM(R56:R65,R67:R74)</f>
        <v>48222.399999999994</v>
      </c>
      <c r="S55" s="108">
        <f>SUM(S56:S65,S67:S74)</f>
        <v>49422.899999999994</v>
      </c>
      <c r="T55" s="108">
        <f>SUM(T56:T65,T67:T74)</f>
        <v>49422.899999999994</v>
      </c>
      <c r="U55" s="108">
        <f t="shared" si="11"/>
        <v>48026.2</v>
      </c>
      <c r="V55" s="11">
        <f t="shared" si="6"/>
        <v>-1396.6999999999971</v>
      </c>
      <c r="W55" s="15">
        <f t="shared" si="7"/>
        <v>0.97173982101414536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133" t="s">
        <v>118</v>
      </c>
      <c r="F56" s="143">
        <v>145</v>
      </c>
      <c r="G56" s="143">
        <v>145</v>
      </c>
      <c r="H56" s="143">
        <v>125.1</v>
      </c>
      <c r="I56" s="18">
        <f t="shared" si="8"/>
        <v>1.3094033161083823E-4</v>
      </c>
      <c r="J56" s="12">
        <f t="shared" si="9"/>
        <v>-19.900000000000006</v>
      </c>
      <c r="K56" s="13">
        <f t="shared" si="15"/>
        <v>0.86275862068965514</v>
      </c>
      <c r="L56" s="114"/>
      <c r="M56" s="114"/>
      <c r="N56" s="114"/>
      <c r="O56" s="143"/>
      <c r="P56" s="11">
        <f t="shared" si="3"/>
        <v>0</v>
      </c>
      <c r="Q56" s="15" t="str">
        <f t="shared" si="4"/>
        <v/>
      </c>
      <c r="R56" s="114">
        <f t="shared" ref="R56:R66" si="16">SUM(F56,L56)</f>
        <v>145</v>
      </c>
      <c r="S56" s="114">
        <f t="shared" ref="S56:T71" si="17">SUM(F56,M56)</f>
        <v>145</v>
      </c>
      <c r="T56" s="114">
        <f t="shared" si="17"/>
        <v>145</v>
      </c>
      <c r="U56" s="114">
        <f t="shared" si="11"/>
        <v>125.1</v>
      </c>
      <c r="V56" s="12">
        <f t="shared" si="6"/>
        <v>-19.900000000000006</v>
      </c>
      <c r="W56" s="13">
        <f t="shared" si="7"/>
        <v>0.86275862068965514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133" t="s">
        <v>115</v>
      </c>
      <c r="F57" s="143">
        <v>24</v>
      </c>
      <c r="G57" s="143">
        <v>24</v>
      </c>
      <c r="H57" s="143">
        <v>24</v>
      </c>
      <c r="I57" s="17">
        <f t="shared" si="8"/>
        <v>2.5120447311431795E-5</v>
      </c>
      <c r="J57" s="12">
        <f t="shared" si="9"/>
        <v>0</v>
      </c>
      <c r="K57" s="13">
        <f t="shared" si="15"/>
        <v>1</v>
      </c>
      <c r="L57" s="114"/>
      <c r="M57" s="114"/>
      <c r="N57" s="114"/>
      <c r="O57" s="143"/>
      <c r="P57" s="11">
        <f t="shared" si="3"/>
        <v>0</v>
      </c>
      <c r="Q57" s="15" t="str">
        <f t="shared" si="4"/>
        <v/>
      </c>
      <c r="R57" s="114">
        <f t="shared" si="16"/>
        <v>24</v>
      </c>
      <c r="S57" s="114">
        <f t="shared" si="17"/>
        <v>24</v>
      </c>
      <c r="T57" s="114">
        <f t="shared" si="17"/>
        <v>24</v>
      </c>
      <c r="U57" s="114">
        <f t="shared" si="11"/>
        <v>24</v>
      </c>
      <c r="V57" s="12">
        <f t="shared" si="6"/>
        <v>0</v>
      </c>
      <c r="W57" s="13">
        <f t="shared" si="7"/>
        <v>1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56.25" customHeight="1" x14ac:dyDescent="0.3">
      <c r="A58" s="106"/>
      <c r="B58" s="29" t="s">
        <v>18</v>
      </c>
      <c r="C58" s="85" t="s">
        <v>114</v>
      </c>
      <c r="D58" s="89" t="s">
        <v>90</v>
      </c>
      <c r="E58" s="133" t="s">
        <v>93</v>
      </c>
      <c r="F58" s="143">
        <v>5200</v>
      </c>
      <c r="G58" s="143">
        <v>5200</v>
      </c>
      <c r="H58" s="143">
        <v>5199.8</v>
      </c>
      <c r="I58" s="13">
        <f t="shared" si="8"/>
        <v>5.4425542470826274E-3</v>
      </c>
      <c r="J58" s="12">
        <f t="shared" si="9"/>
        <v>-0.1999999999998181</v>
      </c>
      <c r="K58" s="13">
        <f t="shared" si="15"/>
        <v>0.99996153846153846</v>
      </c>
      <c r="L58" s="114"/>
      <c r="M58" s="114"/>
      <c r="N58" s="114"/>
      <c r="O58" s="143"/>
      <c r="P58" s="11">
        <f t="shared" si="3"/>
        <v>0</v>
      </c>
      <c r="Q58" s="15" t="str">
        <f t="shared" si="4"/>
        <v/>
      </c>
      <c r="R58" s="114">
        <f t="shared" si="16"/>
        <v>5200</v>
      </c>
      <c r="S58" s="114">
        <f t="shared" si="17"/>
        <v>5200</v>
      </c>
      <c r="T58" s="114">
        <f t="shared" si="17"/>
        <v>5200</v>
      </c>
      <c r="U58" s="114">
        <f t="shared" si="11"/>
        <v>5199.8</v>
      </c>
      <c r="V58" s="12">
        <f t="shared" si="6"/>
        <v>-0.1999999999998181</v>
      </c>
      <c r="W58" s="13">
        <f t="shared" si="7"/>
        <v>0.99996153846153846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133" t="s">
        <v>281</v>
      </c>
      <c r="F59" s="143">
        <v>14.2</v>
      </c>
      <c r="G59" s="143">
        <v>14.2</v>
      </c>
      <c r="H59" s="144">
        <v>12.5</v>
      </c>
      <c r="I59" s="17">
        <f t="shared" si="8"/>
        <v>1.3083566308037394E-5</v>
      </c>
      <c r="J59" s="12">
        <f t="shared" si="9"/>
        <v>-1.6999999999999993</v>
      </c>
      <c r="K59" s="13">
        <f t="shared" si="15"/>
        <v>0.88028169014084512</v>
      </c>
      <c r="L59" s="114"/>
      <c r="M59" s="114"/>
      <c r="N59" s="114"/>
      <c r="O59" s="143"/>
      <c r="P59" s="11">
        <f t="shared" si="3"/>
        <v>0</v>
      </c>
      <c r="Q59" s="15" t="str">
        <f t="shared" si="4"/>
        <v/>
      </c>
      <c r="R59" s="114">
        <f t="shared" si="16"/>
        <v>14.2</v>
      </c>
      <c r="S59" s="114">
        <f t="shared" si="17"/>
        <v>14.2</v>
      </c>
      <c r="T59" s="114">
        <f t="shared" si="17"/>
        <v>14.2</v>
      </c>
      <c r="U59" s="114">
        <f t="shared" si="11"/>
        <v>12.5</v>
      </c>
      <c r="V59" s="12">
        <f t="shared" si="6"/>
        <v>-1.6999999999999993</v>
      </c>
      <c r="W59" s="13">
        <f t="shared" si="7"/>
        <v>0.88028169014084512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06"/>
      <c r="B60" s="29" t="s">
        <v>12</v>
      </c>
      <c r="C60" s="89" t="s">
        <v>96</v>
      </c>
      <c r="D60" s="89" t="s">
        <v>97</v>
      </c>
      <c r="E60" s="140" t="s">
        <v>98</v>
      </c>
      <c r="F60" s="143">
        <v>6476.1</v>
      </c>
      <c r="G60" s="143">
        <v>6476.1</v>
      </c>
      <c r="H60" s="143">
        <v>6337.5</v>
      </c>
      <c r="I60" s="13">
        <f t="shared" si="8"/>
        <v>6.6333681181749583E-3</v>
      </c>
      <c r="J60" s="12">
        <f t="shared" si="9"/>
        <v>-138.60000000000036</v>
      </c>
      <c r="K60" s="13">
        <f t="shared" si="15"/>
        <v>0.97859823041645433</v>
      </c>
      <c r="L60" s="114">
        <v>45</v>
      </c>
      <c r="M60" s="114">
        <v>50.4</v>
      </c>
      <c r="N60" s="114">
        <v>50.4</v>
      </c>
      <c r="O60" s="143">
        <v>20</v>
      </c>
      <c r="P60" s="12">
        <f t="shared" si="3"/>
        <v>-30.4</v>
      </c>
      <c r="Q60" s="13">
        <f t="shared" si="4"/>
        <v>0.39682539682539686</v>
      </c>
      <c r="R60" s="114">
        <f t="shared" si="16"/>
        <v>6521.1</v>
      </c>
      <c r="S60" s="114">
        <f t="shared" si="17"/>
        <v>6526.5</v>
      </c>
      <c r="T60" s="114">
        <f t="shared" si="17"/>
        <v>6526.5</v>
      </c>
      <c r="U60" s="114">
        <f t="shared" si="11"/>
        <v>6357.5</v>
      </c>
      <c r="V60" s="12">
        <f t="shared" si="6"/>
        <v>-169</v>
      </c>
      <c r="W60" s="13">
        <f t="shared" si="7"/>
        <v>0.97410556960085803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133" t="s">
        <v>120</v>
      </c>
      <c r="F61" s="143">
        <v>14091.5</v>
      </c>
      <c r="G61" s="143">
        <v>14091.5</v>
      </c>
      <c r="H61" s="143">
        <v>13985.3</v>
      </c>
      <c r="I61" s="13">
        <f t="shared" si="8"/>
        <v>1.4638207991023628E-2</v>
      </c>
      <c r="J61" s="12">
        <f t="shared" si="9"/>
        <v>-106.20000000000073</v>
      </c>
      <c r="K61" s="13">
        <f t="shared" si="15"/>
        <v>0.99246354185147068</v>
      </c>
      <c r="L61" s="114">
        <v>25.5</v>
      </c>
      <c r="M61" s="114">
        <v>223.1</v>
      </c>
      <c r="N61" s="114">
        <v>223.1</v>
      </c>
      <c r="O61" s="143">
        <v>223.1</v>
      </c>
      <c r="P61" s="12">
        <f t="shared" si="3"/>
        <v>0</v>
      </c>
      <c r="Q61" s="13">
        <f t="shared" si="4"/>
        <v>1</v>
      </c>
      <c r="R61" s="114">
        <f t="shared" si="16"/>
        <v>14117</v>
      </c>
      <c r="S61" s="114">
        <f t="shared" si="17"/>
        <v>14314.6</v>
      </c>
      <c r="T61" s="114">
        <f t="shared" si="17"/>
        <v>14314.6</v>
      </c>
      <c r="U61" s="114">
        <f t="shared" si="11"/>
        <v>14208.4</v>
      </c>
      <c r="V61" s="12">
        <f t="shared" si="6"/>
        <v>-106.20000000000073</v>
      </c>
      <c r="W61" s="13">
        <f t="shared" si="7"/>
        <v>0.99258100121554216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28"/>
      <c r="B62" s="31"/>
      <c r="C62" s="86"/>
      <c r="D62" s="90"/>
      <c r="E62" s="145" t="s">
        <v>195</v>
      </c>
      <c r="F62" s="146"/>
      <c r="G62" s="146"/>
      <c r="H62" s="146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31"/>
      <c r="M62" s="131"/>
      <c r="N62" s="131"/>
      <c r="O62" s="146"/>
      <c r="P62" s="11">
        <f t="shared" si="3"/>
        <v>0</v>
      </c>
      <c r="Q62" s="15" t="str">
        <f t="shared" si="4"/>
        <v/>
      </c>
      <c r="R62" s="131">
        <f t="shared" si="16"/>
        <v>0</v>
      </c>
      <c r="S62" s="131">
        <f t="shared" si="17"/>
        <v>0</v>
      </c>
      <c r="T62" s="131">
        <f t="shared" si="17"/>
        <v>0</v>
      </c>
      <c r="U62" s="114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12" t="s">
        <v>101</v>
      </c>
      <c r="F63" s="143">
        <v>103.1</v>
      </c>
      <c r="G63" s="143">
        <v>103.1</v>
      </c>
      <c r="H63" s="144">
        <v>103.1</v>
      </c>
      <c r="I63" s="18">
        <f t="shared" si="8"/>
        <v>1.0791325490869242E-4</v>
      </c>
      <c r="J63" s="12">
        <f t="shared" si="9"/>
        <v>0</v>
      </c>
      <c r="K63" s="13">
        <f t="shared" si="15"/>
        <v>1</v>
      </c>
      <c r="L63" s="114"/>
      <c r="M63" s="114"/>
      <c r="N63" s="114"/>
      <c r="O63" s="143"/>
      <c r="P63" s="11">
        <f t="shared" si="3"/>
        <v>0</v>
      </c>
      <c r="Q63" s="15" t="str">
        <f t="shared" si="4"/>
        <v/>
      </c>
      <c r="R63" s="114">
        <f t="shared" si="16"/>
        <v>103.1</v>
      </c>
      <c r="S63" s="114">
        <f t="shared" si="17"/>
        <v>103.1</v>
      </c>
      <c r="T63" s="114">
        <f t="shared" si="17"/>
        <v>103.1</v>
      </c>
      <c r="U63" s="114">
        <f t="shared" si="11"/>
        <v>103.1</v>
      </c>
      <c r="V63" s="12">
        <f t="shared" si="6"/>
        <v>0</v>
      </c>
      <c r="W63" s="13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140" t="s">
        <v>296</v>
      </c>
      <c r="F64" s="143">
        <v>5126.3</v>
      </c>
      <c r="G64" s="143">
        <v>5126.3</v>
      </c>
      <c r="H64" s="143">
        <v>5111.6000000000004</v>
      </c>
      <c r="I64" s="13">
        <f t="shared" si="8"/>
        <v>5.3502366032131153E-3</v>
      </c>
      <c r="J64" s="12">
        <f t="shared" si="9"/>
        <v>-14.699999999999818</v>
      </c>
      <c r="K64" s="13">
        <f t="shared" si="15"/>
        <v>0.99713243469949087</v>
      </c>
      <c r="L64" s="114"/>
      <c r="M64" s="114"/>
      <c r="N64" s="114"/>
      <c r="O64" s="143"/>
      <c r="P64" s="11">
        <f t="shared" si="3"/>
        <v>0</v>
      </c>
      <c r="Q64" s="15" t="str">
        <f t="shared" si="4"/>
        <v/>
      </c>
      <c r="R64" s="114">
        <f t="shared" si="16"/>
        <v>5126.3</v>
      </c>
      <c r="S64" s="114">
        <f t="shared" si="17"/>
        <v>5126.3</v>
      </c>
      <c r="T64" s="114">
        <f t="shared" si="17"/>
        <v>5126.3</v>
      </c>
      <c r="U64" s="114">
        <f t="shared" si="11"/>
        <v>5111.6000000000004</v>
      </c>
      <c r="V64" s="12">
        <f t="shared" si="6"/>
        <v>-14.699999999999818</v>
      </c>
      <c r="W64" s="13">
        <f t="shared" si="7"/>
        <v>0.99713243469949087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06"/>
      <c r="B65" s="47" t="s">
        <v>9</v>
      </c>
      <c r="C65" s="89" t="s">
        <v>262</v>
      </c>
      <c r="D65" s="89" t="s">
        <v>92</v>
      </c>
      <c r="E65" s="140" t="s">
        <v>266</v>
      </c>
      <c r="F65" s="143">
        <v>387.3</v>
      </c>
      <c r="G65" s="143">
        <v>387.3</v>
      </c>
      <c r="H65" s="143">
        <v>359.8</v>
      </c>
      <c r="I65" s="17">
        <f t="shared" si="8"/>
        <v>3.7659737261054832E-4</v>
      </c>
      <c r="J65" s="12">
        <f t="shared" si="9"/>
        <v>-27.5</v>
      </c>
      <c r="K65" s="13">
        <f t="shared" si="15"/>
        <v>0.92899561063774849</v>
      </c>
      <c r="L65" s="114">
        <v>2156.4</v>
      </c>
      <c r="M65" s="114">
        <v>2559.5</v>
      </c>
      <c r="N65" s="114">
        <v>2559.5</v>
      </c>
      <c r="O65" s="143">
        <v>2519.6999999999998</v>
      </c>
      <c r="P65" s="12">
        <f t="shared" si="3"/>
        <v>-39.800000000000182</v>
      </c>
      <c r="Q65" s="13">
        <f t="shared" si="4"/>
        <v>0.98445008790779442</v>
      </c>
      <c r="R65" s="114">
        <f t="shared" si="16"/>
        <v>2543.7000000000003</v>
      </c>
      <c r="S65" s="114">
        <f t="shared" si="17"/>
        <v>2946.8</v>
      </c>
      <c r="T65" s="114">
        <f t="shared" si="17"/>
        <v>2946.8</v>
      </c>
      <c r="U65" s="114">
        <f t="shared" si="11"/>
        <v>2879.5</v>
      </c>
      <c r="V65" s="12">
        <f t="shared" si="6"/>
        <v>-67.300000000000182</v>
      </c>
      <c r="W65" s="13">
        <f t="shared" si="7"/>
        <v>0.97716166689290074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customHeight="1" x14ac:dyDescent="0.3">
      <c r="A66" s="60"/>
      <c r="B66" s="38"/>
      <c r="C66" s="39"/>
      <c r="D66" s="38"/>
      <c r="E66" s="147" t="s">
        <v>335</v>
      </c>
      <c r="F66" s="131">
        <v>234</v>
      </c>
      <c r="G66" s="131">
        <v>234</v>
      </c>
      <c r="H66" s="131">
        <v>234</v>
      </c>
      <c r="I66" s="21">
        <f t="shared" si="8"/>
        <v>2.4492436128645999E-4</v>
      </c>
      <c r="J66" s="16">
        <f t="shared" si="9"/>
        <v>0</v>
      </c>
      <c r="K66" s="19">
        <f t="shared" si="15"/>
        <v>1</v>
      </c>
      <c r="L66" s="131">
        <v>2007</v>
      </c>
      <c r="M66" s="131">
        <v>2007</v>
      </c>
      <c r="N66" s="131">
        <v>2007</v>
      </c>
      <c r="O66" s="131">
        <v>1967.3</v>
      </c>
      <c r="P66" s="16">
        <f t="shared" si="3"/>
        <v>-39.700000000000045</v>
      </c>
      <c r="Q66" s="13">
        <f t="shared" si="4"/>
        <v>0.98021923268560041</v>
      </c>
      <c r="R66" s="131">
        <f t="shared" si="16"/>
        <v>2241</v>
      </c>
      <c r="S66" s="131">
        <f t="shared" si="17"/>
        <v>2241</v>
      </c>
      <c r="T66" s="131">
        <f t="shared" si="17"/>
        <v>2241</v>
      </c>
      <c r="U66" s="131">
        <f t="shared" si="11"/>
        <v>2201.3000000000002</v>
      </c>
      <c r="V66" s="16">
        <f t="shared" si="6"/>
        <v>-39.699999999999818</v>
      </c>
      <c r="W66" s="13">
        <f t="shared" si="7"/>
        <v>0.98228469433288723</v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customHeight="1" x14ac:dyDescent="0.3">
      <c r="A67" s="106"/>
      <c r="B67" s="47" t="s">
        <v>11</v>
      </c>
      <c r="C67" s="89" t="s">
        <v>102</v>
      </c>
      <c r="D67" s="89" t="s">
        <v>92</v>
      </c>
      <c r="E67" s="140" t="s">
        <v>111</v>
      </c>
      <c r="F67" s="114">
        <v>2283.1</v>
      </c>
      <c r="G67" s="114">
        <v>2283.1</v>
      </c>
      <c r="H67" s="114">
        <v>2150.6999999999998</v>
      </c>
      <c r="I67" s="13">
        <f>H67/$H$10</f>
        <v>2.2511060846956816E-3</v>
      </c>
      <c r="J67" s="12">
        <f t="shared" si="9"/>
        <v>-132.40000000000009</v>
      </c>
      <c r="K67" s="13">
        <f t="shared" si="15"/>
        <v>0.94200867241907926</v>
      </c>
      <c r="L67" s="114"/>
      <c r="M67" s="114"/>
      <c r="N67" s="114"/>
      <c r="O67" s="114"/>
      <c r="P67" s="11">
        <f t="shared" si="3"/>
        <v>0</v>
      </c>
      <c r="Q67" s="15" t="str">
        <f t="shared" si="4"/>
        <v/>
      </c>
      <c r="R67" s="114">
        <f>SUM(F67,L67)</f>
        <v>2283.1</v>
      </c>
      <c r="S67" s="114">
        <f t="shared" si="17"/>
        <v>2283.1</v>
      </c>
      <c r="T67" s="114">
        <f t="shared" si="17"/>
        <v>2283.1</v>
      </c>
      <c r="U67" s="114">
        <f t="shared" si="11"/>
        <v>2150.6999999999998</v>
      </c>
      <c r="V67" s="12">
        <f>U67-T67</f>
        <v>-132.40000000000009</v>
      </c>
      <c r="W67" s="13">
        <f t="shared" si="7"/>
        <v>0.94200867241907926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140" t="s">
        <v>105</v>
      </c>
      <c r="F68" s="114">
        <v>1316.2</v>
      </c>
      <c r="G68" s="114">
        <v>1316.2</v>
      </c>
      <c r="H68" s="114">
        <v>1265.7</v>
      </c>
      <c r="I68" s="13">
        <f>H68/$H$10</f>
        <v>1.3247895900866343E-3</v>
      </c>
      <c r="J68" s="12">
        <f t="shared" si="9"/>
        <v>-50.5</v>
      </c>
      <c r="K68" s="13">
        <f t="shared" si="15"/>
        <v>0.96163197082510254</v>
      </c>
      <c r="L68" s="114"/>
      <c r="M68" s="114">
        <v>594.4</v>
      </c>
      <c r="N68" s="114">
        <v>594.4</v>
      </c>
      <c r="O68" s="114">
        <v>594.4</v>
      </c>
      <c r="P68" s="12">
        <f t="shared" si="3"/>
        <v>0</v>
      </c>
      <c r="Q68" s="13">
        <f t="shared" si="4"/>
        <v>1</v>
      </c>
      <c r="R68" s="114">
        <f>SUM(F68,L68)</f>
        <v>1316.2</v>
      </c>
      <c r="S68" s="114">
        <f t="shared" si="17"/>
        <v>1910.6</v>
      </c>
      <c r="T68" s="114">
        <f t="shared" si="17"/>
        <v>1910.6</v>
      </c>
      <c r="U68" s="114">
        <f t="shared" si="11"/>
        <v>1860.1</v>
      </c>
      <c r="V68" s="12">
        <f>U68-T68</f>
        <v>-50.5</v>
      </c>
      <c r="W68" s="13">
        <f t="shared" si="7"/>
        <v>0.97356851250915943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140" t="s">
        <v>148</v>
      </c>
      <c r="F69" s="114">
        <v>550</v>
      </c>
      <c r="G69" s="114">
        <v>550</v>
      </c>
      <c r="H69" s="122">
        <v>536</v>
      </c>
      <c r="I69" s="13">
        <f>H69/$H$10</f>
        <v>5.6102332328864348E-4</v>
      </c>
      <c r="J69" s="12">
        <f t="shared" si="9"/>
        <v>-14</v>
      </c>
      <c r="K69" s="13">
        <f t="shared" si="15"/>
        <v>0.97454545454545449</v>
      </c>
      <c r="L69" s="114"/>
      <c r="M69" s="114"/>
      <c r="N69" s="114"/>
      <c r="O69" s="114"/>
      <c r="P69" s="11">
        <f t="shared" si="3"/>
        <v>0</v>
      </c>
      <c r="Q69" s="15" t="str">
        <f t="shared" si="4"/>
        <v/>
      </c>
      <c r="R69" s="114">
        <f>SUM(F69,L69)</f>
        <v>550</v>
      </c>
      <c r="S69" s="114">
        <f t="shared" si="17"/>
        <v>550</v>
      </c>
      <c r="T69" s="114">
        <f t="shared" si="17"/>
        <v>550</v>
      </c>
      <c r="U69" s="114">
        <f t="shared" si="11"/>
        <v>536</v>
      </c>
      <c r="V69" s="12">
        <f>U69-T69</f>
        <v>-14</v>
      </c>
      <c r="W69" s="13">
        <f t="shared" si="7"/>
        <v>0.97454545454545449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133" t="s">
        <v>123</v>
      </c>
      <c r="F70" s="114">
        <v>424.3</v>
      </c>
      <c r="G70" s="114">
        <v>424.3</v>
      </c>
      <c r="H70" s="114">
        <v>424.3</v>
      </c>
      <c r="I70" s="13">
        <f>H70/$H$10</f>
        <v>4.4410857476002129E-4</v>
      </c>
      <c r="J70" s="12">
        <f t="shared" si="9"/>
        <v>0</v>
      </c>
      <c r="K70" s="13">
        <f t="shared" si="15"/>
        <v>1</v>
      </c>
      <c r="L70" s="114"/>
      <c r="M70" s="114"/>
      <c r="N70" s="114"/>
      <c r="O70" s="114"/>
      <c r="P70" s="11">
        <f t="shared" si="3"/>
        <v>0</v>
      </c>
      <c r="Q70" s="15" t="str">
        <f t="shared" si="4"/>
        <v/>
      </c>
      <c r="R70" s="114">
        <f>SUM(F70,L70)</f>
        <v>424.3</v>
      </c>
      <c r="S70" s="114">
        <f t="shared" si="17"/>
        <v>424.3</v>
      </c>
      <c r="T70" s="114">
        <f t="shared" si="17"/>
        <v>424.3</v>
      </c>
      <c r="U70" s="114">
        <f t="shared" si="11"/>
        <v>424.3</v>
      </c>
      <c r="V70" s="12">
        <f>U70-T70</f>
        <v>0</v>
      </c>
      <c r="W70" s="13">
        <f t="shared" si="7"/>
        <v>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customHeight="1" x14ac:dyDescent="0.3">
      <c r="A71" s="106"/>
      <c r="B71" s="47"/>
      <c r="C71" s="89" t="s">
        <v>150</v>
      </c>
      <c r="D71" s="89" t="s">
        <v>89</v>
      </c>
      <c r="E71" s="133" t="s">
        <v>149</v>
      </c>
      <c r="F71" s="114">
        <v>41.2</v>
      </c>
      <c r="G71" s="114">
        <v>41.2</v>
      </c>
      <c r="H71" s="114">
        <v>41.2</v>
      </c>
      <c r="I71" s="20">
        <f>H71/$H$10</f>
        <v>4.3123434551291252E-5</v>
      </c>
      <c r="J71" s="12">
        <f t="shared" si="9"/>
        <v>0</v>
      </c>
      <c r="K71" s="13">
        <f t="shared" si="15"/>
        <v>1</v>
      </c>
      <c r="L71" s="114"/>
      <c r="M71" s="114"/>
      <c r="N71" s="114"/>
      <c r="O71" s="114"/>
      <c r="P71" s="11">
        <f t="shared" si="3"/>
        <v>0</v>
      </c>
      <c r="Q71" s="15" t="str">
        <f t="shared" si="4"/>
        <v/>
      </c>
      <c r="R71" s="114">
        <f>SUM(F71,L71)</f>
        <v>41.2</v>
      </c>
      <c r="S71" s="114">
        <f t="shared" si="17"/>
        <v>41.2</v>
      </c>
      <c r="T71" s="114">
        <f t="shared" si="17"/>
        <v>41.2</v>
      </c>
      <c r="U71" s="114">
        <f t="shared" si="11"/>
        <v>41.2</v>
      </c>
      <c r="V71" s="12">
        <f>U71-T71</f>
        <v>0</v>
      </c>
      <c r="W71" s="13">
        <f t="shared" si="7"/>
        <v>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28"/>
      <c r="B72" s="48"/>
      <c r="C72" s="90" t="s">
        <v>269</v>
      </c>
      <c r="D72" s="90" t="s">
        <v>271</v>
      </c>
      <c r="E72" s="145" t="s">
        <v>314</v>
      </c>
      <c r="F72" s="131"/>
      <c r="G72" s="131"/>
      <c r="H72" s="131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31"/>
      <c r="M72" s="131"/>
      <c r="N72" s="131"/>
      <c r="O72" s="131"/>
      <c r="P72" s="11">
        <f t="shared" si="3"/>
        <v>0</v>
      </c>
      <c r="Q72" s="15" t="str">
        <f t="shared" si="4"/>
        <v/>
      </c>
      <c r="R72" s="131">
        <f t="shared" ref="R72:R73" si="19">SUM(F72,L72)</f>
        <v>0</v>
      </c>
      <c r="S72" s="131">
        <f t="shared" ref="S72:T73" si="20">SUM(F72,M72)</f>
        <v>0</v>
      </c>
      <c r="T72" s="131">
        <f t="shared" si="20"/>
        <v>0</v>
      </c>
      <c r="U72" s="114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28"/>
      <c r="B73" s="48"/>
      <c r="C73" s="90" t="s">
        <v>270</v>
      </c>
      <c r="D73" s="90" t="s">
        <v>89</v>
      </c>
      <c r="E73" s="145" t="s">
        <v>315</v>
      </c>
      <c r="F73" s="131"/>
      <c r="G73" s="131"/>
      <c r="H73" s="131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31"/>
      <c r="M73" s="131"/>
      <c r="N73" s="131"/>
      <c r="O73" s="131"/>
      <c r="P73" s="11">
        <f t="shared" si="3"/>
        <v>0</v>
      </c>
      <c r="Q73" s="15" t="str">
        <f t="shared" si="4"/>
        <v/>
      </c>
      <c r="R73" s="131">
        <f t="shared" si="19"/>
        <v>0</v>
      </c>
      <c r="S73" s="131">
        <f t="shared" si="20"/>
        <v>0</v>
      </c>
      <c r="T73" s="131">
        <f t="shared" si="20"/>
        <v>0</v>
      </c>
      <c r="U73" s="114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133" t="s">
        <v>125</v>
      </c>
      <c r="F74" s="114">
        <v>9813.2000000000007</v>
      </c>
      <c r="G74" s="114">
        <v>9813.2000000000007</v>
      </c>
      <c r="H74" s="114">
        <v>8992.4</v>
      </c>
      <c r="I74" s="13">
        <f>H74/$H$10</f>
        <v>9.4122129334716365E-3</v>
      </c>
      <c r="J74" s="12">
        <f t="shared" si="9"/>
        <v>-820.80000000000109</v>
      </c>
      <c r="K74" s="13">
        <f t="shared" si="15"/>
        <v>0.9163575592059674</v>
      </c>
      <c r="L74" s="114"/>
      <c r="M74" s="114"/>
      <c r="N74" s="114"/>
      <c r="O74" s="114"/>
      <c r="P74" s="11">
        <f t="shared" si="3"/>
        <v>0</v>
      </c>
      <c r="Q74" s="15" t="str">
        <f t="shared" si="4"/>
        <v/>
      </c>
      <c r="R74" s="114">
        <f>SUM(F74,L74)</f>
        <v>9813.2000000000007</v>
      </c>
      <c r="S74" s="114">
        <f>SUM(F74,M74)</f>
        <v>9813.2000000000007</v>
      </c>
      <c r="T74" s="114">
        <f>SUM(G74,N74)</f>
        <v>9813.2000000000007</v>
      </c>
      <c r="U74" s="114">
        <f t="shared" si="11"/>
        <v>8992.4</v>
      </c>
      <c r="V74" s="12">
        <f>U74-T74</f>
        <v>-820.80000000000109</v>
      </c>
      <c r="W74" s="13">
        <f t="shared" si="7"/>
        <v>0.9163575592059674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9">
        <v>4</v>
      </c>
      <c r="B75" s="25" t="s">
        <v>14</v>
      </c>
      <c r="C75" s="25" t="s">
        <v>108</v>
      </c>
      <c r="D75" s="25"/>
      <c r="E75" s="111" t="s">
        <v>302</v>
      </c>
      <c r="F75" s="108">
        <f>SUM(F76:F79)</f>
        <v>15216.7</v>
      </c>
      <c r="G75" s="108">
        <f t="shared" ref="G75:H75" si="22">SUM(G76:G79)</f>
        <v>15216.7</v>
      </c>
      <c r="H75" s="108">
        <f t="shared" si="22"/>
        <v>14700.6</v>
      </c>
      <c r="I75" s="15">
        <f t="shared" si="8"/>
        <v>1.5386901989434761E-2</v>
      </c>
      <c r="J75" s="11">
        <f t="shared" si="9"/>
        <v>-516.10000000000036</v>
      </c>
      <c r="K75" s="15">
        <f t="shared" si="15"/>
        <v>0.96608331635637157</v>
      </c>
      <c r="L75" s="108">
        <f>SUM(L76:L79)</f>
        <v>3629.2999999999997</v>
      </c>
      <c r="M75" s="108">
        <f t="shared" ref="M75" si="23">SUM(M76:M79)</f>
        <v>3832.3</v>
      </c>
      <c r="N75" s="108">
        <f>SUM(N76:N79)</f>
        <v>3832.3</v>
      </c>
      <c r="O75" s="108">
        <f t="shared" ref="O75" si="24">SUM(O76:O79)</f>
        <v>3716</v>
      </c>
      <c r="P75" s="11">
        <f t="shared" si="3"/>
        <v>-116.30000000000018</v>
      </c>
      <c r="Q75" s="15">
        <f t="shared" si="4"/>
        <v>0.96965268898572654</v>
      </c>
      <c r="R75" s="108">
        <f>SUM(R76:R79)</f>
        <v>18846.000000000004</v>
      </c>
      <c r="S75" s="108">
        <f t="shared" ref="S75:T75" si="25">SUM(S76:S79)</f>
        <v>19049</v>
      </c>
      <c r="T75" s="108">
        <f t="shared" si="25"/>
        <v>19049</v>
      </c>
      <c r="U75" s="108">
        <f t="shared" si="11"/>
        <v>18416.599999999999</v>
      </c>
      <c r="V75" s="11">
        <f t="shared" si="6"/>
        <v>-632.40000000000146</v>
      </c>
      <c r="W75" s="15">
        <f t="shared" ref="W75:W121" si="26">IFERROR(100%*(U75/T75),"")</f>
        <v>0.96680140689799987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12" t="s">
        <v>133</v>
      </c>
      <c r="F76" s="114">
        <v>6196.3</v>
      </c>
      <c r="G76" s="114">
        <v>6196.3</v>
      </c>
      <c r="H76" s="114">
        <v>6075.5</v>
      </c>
      <c r="I76" s="13">
        <f t="shared" si="8"/>
        <v>6.3591365683584944E-3</v>
      </c>
      <c r="J76" s="12">
        <f t="shared" si="9"/>
        <v>-120.80000000000018</v>
      </c>
      <c r="K76" s="13">
        <f t="shared" si="15"/>
        <v>0.98050449461775568</v>
      </c>
      <c r="L76" s="114">
        <v>645</v>
      </c>
      <c r="M76" s="114">
        <v>784</v>
      </c>
      <c r="N76" s="114">
        <v>784</v>
      </c>
      <c r="O76" s="114">
        <v>756.1</v>
      </c>
      <c r="P76" s="12">
        <f t="shared" si="3"/>
        <v>-27.899999999999977</v>
      </c>
      <c r="Q76" s="13">
        <f t="shared" si="4"/>
        <v>0.96441326530612248</v>
      </c>
      <c r="R76" s="114">
        <f t="shared" si="10"/>
        <v>6841.3</v>
      </c>
      <c r="S76" s="114">
        <f>SUM(F76,M76)</f>
        <v>6980.3</v>
      </c>
      <c r="T76" s="114">
        <f t="shared" si="11"/>
        <v>6980.3</v>
      </c>
      <c r="U76" s="114">
        <f t="shared" si="11"/>
        <v>6831.6</v>
      </c>
      <c r="V76" s="12">
        <f t="shared" si="6"/>
        <v>-148.69999999999982</v>
      </c>
      <c r="W76" s="13">
        <f t="shared" si="26"/>
        <v>0.9786971906651577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140" t="s">
        <v>135</v>
      </c>
      <c r="F77" s="114">
        <v>5149.5</v>
      </c>
      <c r="G77" s="114">
        <v>5149.5</v>
      </c>
      <c r="H77" s="114">
        <v>4869.7</v>
      </c>
      <c r="I77" s="13">
        <f t="shared" si="8"/>
        <v>5.0970434280199753E-3</v>
      </c>
      <c r="J77" s="12">
        <f t="shared" si="9"/>
        <v>-279.80000000000018</v>
      </c>
      <c r="K77" s="13">
        <f t="shared" si="15"/>
        <v>0.94566462763375081</v>
      </c>
      <c r="L77" s="114">
        <v>2887.6</v>
      </c>
      <c r="M77" s="114">
        <v>2927.5</v>
      </c>
      <c r="N77" s="114">
        <v>2927.5</v>
      </c>
      <c r="O77" s="114">
        <v>2887.4</v>
      </c>
      <c r="P77" s="12">
        <f t="shared" ref="P77:P140" si="27">O77-N77</f>
        <v>-40.099999999999909</v>
      </c>
      <c r="Q77" s="13">
        <f t="shared" ref="Q77:Q140" si="28">IFERROR(100%*(O77/N77),"")</f>
        <v>0.98630230572160549</v>
      </c>
      <c r="R77" s="114">
        <f t="shared" si="10"/>
        <v>8037.1</v>
      </c>
      <c r="S77" s="114">
        <f t="shared" si="11"/>
        <v>8077</v>
      </c>
      <c r="T77" s="114">
        <f t="shared" si="11"/>
        <v>8077</v>
      </c>
      <c r="U77" s="114">
        <f t="shared" si="11"/>
        <v>7757.1</v>
      </c>
      <c r="V77" s="12">
        <f t="shared" si="6"/>
        <v>-319.89999999999964</v>
      </c>
      <c r="W77" s="13">
        <f t="shared" si="26"/>
        <v>0.96039371053609013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12" t="s">
        <v>137</v>
      </c>
      <c r="F78" s="114">
        <v>3544.2</v>
      </c>
      <c r="G78" s="114">
        <v>3544.2</v>
      </c>
      <c r="H78" s="114">
        <v>3513</v>
      </c>
      <c r="I78" s="13">
        <f t="shared" si="8"/>
        <v>3.6770054752108291E-3</v>
      </c>
      <c r="J78" s="12">
        <f t="shared" ref="J78:J141" si="29">H78-G78</f>
        <v>-31.199999999999818</v>
      </c>
      <c r="K78" s="13">
        <f t="shared" ref="K78:K145" si="30">IFERROR(100%*(H78/G78),"")</f>
        <v>0.99119688505163372</v>
      </c>
      <c r="L78" s="114">
        <v>96.7</v>
      </c>
      <c r="M78" s="114">
        <v>120.8</v>
      </c>
      <c r="N78" s="114">
        <v>120.8</v>
      </c>
      <c r="O78" s="114">
        <v>72.5</v>
      </c>
      <c r="P78" s="12">
        <f t="shared" si="27"/>
        <v>-48.3</v>
      </c>
      <c r="Q78" s="13">
        <f t="shared" si="28"/>
        <v>0.60016556291390732</v>
      </c>
      <c r="R78" s="114">
        <f t="shared" si="10"/>
        <v>3640.8999999999996</v>
      </c>
      <c r="S78" s="114">
        <f t="shared" si="11"/>
        <v>3665</v>
      </c>
      <c r="T78" s="114">
        <f t="shared" si="11"/>
        <v>3665</v>
      </c>
      <c r="U78" s="114">
        <f t="shared" si="11"/>
        <v>3585.5</v>
      </c>
      <c r="V78" s="12">
        <f t="shared" si="6"/>
        <v>-79.5</v>
      </c>
      <c r="W78" s="13">
        <f t="shared" si="26"/>
        <v>0.97830832196452933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133" t="s">
        <v>139</v>
      </c>
      <c r="F79" s="114">
        <v>326.7</v>
      </c>
      <c r="G79" s="114">
        <v>326.7</v>
      </c>
      <c r="H79" s="114">
        <v>242.4</v>
      </c>
      <c r="I79" s="18">
        <f t="shared" si="8"/>
        <v>2.5371651784546114E-4</v>
      </c>
      <c r="J79" s="12">
        <f t="shared" si="29"/>
        <v>-84.299999999999983</v>
      </c>
      <c r="K79" s="13">
        <f t="shared" si="30"/>
        <v>0.74196510560146933</v>
      </c>
      <c r="L79" s="114"/>
      <c r="M79" s="114"/>
      <c r="N79" s="114"/>
      <c r="O79" s="114"/>
      <c r="P79" s="11">
        <f t="shared" si="27"/>
        <v>0</v>
      </c>
      <c r="Q79" s="15" t="str">
        <f t="shared" si="28"/>
        <v/>
      </c>
      <c r="R79" s="114">
        <f t="shared" si="10"/>
        <v>326.7</v>
      </c>
      <c r="S79" s="114">
        <f t="shared" si="11"/>
        <v>326.7</v>
      </c>
      <c r="T79" s="114">
        <f t="shared" si="11"/>
        <v>326.7</v>
      </c>
      <c r="U79" s="114">
        <f t="shared" si="11"/>
        <v>242.4</v>
      </c>
      <c r="V79" s="12">
        <f t="shared" si="6"/>
        <v>-84.299999999999983</v>
      </c>
      <c r="W79" s="13">
        <f t="shared" si="26"/>
        <v>0.74196510560146933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9">
        <v>5</v>
      </c>
      <c r="B80" s="25" t="s">
        <v>15</v>
      </c>
      <c r="C80" s="25" t="s">
        <v>110</v>
      </c>
      <c r="D80" s="25"/>
      <c r="E80" s="110" t="s">
        <v>301</v>
      </c>
      <c r="F80" s="108">
        <f>SUM(F81:F85)</f>
        <v>6402.8000000000011</v>
      </c>
      <c r="G80" s="108">
        <f t="shared" ref="G80:H80" si="31">SUM(G81:G85)</f>
        <v>6402.8000000000011</v>
      </c>
      <c r="H80" s="108">
        <f t="shared" si="31"/>
        <v>6321.3</v>
      </c>
      <c r="I80" s="15">
        <f t="shared" si="8"/>
        <v>6.6164118162397425E-3</v>
      </c>
      <c r="J80" s="11">
        <f t="shared" si="29"/>
        <v>-81.500000000000909</v>
      </c>
      <c r="K80" s="15">
        <f t="shared" si="30"/>
        <v>0.98727119385268935</v>
      </c>
      <c r="L80" s="108">
        <f>SUM(L81:L85)</f>
        <v>81.099999999999994</v>
      </c>
      <c r="M80" s="108">
        <f t="shared" ref="M80:N80" si="32">SUM(M81:M85)</f>
        <v>141.5</v>
      </c>
      <c r="N80" s="108">
        <f t="shared" si="32"/>
        <v>141.5</v>
      </c>
      <c r="O80" s="108">
        <f>SUM(O81:O85)</f>
        <v>77.099999999999994</v>
      </c>
      <c r="P80" s="11">
        <f t="shared" si="27"/>
        <v>-64.400000000000006</v>
      </c>
      <c r="Q80" s="15">
        <f t="shared" si="28"/>
        <v>0.54487632508833916</v>
      </c>
      <c r="R80" s="108">
        <f>SUM(R81:R85)</f>
        <v>6483.9000000000005</v>
      </c>
      <c r="S80" s="108">
        <f t="shared" ref="S80:T80" si="33">SUM(S81:S85)</f>
        <v>6544.3000000000011</v>
      </c>
      <c r="T80" s="108">
        <f t="shared" si="33"/>
        <v>6544.3000000000011</v>
      </c>
      <c r="U80" s="108">
        <f t="shared" si="11"/>
        <v>6398.4000000000005</v>
      </c>
      <c r="V80" s="11">
        <f t="shared" si="6"/>
        <v>-145.90000000000055</v>
      </c>
      <c r="W80" s="15">
        <f t="shared" si="26"/>
        <v>0.97770578977125122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12" t="s">
        <v>67</v>
      </c>
      <c r="F81" s="114">
        <v>2316.3000000000002</v>
      </c>
      <c r="G81" s="114">
        <v>2316.3000000000002</v>
      </c>
      <c r="H81" s="114">
        <v>2316.3000000000002</v>
      </c>
      <c r="I81" s="13">
        <f t="shared" si="8"/>
        <v>2.4244371711445614E-3</v>
      </c>
      <c r="J81" s="12">
        <f t="shared" si="29"/>
        <v>0</v>
      </c>
      <c r="K81" s="13">
        <f t="shared" si="30"/>
        <v>1</v>
      </c>
      <c r="L81" s="114"/>
      <c r="M81" s="114"/>
      <c r="N81" s="114"/>
      <c r="O81" s="114"/>
      <c r="P81" s="11">
        <f t="shared" si="27"/>
        <v>0</v>
      </c>
      <c r="Q81" s="15" t="str">
        <f t="shared" si="28"/>
        <v/>
      </c>
      <c r="R81" s="114">
        <f t="shared" si="10"/>
        <v>2316.3000000000002</v>
      </c>
      <c r="S81" s="114">
        <f t="shared" si="11"/>
        <v>2316.3000000000002</v>
      </c>
      <c r="T81" s="114">
        <f t="shared" si="11"/>
        <v>2316.3000000000002</v>
      </c>
      <c r="U81" s="114">
        <f t="shared" si="11"/>
        <v>2316.3000000000002</v>
      </c>
      <c r="V81" s="12">
        <f t="shared" si="6"/>
        <v>0</v>
      </c>
      <c r="W81" s="13">
        <f t="shared" si="26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12" t="s">
        <v>69</v>
      </c>
      <c r="F82" s="114">
        <v>137.9</v>
      </c>
      <c r="G82" s="114">
        <v>137.9</v>
      </c>
      <c r="H82" s="114">
        <v>137.9</v>
      </c>
      <c r="I82" s="18">
        <f t="shared" si="8"/>
        <v>1.4433790351026852E-4</v>
      </c>
      <c r="J82" s="12">
        <f t="shared" si="29"/>
        <v>0</v>
      </c>
      <c r="K82" s="13">
        <f t="shared" si="30"/>
        <v>1</v>
      </c>
      <c r="L82" s="114"/>
      <c r="M82" s="114"/>
      <c r="N82" s="114"/>
      <c r="O82" s="114"/>
      <c r="P82" s="11">
        <f t="shared" si="27"/>
        <v>0</v>
      </c>
      <c r="Q82" s="15" t="str">
        <f t="shared" si="28"/>
        <v/>
      </c>
      <c r="R82" s="114">
        <f t="shared" si="10"/>
        <v>137.9</v>
      </c>
      <c r="S82" s="114">
        <f t="shared" si="11"/>
        <v>137.9</v>
      </c>
      <c r="T82" s="114">
        <f t="shared" si="11"/>
        <v>137.9</v>
      </c>
      <c r="U82" s="114">
        <f t="shared" si="11"/>
        <v>137.9</v>
      </c>
      <c r="V82" s="12">
        <f t="shared" si="6"/>
        <v>0</v>
      </c>
      <c r="W82" s="13">
        <f t="shared" si="26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140" t="s">
        <v>71</v>
      </c>
      <c r="F83" s="114">
        <v>3336</v>
      </c>
      <c r="G83" s="114">
        <v>3336</v>
      </c>
      <c r="H83" s="114">
        <v>3257.6</v>
      </c>
      <c r="I83" s="13">
        <f t="shared" si="8"/>
        <v>3.409682048405009E-3</v>
      </c>
      <c r="J83" s="12">
        <f t="shared" si="29"/>
        <v>-78.400000000000091</v>
      </c>
      <c r="K83" s="13">
        <f t="shared" si="30"/>
        <v>0.97649880095923258</v>
      </c>
      <c r="L83" s="114">
        <v>81.099999999999994</v>
      </c>
      <c r="M83" s="114">
        <v>141.5</v>
      </c>
      <c r="N83" s="114">
        <v>141.5</v>
      </c>
      <c r="O83" s="114">
        <v>77.099999999999994</v>
      </c>
      <c r="P83" s="12">
        <f t="shared" si="27"/>
        <v>-64.400000000000006</v>
      </c>
      <c r="Q83" s="13">
        <f t="shared" si="28"/>
        <v>0.54487632508833916</v>
      </c>
      <c r="R83" s="114">
        <f t="shared" si="10"/>
        <v>3417.1</v>
      </c>
      <c r="S83" s="114">
        <f t="shared" si="11"/>
        <v>3477.5</v>
      </c>
      <c r="T83" s="114">
        <f t="shared" si="11"/>
        <v>3477.5</v>
      </c>
      <c r="U83" s="114">
        <f t="shared" si="11"/>
        <v>3334.7</v>
      </c>
      <c r="V83" s="12">
        <f t="shared" si="6"/>
        <v>-142.80000000000018</v>
      </c>
      <c r="W83" s="13">
        <f t="shared" si="26"/>
        <v>0.9589360172537742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customHeight="1" x14ac:dyDescent="0.3">
      <c r="A84" s="106"/>
      <c r="B84" s="29" t="s">
        <v>21</v>
      </c>
      <c r="C84" s="89" t="s">
        <v>336</v>
      </c>
      <c r="D84" s="89" t="s">
        <v>66</v>
      </c>
      <c r="E84" s="140" t="s">
        <v>337</v>
      </c>
      <c r="F84" s="114">
        <v>78.5</v>
      </c>
      <c r="G84" s="114">
        <v>78.5</v>
      </c>
      <c r="H84" s="114">
        <v>75.400000000000006</v>
      </c>
      <c r="I84" s="18">
        <f t="shared" si="8"/>
        <v>7.8920071970081556E-5</v>
      </c>
      <c r="J84" s="12">
        <f t="shared" si="29"/>
        <v>-3.0999999999999943</v>
      </c>
      <c r="K84" s="13">
        <f t="shared" si="30"/>
        <v>0.96050955414012751</v>
      </c>
      <c r="L84" s="114"/>
      <c r="M84" s="114"/>
      <c r="N84" s="114"/>
      <c r="O84" s="114"/>
      <c r="P84" s="11">
        <f t="shared" si="27"/>
        <v>0</v>
      </c>
      <c r="Q84" s="15" t="str">
        <f t="shared" si="28"/>
        <v/>
      </c>
      <c r="R84" s="114">
        <f t="shared" si="10"/>
        <v>78.5</v>
      </c>
      <c r="S84" s="114">
        <f t="shared" si="11"/>
        <v>78.5</v>
      </c>
      <c r="T84" s="114">
        <f t="shared" si="11"/>
        <v>78.5</v>
      </c>
      <c r="U84" s="114">
        <f t="shared" si="11"/>
        <v>75.400000000000006</v>
      </c>
      <c r="V84" s="12">
        <f t="shared" si="6"/>
        <v>-3.0999999999999943</v>
      </c>
      <c r="W84" s="13">
        <f t="shared" si="26"/>
        <v>0.96050955414012751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57.75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140" t="s">
        <v>193</v>
      </c>
      <c r="F85" s="114">
        <v>534.1</v>
      </c>
      <c r="G85" s="114">
        <v>534.1</v>
      </c>
      <c r="H85" s="114">
        <v>534.1</v>
      </c>
      <c r="I85" s="18">
        <f t="shared" si="8"/>
        <v>5.5903462120982178E-4</v>
      </c>
      <c r="J85" s="12">
        <f t="shared" si="29"/>
        <v>0</v>
      </c>
      <c r="K85" s="13">
        <f t="shared" si="30"/>
        <v>1</v>
      </c>
      <c r="L85" s="114"/>
      <c r="M85" s="114"/>
      <c r="N85" s="114"/>
      <c r="O85" s="114"/>
      <c r="P85" s="11">
        <f t="shared" si="27"/>
        <v>0</v>
      </c>
      <c r="Q85" s="15" t="str">
        <f t="shared" si="28"/>
        <v/>
      </c>
      <c r="R85" s="114">
        <f t="shared" si="10"/>
        <v>534.1</v>
      </c>
      <c r="S85" s="114">
        <f t="shared" si="11"/>
        <v>534.1</v>
      </c>
      <c r="T85" s="114">
        <f t="shared" si="11"/>
        <v>534.1</v>
      </c>
      <c r="U85" s="114">
        <f t="shared" si="11"/>
        <v>534.1</v>
      </c>
      <c r="V85" s="12">
        <f t="shared" si="6"/>
        <v>0</v>
      </c>
      <c r="W85" s="13">
        <f t="shared" si="26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9">
        <v>6</v>
      </c>
      <c r="B86" s="25" t="s">
        <v>16</v>
      </c>
      <c r="C86" s="25" t="s">
        <v>140</v>
      </c>
      <c r="D86" s="25" t="s">
        <v>51</v>
      </c>
      <c r="E86" s="148" t="s">
        <v>117</v>
      </c>
      <c r="F86" s="108">
        <v>46106.6</v>
      </c>
      <c r="G86" s="108">
        <v>46106.6</v>
      </c>
      <c r="H86" s="108">
        <v>44045.599999999999</v>
      </c>
      <c r="I86" s="15">
        <f t="shared" si="8"/>
        <v>4.6101882254183345E-2</v>
      </c>
      <c r="J86" s="11">
        <f t="shared" si="29"/>
        <v>-2061</v>
      </c>
      <c r="K86" s="15">
        <f t="shared" si="30"/>
        <v>0.95529924132336796</v>
      </c>
      <c r="L86" s="108">
        <v>2374</v>
      </c>
      <c r="M86" s="108">
        <v>2394.3000000000002</v>
      </c>
      <c r="N86" s="108">
        <v>2394.3000000000002</v>
      </c>
      <c r="O86" s="108">
        <v>2154.9</v>
      </c>
      <c r="P86" s="11">
        <f t="shared" si="27"/>
        <v>-239.40000000000009</v>
      </c>
      <c r="Q86" s="15">
        <f t="shared" si="28"/>
        <v>0.90001252975817558</v>
      </c>
      <c r="R86" s="108">
        <f t="shared" si="10"/>
        <v>48480.6</v>
      </c>
      <c r="S86" s="108">
        <f t="shared" si="11"/>
        <v>48500.9</v>
      </c>
      <c r="T86" s="108">
        <f t="shared" si="11"/>
        <v>48500.9</v>
      </c>
      <c r="U86" s="108">
        <f t="shared" si="11"/>
        <v>46200.5</v>
      </c>
      <c r="V86" s="11">
        <f t="shared" si="6"/>
        <v>-2300.4000000000015</v>
      </c>
      <c r="W86" s="15">
        <f t="shared" si="26"/>
        <v>0.95256995231016328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9">
        <v>7</v>
      </c>
      <c r="B87" s="25" t="s">
        <v>16</v>
      </c>
      <c r="C87" s="25" t="s">
        <v>141</v>
      </c>
      <c r="D87" s="25" t="s">
        <v>51</v>
      </c>
      <c r="E87" s="148" t="s">
        <v>226</v>
      </c>
      <c r="F87" s="108">
        <v>56478.8</v>
      </c>
      <c r="G87" s="108">
        <v>56478.8</v>
      </c>
      <c r="H87" s="149">
        <v>54586.7</v>
      </c>
      <c r="I87" s="15">
        <f t="shared" ref="I87:I158" si="34">H87/$H$10</f>
        <v>5.7135096718955579E-2</v>
      </c>
      <c r="J87" s="11">
        <f t="shared" si="29"/>
        <v>-1892.1000000000058</v>
      </c>
      <c r="K87" s="15">
        <f t="shared" si="30"/>
        <v>0.96649893411333088</v>
      </c>
      <c r="L87" s="108">
        <v>1917.8</v>
      </c>
      <c r="M87" s="108">
        <v>3156.6</v>
      </c>
      <c r="N87" s="108">
        <v>3156.6</v>
      </c>
      <c r="O87" s="108">
        <v>3027.6</v>
      </c>
      <c r="P87" s="11">
        <f t="shared" si="27"/>
        <v>-129</v>
      </c>
      <c r="Q87" s="15">
        <f t="shared" si="28"/>
        <v>0.95913324463029848</v>
      </c>
      <c r="R87" s="108">
        <f t="shared" ref="R87:R170" si="35">SUM(F87,L87)</f>
        <v>58396.600000000006</v>
      </c>
      <c r="S87" s="108">
        <f t="shared" ref="S87:U179" si="36">SUM(F87,M87)</f>
        <v>59635.4</v>
      </c>
      <c r="T87" s="108">
        <f t="shared" si="36"/>
        <v>59635.4</v>
      </c>
      <c r="U87" s="108">
        <f t="shared" si="36"/>
        <v>57614.299999999996</v>
      </c>
      <c r="V87" s="11">
        <f t="shared" ref="V87:V170" si="37">U87-T87</f>
        <v>-2021.1000000000058</v>
      </c>
      <c r="W87" s="15">
        <f t="shared" si="26"/>
        <v>0.96610905603047847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9">
        <v>8</v>
      </c>
      <c r="B88" s="25" t="s">
        <v>16</v>
      </c>
      <c r="C88" s="25" t="s">
        <v>50</v>
      </c>
      <c r="D88" s="25" t="s">
        <v>85</v>
      </c>
      <c r="E88" s="110" t="s">
        <v>178</v>
      </c>
      <c r="F88" s="108">
        <v>2948.9</v>
      </c>
      <c r="G88" s="108">
        <v>2948.9</v>
      </c>
      <c r="H88" s="108">
        <v>2561.8000000000002</v>
      </c>
      <c r="I88" s="15">
        <f t="shared" si="34"/>
        <v>2.6813984134344158E-3</v>
      </c>
      <c r="J88" s="11">
        <f t="shared" si="29"/>
        <v>-387.09999999999991</v>
      </c>
      <c r="K88" s="15">
        <f t="shared" si="30"/>
        <v>0.86873071314727524</v>
      </c>
      <c r="L88" s="108"/>
      <c r="M88" s="108"/>
      <c r="N88" s="108"/>
      <c r="O88" s="108"/>
      <c r="P88" s="11">
        <f t="shared" si="27"/>
        <v>0</v>
      </c>
      <c r="Q88" s="15" t="str">
        <f t="shared" si="28"/>
        <v/>
      </c>
      <c r="R88" s="108">
        <f t="shared" si="35"/>
        <v>2948.9</v>
      </c>
      <c r="S88" s="108">
        <f t="shared" si="36"/>
        <v>2948.9</v>
      </c>
      <c r="T88" s="108">
        <f t="shared" si="36"/>
        <v>2948.9</v>
      </c>
      <c r="U88" s="108">
        <f t="shared" si="36"/>
        <v>2561.8000000000002</v>
      </c>
      <c r="V88" s="11">
        <f t="shared" si="37"/>
        <v>-387.09999999999991</v>
      </c>
      <c r="W88" s="15">
        <f t="shared" si="26"/>
        <v>0.86873071314727524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9">
        <v>9</v>
      </c>
      <c r="B89" s="25"/>
      <c r="C89" s="25" t="s">
        <v>312</v>
      </c>
      <c r="D89" s="25" t="s">
        <v>141</v>
      </c>
      <c r="E89" s="110" t="s">
        <v>313</v>
      </c>
      <c r="F89" s="108">
        <v>14.2</v>
      </c>
      <c r="G89" s="108">
        <v>14.2</v>
      </c>
      <c r="H89" s="108">
        <v>5.6</v>
      </c>
      <c r="I89" s="15">
        <f t="shared" si="34"/>
        <v>5.8614377060007518E-6</v>
      </c>
      <c r="J89" s="11">
        <f t="shared" si="29"/>
        <v>-8.6</v>
      </c>
      <c r="K89" s="15">
        <f t="shared" si="30"/>
        <v>0.39436619718309857</v>
      </c>
      <c r="L89" s="108"/>
      <c r="M89" s="108"/>
      <c r="N89" s="108"/>
      <c r="O89" s="108"/>
      <c r="P89" s="11">
        <f t="shared" si="27"/>
        <v>0</v>
      </c>
      <c r="Q89" s="15" t="str">
        <f t="shared" si="28"/>
        <v/>
      </c>
      <c r="R89" s="108">
        <f t="shared" si="35"/>
        <v>14.2</v>
      </c>
      <c r="S89" s="108">
        <f t="shared" si="36"/>
        <v>14.2</v>
      </c>
      <c r="T89" s="108">
        <f t="shared" si="36"/>
        <v>14.2</v>
      </c>
      <c r="U89" s="108">
        <f t="shared" si="36"/>
        <v>5.6</v>
      </c>
      <c r="V89" s="11">
        <f t="shared" si="37"/>
        <v>-8.6</v>
      </c>
      <c r="W89" s="15">
        <f t="shared" si="26"/>
        <v>0.39436619718309857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9">
        <v>10</v>
      </c>
      <c r="B90" s="25" t="s">
        <v>30</v>
      </c>
      <c r="C90" s="25" t="s">
        <v>109</v>
      </c>
      <c r="D90" s="25"/>
      <c r="E90" s="110" t="s">
        <v>75</v>
      </c>
      <c r="F90" s="108">
        <f>SUM(F91:F97,F99:F102)</f>
        <v>85721.099999999991</v>
      </c>
      <c r="G90" s="108">
        <f t="shared" ref="G90:H90" si="38">SUM(G91:G97,G99:G102)</f>
        <v>85721.099999999991</v>
      </c>
      <c r="H90" s="108">
        <f t="shared" si="38"/>
        <v>84358.5</v>
      </c>
      <c r="I90" s="15">
        <f t="shared" si="34"/>
        <v>8.8296802271725802E-2</v>
      </c>
      <c r="J90" s="11">
        <f t="shared" si="29"/>
        <v>-1362.5999999999913</v>
      </c>
      <c r="K90" s="15">
        <f t="shared" si="30"/>
        <v>0.9841042637110351</v>
      </c>
      <c r="L90" s="108">
        <f>SUM(L91:L97,L99:L102)</f>
        <v>34294.300000000003</v>
      </c>
      <c r="M90" s="108">
        <f t="shared" ref="M90:O90" si="39">SUM(M91:M97,M99:M102)</f>
        <v>34294.300000000003</v>
      </c>
      <c r="N90" s="108">
        <f t="shared" si="39"/>
        <v>34294.300000000003</v>
      </c>
      <c r="O90" s="108">
        <f t="shared" si="39"/>
        <v>32916.600000000006</v>
      </c>
      <c r="P90" s="11">
        <f t="shared" si="27"/>
        <v>-1377.6999999999971</v>
      </c>
      <c r="Q90" s="15">
        <f t="shared" si="28"/>
        <v>0.95982714328620222</v>
      </c>
      <c r="R90" s="108">
        <f>SUM(R91:R97,R99:R102)</f>
        <v>120015.4</v>
      </c>
      <c r="S90" s="108">
        <f t="shared" ref="S90:T90" si="40">SUM(S91:S97,S99:S102)</f>
        <v>120015.4</v>
      </c>
      <c r="T90" s="108">
        <f t="shared" si="40"/>
        <v>120015.4</v>
      </c>
      <c r="U90" s="108">
        <f t="shared" si="36"/>
        <v>117275.1</v>
      </c>
      <c r="V90" s="11">
        <f t="shared" si="37"/>
        <v>-2740.2999999999884</v>
      </c>
      <c r="W90" s="15">
        <f t="shared" si="26"/>
        <v>0.97716709688923264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06"/>
      <c r="B91" s="29"/>
      <c r="C91" s="47" t="s">
        <v>156</v>
      </c>
      <c r="D91" s="47" t="s">
        <v>72</v>
      </c>
      <c r="E91" s="140" t="s">
        <v>157</v>
      </c>
      <c r="F91" s="114">
        <v>697.6</v>
      </c>
      <c r="G91" s="114">
        <v>697.6</v>
      </c>
      <c r="H91" s="114">
        <v>679.6</v>
      </c>
      <c r="I91" s="13">
        <f t="shared" si="34"/>
        <v>7.1132733303537704E-4</v>
      </c>
      <c r="J91" s="12">
        <f t="shared" si="29"/>
        <v>-18</v>
      </c>
      <c r="K91" s="13">
        <f t="shared" si="30"/>
        <v>0.97419724770642202</v>
      </c>
      <c r="L91" s="114">
        <v>4937.1000000000004</v>
      </c>
      <c r="M91" s="114">
        <v>4937.1000000000004</v>
      </c>
      <c r="N91" s="114">
        <v>4937.1000000000004</v>
      </c>
      <c r="O91" s="114">
        <v>3884</v>
      </c>
      <c r="P91" s="12">
        <f t="shared" si="27"/>
        <v>-1053.1000000000004</v>
      </c>
      <c r="Q91" s="13">
        <f t="shared" si="28"/>
        <v>0.78669664377873649</v>
      </c>
      <c r="R91" s="114">
        <f t="shared" si="35"/>
        <v>5634.7000000000007</v>
      </c>
      <c r="S91" s="114">
        <f t="shared" si="36"/>
        <v>5634.7000000000007</v>
      </c>
      <c r="T91" s="114">
        <f t="shared" si="36"/>
        <v>5634.7000000000007</v>
      </c>
      <c r="U91" s="114">
        <f t="shared" si="36"/>
        <v>4563.6000000000004</v>
      </c>
      <c r="V91" s="12">
        <f t="shared" si="37"/>
        <v>-1071.1000000000004</v>
      </c>
      <c r="W91" s="13">
        <f t="shared" si="26"/>
        <v>0.80991002182902372</v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338</v>
      </c>
      <c r="D92" s="47" t="s">
        <v>73</v>
      </c>
      <c r="E92" s="140" t="s">
        <v>339</v>
      </c>
      <c r="F92" s="114">
        <v>2592.6999999999998</v>
      </c>
      <c r="G92" s="114">
        <v>2592.6999999999998</v>
      </c>
      <c r="H92" s="114">
        <v>2592.6999999999998</v>
      </c>
      <c r="I92" s="13">
        <f t="shared" si="34"/>
        <v>2.7137409893478836E-3</v>
      </c>
      <c r="J92" s="12">
        <f t="shared" si="29"/>
        <v>0</v>
      </c>
      <c r="K92" s="13">
        <f t="shared" si="30"/>
        <v>1</v>
      </c>
      <c r="L92" s="114">
        <v>586.29999999999995</v>
      </c>
      <c r="M92" s="114">
        <v>586.29999999999995</v>
      </c>
      <c r="N92" s="114">
        <v>586.29999999999995</v>
      </c>
      <c r="O92" s="114">
        <v>565.4</v>
      </c>
      <c r="P92" s="12">
        <f t="shared" si="27"/>
        <v>-20.899999999999977</v>
      </c>
      <c r="Q92" s="13">
        <f t="shared" si="28"/>
        <v>0.96435272045028142</v>
      </c>
      <c r="R92" s="114">
        <f t="shared" si="35"/>
        <v>3179</v>
      </c>
      <c r="S92" s="114">
        <f t="shared" si="36"/>
        <v>3179</v>
      </c>
      <c r="T92" s="114">
        <f t="shared" si="36"/>
        <v>3179</v>
      </c>
      <c r="U92" s="114">
        <f>SUM(H92,O92)</f>
        <v>3158.1</v>
      </c>
      <c r="V92" s="12">
        <f t="shared" si="37"/>
        <v>-20.900000000000091</v>
      </c>
      <c r="W92" s="13">
        <f t="shared" si="26"/>
        <v>0.99342560553633219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140" t="s">
        <v>153</v>
      </c>
      <c r="F93" s="114"/>
      <c r="G93" s="114"/>
      <c r="H93" s="114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14">
        <v>8400</v>
      </c>
      <c r="M93" s="114">
        <v>8400</v>
      </c>
      <c r="N93" s="114">
        <v>8400</v>
      </c>
      <c r="O93" s="114">
        <v>8380</v>
      </c>
      <c r="P93" s="12">
        <f t="shared" si="27"/>
        <v>-20</v>
      </c>
      <c r="Q93" s="13">
        <f t="shared" si="28"/>
        <v>0.99761904761904763</v>
      </c>
      <c r="R93" s="114">
        <f t="shared" si="35"/>
        <v>8400</v>
      </c>
      <c r="S93" s="114">
        <f t="shared" si="36"/>
        <v>8400</v>
      </c>
      <c r="T93" s="114">
        <f t="shared" si="36"/>
        <v>8400</v>
      </c>
      <c r="U93" s="114">
        <f t="shared" si="36"/>
        <v>8380</v>
      </c>
      <c r="V93" s="12">
        <f t="shared" si="37"/>
        <v>-20</v>
      </c>
      <c r="W93" s="13">
        <f t="shared" si="26"/>
        <v>0.99761904761904763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06"/>
      <c r="B94" s="29" t="s">
        <v>34</v>
      </c>
      <c r="C94" s="47" t="s">
        <v>154</v>
      </c>
      <c r="D94" s="47" t="s">
        <v>73</v>
      </c>
      <c r="E94" s="140" t="s">
        <v>155</v>
      </c>
      <c r="F94" s="114"/>
      <c r="G94" s="114"/>
      <c r="H94" s="114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14">
        <v>10230</v>
      </c>
      <c r="M94" s="114">
        <v>10230</v>
      </c>
      <c r="N94" s="114">
        <v>10230</v>
      </c>
      <c r="O94" s="114">
        <v>9953</v>
      </c>
      <c r="P94" s="12">
        <f t="shared" si="27"/>
        <v>-277</v>
      </c>
      <c r="Q94" s="13">
        <f t="shared" si="28"/>
        <v>0.97292277614858258</v>
      </c>
      <c r="R94" s="114">
        <f t="shared" si="35"/>
        <v>10230</v>
      </c>
      <c r="S94" s="114">
        <f t="shared" si="36"/>
        <v>10230</v>
      </c>
      <c r="T94" s="114">
        <f t="shared" si="36"/>
        <v>10230</v>
      </c>
      <c r="U94" s="114">
        <f t="shared" si="36"/>
        <v>9953</v>
      </c>
      <c r="V94" s="12">
        <f t="shared" si="37"/>
        <v>-277</v>
      </c>
      <c r="W94" s="13">
        <f t="shared" si="26"/>
        <v>0.97292277614858258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customHeight="1" x14ac:dyDescent="0.3">
      <c r="A95" s="106"/>
      <c r="B95" s="29"/>
      <c r="C95" s="47" t="s">
        <v>168</v>
      </c>
      <c r="D95" s="47" t="s">
        <v>73</v>
      </c>
      <c r="E95" s="150" t="s">
        <v>74</v>
      </c>
      <c r="F95" s="114"/>
      <c r="G95" s="114"/>
      <c r="H95" s="114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14"/>
      <c r="M95" s="114"/>
      <c r="N95" s="114"/>
      <c r="O95" s="114"/>
      <c r="P95" s="12">
        <f t="shared" si="27"/>
        <v>0</v>
      </c>
      <c r="Q95" s="15" t="str">
        <f t="shared" si="28"/>
        <v/>
      </c>
      <c r="R95" s="114">
        <f t="shared" si="35"/>
        <v>0</v>
      </c>
      <c r="S95" s="114">
        <f t="shared" si="36"/>
        <v>0</v>
      </c>
      <c r="T95" s="114">
        <f t="shared" si="36"/>
        <v>0</v>
      </c>
      <c r="U95" s="114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150" t="s">
        <v>183</v>
      </c>
      <c r="F96" s="114">
        <v>17900.099999999999</v>
      </c>
      <c r="G96" s="114">
        <v>17900.099999999999</v>
      </c>
      <c r="H96" s="114">
        <v>17900.099999999999</v>
      </c>
      <c r="I96" s="13">
        <f t="shared" si="34"/>
        <v>1.8735771621640009E-2</v>
      </c>
      <c r="J96" s="12">
        <f t="shared" si="29"/>
        <v>0</v>
      </c>
      <c r="K96" s="13">
        <f t="shared" si="30"/>
        <v>1</v>
      </c>
      <c r="L96" s="114"/>
      <c r="M96" s="114"/>
      <c r="N96" s="114"/>
      <c r="O96" s="114"/>
      <c r="P96" s="11">
        <f t="shared" si="27"/>
        <v>0</v>
      </c>
      <c r="Q96" s="15" t="str">
        <f t="shared" si="28"/>
        <v/>
      </c>
      <c r="R96" s="114">
        <f t="shared" si="35"/>
        <v>17900.099999999999</v>
      </c>
      <c r="S96" s="114">
        <f t="shared" si="36"/>
        <v>17900.099999999999</v>
      </c>
      <c r="T96" s="114">
        <f t="shared" si="36"/>
        <v>17900.099999999999</v>
      </c>
      <c r="U96" s="114">
        <f t="shared" si="36"/>
        <v>17900.099999999999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151" t="s">
        <v>143</v>
      </c>
      <c r="F97" s="143">
        <v>63842</v>
      </c>
      <c r="G97" s="143">
        <v>63842</v>
      </c>
      <c r="H97" s="143">
        <v>62509.9</v>
      </c>
      <c r="I97" s="13">
        <f t="shared" si="34"/>
        <v>6.5428193724702932E-2</v>
      </c>
      <c r="J97" s="12">
        <f t="shared" si="29"/>
        <v>-1332.0999999999985</v>
      </c>
      <c r="K97" s="13">
        <f t="shared" si="30"/>
        <v>0.97913442561323272</v>
      </c>
      <c r="L97" s="114">
        <v>9140.9</v>
      </c>
      <c r="M97" s="114">
        <v>9140.9</v>
      </c>
      <c r="N97" s="114">
        <v>9140.9</v>
      </c>
      <c r="O97" s="114">
        <v>9134.2000000000007</v>
      </c>
      <c r="P97" s="12">
        <f t="shared" si="27"/>
        <v>-6.6999999999989086</v>
      </c>
      <c r="Q97" s="13">
        <f t="shared" si="28"/>
        <v>0.99926703059873767</v>
      </c>
      <c r="R97" s="114">
        <f t="shared" si="35"/>
        <v>72982.899999999994</v>
      </c>
      <c r="S97" s="114">
        <f t="shared" si="36"/>
        <v>72982.899999999994</v>
      </c>
      <c r="T97" s="114">
        <f t="shared" si="36"/>
        <v>72982.899999999994</v>
      </c>
      <c r="U97" s="114">
        <f t="shared" si="36"/>
        <v>71644.100000000006</v>
      </c>
      <c r="V97" s="12">
        <f t="shared" si="37"/>
        <v>-1338.7999999999884</v>
      </c>
      <c r="W97" s="13">
        <f t="shared" si="26"/>
        <v>0.98165597694802498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28"/>
      <c r="B98" s="31"/>
      <c r="C98" s="86"/>
      <c r="D98" s="86"/>
      <c r="E98" s="132" t="s">
        <v>285</v>
      </c>
      <c r="F98" s="131"/>
      <c r="G98" s="131"/>
      <c r="H98" s="131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31"/>
      <c r="M98" s="131"/>
      <c r="N98" s="131"/>
      <c r="O98" s="152"/>
      <c r="P98" s="12">
        <f t="shared" si="27"/>
        <v>0</v>
      </c>
      <c r="Q98" s="13" t="str">
        <f t="shared" si="28"/>
        <v/>
      </c>
      <c r="R98" s="131">
        <f t="shared" si="35"/>
        <v>0</v>
      </c>
      <c r="S98" s="131">
        <f t="shared" si="36"/>
        <v>0</v>
      </c>
      <c r="T98" s="131">
        <f t="shared" si="36"/>
        <v>0</v>
      </c>
      <c r="U98" s="114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28"/>
      <c r="B99" s="31" t="s">
        <v>17</v>
      </c>
      <c r="C99" s="90" t="s">
        <v>284</v>
      </c>
      <c r="D99" s="90" t="s">
        <v>265</v>
      </c>
      <c r="E99" s="153" t="s">
        <v>287</v>
      </c>
      <c r="F99" s="146"/>
      <c r="G99" s="146"/>
      <c r="H99" s="146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31"/>
      <c r="M99" s="131"/>
      <c r="N99" s="131"/>
      <c r="O99" s="152"/>
      <c r="P99" s="12">
        <f t="shared" si="27"/>
        <v>0</v>
      </c>
      <c r="Q99" s="13" t="str">
        <f t="shared" si="28"/>
        <v/>
      </c>
      <c r="R99" s="131">
        <f t="shared" si="35"/>
        <v>0</v>
      </c>
      <c r="S99" s="131">
        <f t="shared" si="36"/>
        <v>0</v>
      </c>
      <c r="T99" s="131">
        <f t="shared" si="36"/>
        <v>0</v>
      </c>
      <c r="U99" s="114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41.25" customHeight="1" x14ac:dyDescent="0.3">
      <c r="A100" s="106"/>
      <c r="B100" s="29" t="s">
        <v>17</v>
      </c>
      <c r="C100" s="89" t="s">
        <v>174</v>
      </c>
      <c r="D100" s="89" t="s">
        <v>72</v>
      </c>
      <c r="E100" s="151" t="s">
        <v>175</v>
      </c>
      <c r="F100" s="143"/>
      <c r="G100" s="143"/>
      <c r="H100" s="143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14">
        <v>1000</v>
      </c>
      <c r="M100" s="114">
        <v>1000</v>
      </c>
      <c r="N100" s="114">
        <v>1000</v>
      </c>
      <c r="O100" s="114">
        <v>1000</v>
      </c>
      <c r="P100" s="12">
        <f t="shared" si="27"/>
        <v>0</v>
      </c>
      <c r="Q100" s="13">
        <f t="shared" si="28"/>
        <v>1</v>
      </c>
      <c r="R100" s="114">
        <f t="shared" si="35"/>
        <v>1000</v>
      </c>
      <c r="S100" s="114">
        <f t="shared" si="36"/>
        <v>1000</v>
      </c>
      <c r="T100" s="114">
        <f t="shared" si="36"/>
        <v>1000</v>
      </c>
      <c r="U100" s="114">
        <f t="shared" si="36"/>
        <v>1000</v>
      </c>
      <c r="V100" s="12">
        <f t="shared" si="37"/>
        <v>0</v>
      </c>
      <c r="W100" s="13">
        <f t="shared" si="26"/>
        <v>1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28"/>
      <c r="B101" s="31" t="s">
        <v>17</v>
      </c>
      <c r="C101" s="48" t="s">
        <v>201</v>
      </c>
      <c r="D101" s="48" t="s">
        <v>72</v>
      </c>
      <c r="E101" s="153" t="s">
        <v>340</v>
      </c>
      <c r="F101" s="146"/>
      <c r="G101" s="146"/>
      <c r="H101" s="146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31"/>
      <c r="M101" s="131"/>
      <c r="N101" s="131"/>
      <c r="O101" s="131"/>
      <c r="P101" s="12">
        <f t="shared" si="27"/>
        <v>0</v>
      </c>
      <c r="Q101" s="13" t="str">
        <f t="shared" si="28"/>
        <v/>
      </c>
      <c r="R101" s="131">
        <f t="shared" si="35"/>
        <v>0</v>
      </c>
      <c r="S101" s="131">
        <f t="shared" si="36"/>
        <v>0</v>
      </c>
      <c r="T101" s="131">
        <f t="shared" si="36"/>
        <v>0</v>
      </c>
      <c r="U101" s="114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40.5" customHeight="1" x14ac:dyDescent="0.3">
      <c r="A102" s="106"/>
      <c r="B102" s="29" t="s">
        <v>17</v>
      </c>
      <c r="C102" s="47" t="s">
        <v>263</v>
      </c>
      <c r="D102" s="47" t="s">
        <v>265</v>
      </c>
      <c r="E102" s="151" t="s">
        <v>264</v>
      </c>
      <c r="F102" s="143">
        <v>688.7</v>
      </c>
      <c r="G102" s="143">
        <v>688.7</v>
      </c>
      <c r="H102" s="143">
        <v>676.2</v>
      </c>
      <c r="I102" s="13">
        <f t="shared" si="34"/>
        <v>7.0776860299959091E-4</v>
      </c>
      <c r="J102" s="12">
        <f t="shared" si="29"/>
        <v>-12.5</v>
      </c>
      <c r="K102" s="13">
        <f t="shared" si="30"/>
        <v>0.98184986205895164</v>
      </c>
      <c r="L102" s="114"/>
      <c r="M102" s="114"/>
      <c r="N102" s="114"/>
      <c r="O102" s="114"/>
      <c r="P102" s="12">
        <f t="shared" si="27"/>
        <v>0</v>
      </c>
      <c r="Q102" s="13" t="str">
        <f t="shared" si="28"/>
        <v/>
      </c>
      <c r="R102" s="114">
        <f t="shared" si="35"/>
        <v>688.7</v>
      </c>
      <c r="S102" s="114">
        <f t="shared" si="36"/>
        <v>688.7</v>
      </c>
      <c r="T102" s="114">
        <f t="shared" si="36"/>
        <v>688.7</v>
      </c>
      <c r="U102" s="114">
        <f t="shared" si="36"/>
        <v>676.2</v>
      </c>
      <c r="V102" s="12">
        <f t="shared" si="37"/>
        <v>-12.5</v>
      </c>
      <c r="W102" s="13">
        <f t="shared" si="26"/>
        <v>0.98184986205895164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9">
        <v>11</v>
      </c>
      <c r="B103" s="25" t="s">
        <v>30</v>
      </c>
      <c r="C103" s="25" t="s">
        <v>258</v>
      </c>
      <c r="D103" s="25"/>
      <c r="E103" s="110" t="s">
        <v>259</v>
      </c>
      <c r="F103" s="108">
        <f>F104+F105+F106+F108+F109+F110+F111+F112+F113+F115+F118+F119+F121+F122+F130+F135+F137+F138+F139+F124</f>
        <v>22238.199999999997</v>
      </c>
      <c r="G103" s="108">
        <f t="shared" ref="G103:H103" si="41">G104+G105+G106+G108+G109+G110+G111+G112+G113+G115+G118+G119+G121+G122+G130+G135+G137+G138+G139+G124</f>
        <v>22238.199999999997</v>
      </c>
      <c r="H103" s="108">
        <f t="shared" si="41"/>
        <v>21430.899999999998</v>
      </c>
      <c r="I103" s="15">
        <f t="shared" si="34"/>
        <v>2.2431408095273483E-2</v>
      </c>
      <c r="J103" s="11">
        <f t="shared" si="29"/>
        <v>-807.29999999999927</v>
      </c>
      <c r="K103" s="15">
        <f t="shared" si="30"/>
        <v>0.96369760142457572</v>
      </c>
      <c r="L103" s="108">
        <f>L104+L105+L106+L108+L109+L110+L111+L112+L113+L115+L118+L119+L121+L122+L124+L135+L137+L138+L139</f>
        <v>28545.1</v>
      </c>
      <c r="M103" s="108">
        <f>M104+M105+M106+M108+M109+M110+M111+M112+M113+M115+M118+M119+M121+M122+M124+M135+M137+M138+M139</f>
        <v>30696.3</v>
      </c>
      <c r="N103" s="108">
        <f>N104+N105+N106+N108+N109+N110+N111+N112+N113+N115+N118+N119+N121+N122+N124+N135+N137+N138+N139</f>
        <v>30696.3</v>
      </c>
      <c r="O103" s="108">
        <f>O104+O105+O106+O108+O109+O110+O111+O112+O113+O115+O118+O119+O121+O122+O135+O137+O138+O139+O124</f>
        <v>26987.4</v>
      </c>
      <c r="P103" s="11">
        <f t="shared" si="27"/>
        <v>-3708.8999999999978</v>
      </c>
      <c r="Q103" s="15">
        <f t="shared" si="28"/>
        <v>0.87917436303398133</v>
      </c>
      <c r="R103" s="108">
        <f t="shared" si="35"/>
        <v>50783.299999999996</v>
      </c>
      <c r="S103" s="108">
        <f t="shared" si="36"/>
        <v>52934.5</v>
      </c>
      <c r="T103" s="108">
        <f t="shared" si="36"/>
        <v>52934.5</v>
      </c>
      <c r="U103" s="108">
        <f>U104+U105+U106+U108+U109+U110+U111+U112+U113+U115+U118+U119+U121+U122+U135+U137+U138+U139+U124</f>
        <v>48418.299999999996</v>
      </c>
      <c r="V103" s="11">
        <f t="shared" si="37"/>
        <v>-4516.2000000000044</v>
      </c>
      <c r="W103" s="15">
        <f t="shared" si="26"/>
        <v>0.91468324060867667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140" t="s">
        <v>203</v>
      </c>
      <c r="F104" s="113">
        <v>351.9</v>
      </c>
      <c r="G104" s="113">
        <v>351.9</v>
      </c>
      <c r="H104" s="113">
        <v>190</v>
      </c>
      <c r="I104" s="18">
        <f t="shared" si="34"/>
        <v>1.9887020788216837E-4</v>
      </c>
      <c r="J104" s="12">
        <f t="shared" si="29"/>
        <v>-161.89999999999998</v>
      </c>
      <c r="K104" s="13">
        <f t="shared" si="30"/>
        <v>0.53992611537368573</v>
      </c>
      <c r="L104" s="114">
        <v>1211.5</v>
      </c>
      <c r="M104" s="114">
        <v>1211.5</v>
      </c>
      <c r="N104" s="114">
        <v>1211.5</v>
      </c>
      <c r="O104" s="113">
        <v>1001.5</v>
      </c>
      <c r="P104" s="12">
        <f t="shared" si="27"/>
        <v>-210</v>
      </c>
      <c r="Q104" s="13">
        <f t="shared" si="28"/>
        <v>0.82666116384647137</v>
      </c>
      <c r="R104" s="114">
        <f t="shared" si="35"/>
        <v>1563.4</v>
      </c>
      <c r="S104" s="114">
        <f t="shared" si="36"/>
        <v>1563.4</v>
      </c>
      <c r="T104" s="114">
        <f t="shared" si="36"/>
        <v>1563.4</v>
      </c>
      <c r="U104" s="114">
        <f t="shared" si="36"/>
        <v>1191.5</v>
      </c>
      <c r="V104" s="12">
        <f>U104-T104</f>
        <v>-371.90000000000009</v>
      </c>
      <c r="W104" s="13">
        <f t="shared" si="26"/>
        <v>0.7621210182934629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140" t="s">
        <v>159</v>
      </c>
      <c r="F105" s="113"/>
      <c r="G105" s="113"/>
      <c r="H105" s="113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14">
        <v>250</v>
      </c>
      <c r="M105" s="114">
        <v>250</v>
      </c>
      <c r="N105" s="114">
        <v>250</v>
      </c>
      <c r="O105" s="113">
        <v>240.6</v>
      </c>
      <c r="P105" s="12">
        <f t="shared" si="27"/>
        <v>-9.4000000000000057</v>
      </c>
      <c r="Q105" s="13">
        <f t="shared" si="28"/>
        <v>0.96239999999999992</v>
      </c>
      <c r="R105" s="114">
        <f t="shared" si="35"/>
        <v>250</v>
      </c>
      <c r="S105" s="114">
        <f t="shared" si="36"/>
        <v>250</v>
      </c>
      <c r="T105" s="114">
        <f t="shared" si="36"/>
        <v>250</v>
      </c>
      <c r="U105" s="114">
        <f t="shared" si="36"/>
        <v>240.6</v>
      </c>
      <c r="V105" s="12">
        <f t="shared" si="37"/>
        <v>-9.4000000000000057</v>
      </c>
      <c r="W105" s="13">
        <f t="shared" si="26"/>
        <v>0.96239999999999992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140" t="s">
        <v>180</v>
      </c>
      <c r="F106" s="113"/>
      <c r="G106" s="113"/>
      <c r="H106" s="113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14">
        <v>3350</v>
      </c>
      <c r="M106" s="114">
        <v>3350</v>
      </c>
      <c r="N106" s="114">
        <v>3350</v>
      </c>
      <c r="O106" s="113">
        <v>2782.7</v>
      </c>
      <c r="P106" s="12">
        <f t="shared" si="27"/>
        <v>-567.30000000000018</v>
      </c>
      <c r="Q106" s="13">
        <f t="shared" si="28"/>
        <v>0.83065671641791039</v>
      </c>
      <c r="R106" s="114">
        <f t="shared" si="35"/>
        <v>3350</v>
      </c>
      <c r="S106" s="114">
        <f t="shared" si="36"/>
        <v>3350</v>
      </c>
      <c r="T106" s="114">
        <f t="shared" si="36"/>
        <v>3350</v>
      </c>
      <c r="U106" s="114">
        <f t="shared" si="36"/>
        <v>2782.7</v>
      </c>
      <c r="V106" s="12">
        <f t="shared" si="37"/>
        <v>-567.30000000000018</v>
      </c>
      <c r="W106" s="13">
        <f t="shared" si="26"/>
        <v>0.83065671641791039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28"/>
      <c r="B107" s="31"/>
      <c r="C107" s="86"/>
      <c r="D107" s="86"/>
      <c r="E107" s="132" t="s">
        <v>277</v>
      </c>
      <c r="F107" s="131"/>
      <c r="G107" s="131"/>
      <c r="H107" s="131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31"/>
      <c r="M107" s="131"/>
      <c r="N107" s="131"/>
      <c r="O107" s="131"/>
      <c r="P107" s="12">
        <f t="shared" si="27"/>
        <v>0</v>
      </c>
      <c r="Q107" s="13" t="str">
        <f t="shared" si="28"/>
        <v/>
      </c>
      <c r="R107" s="131">
        <f t="shared" si="35"/>
        <v>0</v>
      </c>
      <c r="S107" s="131">
        <f t="shared" si="36"/>
        <v>0</v>
      </c>
      <c r="T107" s="131">
        <f t="shared" si="36"/>
        <v>0</v>
      </c>
      <c r="U107" s="114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customHeight="1" thickBot="1" x14ac:dyDescent="0.35">
      <c r="A108" s="106"/>
      <c r="B108" s="59"/>
      <c r="C108" s="89" t="s">
        <v>223</v>
      </c>
      <c r="D108" s="89" t="s">
        <v>158</v>
      </c>
      <c r="E108" s="140" t="s">
        <v>224</v>
      </c>
      <c r="F108" s="113"/>
      <c r="G108" s="113"/>
      <c r="H108" s="113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14">
        <v>2599.5</v>
      </c>
      <c r="M108" s="114">
        <v>2599.5</v>
      </c>
      <c r="N108" s="114">
        <v>2599.5</v>
      </c>
      <c r="O108" s="113">
        <v>1639.3</v>
      </c>
      <c r="P108" s="12">
        <f t="shared" si="27"/>
        <v>-960.2</v>
      </c>
      <c r="Q108" s="13">
        <f t="shared" si="28"/>
        <v>0.63062127332179263</v>
      </c>
      <c r="R108" s="114">
        <f t="shared" si="35"/>
        <v>2599.5</v>
      </c>
      <c r="S108" s="114">
        <f t="shared" si="36"/>
        <v>2599.5</v>
      </c>
      <c r="T108" s="114">
        <f t="shared" si="36"/>
        <v>2599.5</v>
      </c>
      <c r="U108" s="114">
        <f t="shared" si="36"/>
        <v>1639.3</v>
      </c>
      <c r="V108" s="12">
        <f t="shared" si="37"/>
        <v>-960.2</v>
      </c>
      <c r="W108" s="13">
        <f t="shared" si="26"/>
        <v>0.63062127332179263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140" t="s">
        <v>247</v>
      </c>
      <c r="F109" s="113"/>
      <c r="G109" s="113"/>
      <c r="H109" s="113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14"/>
      <c r="M109" s="114"/>
      <c r="N109" s="114"/>
      <c r="O109" s="113"/>
      <c r="P109" s="12">
        <f t="shared" si="27"/>
        <v>0</v>
      </c>
      <c r="Q109" s="13" t="str">
        <f t="shared" si="28"/>
        <v/>
      </c>
      <c r="R109" s="114">
        <f t="shared" si="35"/>
        <v>0</v>
      </c>
      <c r="S109" s="114">
        <f t="shared" si="36"/>
        <v>0</v>
      </c>
      <c r="T109" s="114">
        <f t="shared" si="36"/>
        <v>0</v>
      </c>
      <c r="U109" s="114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140" t="s">
        <v>273</v>
      </c>
      <c r="F110" s="113"/>
      <c r="G110" s="113"/>
      <c r="H110" s="113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14"/>
      <c r="M110" s="114"/>
      <c r="N110" s="114"/>
      <c r="O110" s="113"/>
      <c r="P110" s="12">
        <f t="shared" si="27"/>
        <v>0</v>
      </c>
      <c r="Q110" s="13" t="str">
        <f t="shared" si="28"/>
        <v/>
      </c>
      <c r="R110" s="114">
        <f t="shared" si="35"/>
        <v>0</v>
      </c>
      <c r="S110" s="114">
        <f t="shared" si="36"/>
        <v>0</v>
      </c>
      <c r="T110" s="114">
        <f t="shared" si="36"/>
        <v>0</v>
      </c>
      <c r="U110" s="114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140" t="s">
        <v>186</v>
      </c>
      <c r="F111" s="113"/>
      <c r="G111" s="113"/>
      <c r="H111" s="113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14"/>
      <c r="M111" s="114"/>
      <c r="N111" s="114"/>
      <c r="O111" s="113"/>
      <c r="P111" s="12">
        <f t="shared" si="27"/>
        <v>0</v>
      </c>
      <c r="Q111" s="13" t="str">
        <f t="shared" si="28"/>
        <v/>
      </c>
      <c r="R111" s="114">
        <f t="shared" si="35"/>
        <v>0</v>
      </c>
      <c r="S111" s="114">
        <f t="shared" si="36"/>
        <v>0</v>
      </c>
      <c r="T111" s="114">
        <f t="shared" si="36"/>
        <v>0</v>
      </c>
      <c r="U111" s="114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140" t="s">
        <v>177</v>
      </c>
      <c r="F112" s="113"/>
      <c r="G112" s="113"/>
      <c r="H112" s="113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14">
        <v>174</v>
      </c>
      <c r="M112" s="114">
        <v>174</v>
      </c>
      <c r="N112" s="114">
        <v>174</v>
      </c>
      <c r="O112" s="113">
        <v>173.2</v>
      </c>
      <c r="P112" s="12">
        <f t="shared" si="27"/>
        <v>-0.80000000000001137</v>
      </c>
      <c r="Q112" s="13">
        <f t="shared" si="28"/>
        <v>0.99540229885057463</v>
      </c>
      <c r="R112" s="114">
        <f t="shared" si="35"/>
        <v>174</v>
      </c>
      <c r="S112" s="114">
        <f t="shared" si="36"/>
        <v>174</v>
      </c>
      <c r="T112" s="114">
        <f t="shared" si="36"/>
        <v>174</v>
      </c>
      <c r="U112" s="114">
        <f t="shared" si="36"/>
        <v>173.2</v>
      </c>
      <c r="V112" s="12">
        <f t="shared" si="37"/>
        <v>-0.80000000000001137</v>
      </c>
      <c r="W112" s="13">
        <f t="shared" si="26"/>
        <v>0.99540229885057463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06"/>
      <c r="B113" s="59"/>
      <c r="C113" s="89" t="s">
        <v>294</v>
      </c>
      <c r="D113" s="89" t="s">
        <v>158</v>
      </c>
      <c r="E113" s="140" t="s">
        <v>295</v>
      </c>
      <c r="F113" s="113"/>
      <c r="G113" s="113"/>
      <c r="H113" s="113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14">
        <v>4965.8999999999996</v>
      </c>
      <c r="M113" s="114">
        <v>4965.8999999999996</v>
      </c>
      <c r="N113" s="114">
        <v>4965.8999999999996</v>
      </c>
      <c r="O113" s="113">
        <v>4965.8999999999996</v>
      </c>
      <c r="P113" s="12">
        <f t="shared" si="27"/>
        <v>0</v>
      </c>
      <c r="Q113" s="13">
        <f t="shared" si="28"/>
        <v>1</v>
      </c>
      <c r="R113" s="114">
        <f t="shared" si="35"/>
        <v>4965.8999999999996</v>
      </c>
      <c r="S113" s="114">
        <f t="shared" si="36"/>
        <v>4965.8999999999996</v>
      </c>
      <c r="T113" s="114">
        <f t="shared" si="36"/>
        <v>4965.8999999999996</v>
      </c>
      <c r="U113" s="114">
        <f t="shared" si="36"/>
        <v>4965.8999999999996</v>
      </c>
      <c r="V113" s="12">
        <f t="shared" si="37"/>
        <v>0</v>
      </c>
      <c r="W113" s="13">
        <f t="shared" si="26"/>
        <v>1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06"/>
      <c r="B114" s="59"/>
      <c r="C114" s="89"/>
      <c r="D114" s="89"/>
      <c r="E114" s="140" t="s">
        <v>341</v>
      </c>
      <c r="F114" s="113"/>
      <c r="G114" s="113"/>
      <c r="H114" s="113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14">
        <v>1936</v>
      </c>
      <c r="M114" s="114">
        <v>1936</v>
      </c>
      <c r="N114" s="114">
        <v>1936</v>
      </c>
      <c r="O114" s="113">
        <v>1936</v>
      </c>
      <c r="P114" s="12">
        <f t="shared" si="27"/>
        <v>0</v>
      </c>
      <c r="Q114" s="13">
        <f t="shared" si="28"/>
        <v>1</v>
      </c>
      <c r="R114" s="114">
        <f t="shared" si="35"/>
        <v>1936</v>
      </c>
      <c r="S114" s="114">
        <f t="shared" si="36"/>
        <v>1936</v>
      </c>
      <c r="T114" s="114">
        <f t="shared" si="36"/>
        <v>1936</v>
      </c>
      <c r="U114" s="114">
        <f t="shared" si="36"/>
        <v>1936</v>
      </c>
      <c r="V114" s="12">
        <f t="shared" si="37"/>
        <v>0</v>
      </c>
      <c r="W114" s="13">
        <f t="shared" si="26"/>
        <v>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140" t="s">
        <v>212</v>
      </c>
      <c r="F115" s="113"/>
      <c r="G115" s="113"/>
      <c r="H115" s="113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14"/>
      <c r="M115" s="114"/>
      <c r="N115" s="114"/>
      <c r="O115" s="114"/>
      <c r="P115" s="12">
        <f t="shared" si="27"/>
        <v>0</v>
      </c>
      <c r="Q115" s="13" t="str">
        <f t="shared" si="28"/>
        <v/>
      </c>
      <c r="R115" s="114">
        <f t="shared" si="35"/>
        <v>0</v>
      </c>
      <c r="S115" s="114">
        <f t="shared" si="36"/>
        <v>0</v>
      </c>
      <c r="T115" s="114">
        <f t="shared" si="36"/>
        <v>0</v>
      </c>
      <c r="U115" s="114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28"/>
      <c r="B116" s="60"/>
      <c r="C116" s="90"/>
      <c r="D116" s="90"/>
      <c r="E116" s="145" t="s">
        <v>276</v>
      </c>
      <c r="F116" s="131"/>
      <c r="G116" s="131"/>
      <c r="H116" s="131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31"/>
      <c r="M116" s="131"/>
      <c r="N116" s="131"/>
      <c r="O116" s="131"/>
      <c r="P116" s="12">
        <f t="shared" si="27"/>
        <v>0</v>
      </c>
      <c r="Q116" s="13" t="str">
        <f t="shared" si="28"/>
        <v/>
      </c>
      <c r="R116" s="131">
        <f t="shared" si="35"/>
        <v>0</v>
      </c>
      <c r="S116" s="131">
        <f t="shared" si="36"/>
        <v>0</v>
      </c>
      <c r="T116" s="131">
        <f t="shared" si="36"/>
        <v>0</v>
      </c>
      <c r="U116" s="114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28"/>
      <c r="B117" s="60"/>
      <c r="C117" s="90"/>
      <c r="D117" s="90"/>
      <c r="E117" s="145" t="s">
        <v>275</v>
      </c>
      <c r="F117" s="131"/>
      <c r="G117" s="131"/>
      <c r="H117" s="131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31"/>
      <c r="M117" s="131"/>
      <c r="N117" s="131"/>
      <c r="O117" s="131"/>
      <c r="P117" s="12">
        <f t="shared" si="27"/>
        <v>0</v>
      </c>
      <c r="Q117" s="13" t="str">
        <f t="shared" si="28"/>
        <v/>
      </c>
      <c r="R117" s="131">
        <f t="shared" si="35"/>
        <v>0</v>
      </c>
      <c r="S117" s="131">
        <f t="shared" si="36"/>
        <v>0</v>
      </c>
      <c r="T117" s="131">
        <f t="shared" si="36"/>
        <v>0</v>
      </c>
      <c r="U117" s="114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140" t="s">
        <v>200</v>
      </c>
      <c r="F118" s="113"/>
      <c r="G118" s="113"/>
      <c r="H118" s="113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14"/>
      <c r="M118" s="114"/>
      <c r="N118" s="114"/>
      <c r="O118" s="113"/>
      <c r="P118" s="12">
        <f t="shared" si="27"/>
        <v>0</v>
      </c>
      <c r="Q118" s="13" t="str">
        <f t="shared" si="28"/>
        <v/>
      </c>
      <c r="R118" s="114">
        <f t="shared" si="35"/>
        <v>0</v>
      </c>
      <c r="S118" s="114">
        <f t="shared" si="36"/>
        <v>0</v>
      </c>
      <c r="T118" s="114">
        <f t="shared" si="36"/>
        <v>0</v>
      </c>
      <c r="U118" s="114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06"/>
      <c r="B119" s="59"/>
      <c r="C119" s="89" t="s">
        <v>255</v>
      </c>
      <c r="D119" s="89" t="s">
        <v>76</v>
      </c>
      <c r="E119" s="140" t="s">
        <v>342</v>
      </c>
      <c r="F119" s="113"/>
      <c r="G119" s="113"/>
      <c r="H119" s="113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14">
        <v>160</v>
      </c>
      <c r="M119" s="114">
        <v>160</v>
      </c>
      <c r="N119" s="114">
        <v>160</v>
      </c>
      <c r="O119" s="113"/>
      <c r="P119" s="12">
        <f t="shared" si="27"/>
        <v>-160</v>
      </c>
      <c r="Q119" s="13">
        <f t="shared" si="28"/>
        <v>0</v>
      </c>
      <c r="R119" s="114">
        <f t="shared" si="35"/>
        <v>160</v>
      </c>
      <c r="S119" s="114">
        <f t="shared" si="36"/>
        <v>160</v>
      </c>
      <c r="T119" s="114">
        <f t="shared" si="36"/>
        <v>160</v>
      </c>
      <c r="U119" s="114">
        <f t="shared" si="36"/>
        <v>0</v>
      </c>
      <c r="V119" s="12">
        <f t="shared" si="37"/>
        <v>-160</v>
      </c>
      <c r="W119" s="13">
        <f t="shared" si="26"/>
        <v>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28"/>
      <c r="B120" s="60"/>
      <c r="C120" s="90"/>
      <c r="D120" s="90"/>
      <c r="E120" s="145" t="s">
        <v>256</v>
      </c>
      <c r="F120" s="131"/>
      <c r="G120" s="131"/>
      <c r="H120" s="131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31"/>
      <c r="M120" s="131"/>
      <c r="N120" s="131"/>
      <c r="O120" s="131"/>
      <c r="P120" s="12">
        <f t="shared" si="27"/>
        <v>0</v>
      </c>
      <c r="Q120" s="13" t="str">
        <f t="shared" si="28"/>
        <v/>
      </c>
      <c r="R120" s="131">
        <f t="shared" si="35"/>
        <v>0</v>
      </c>
      <c r="S120" s="131">
        <f t="shared" si="36"/>
        <v>0</v>
      </c>
      <c r="T120" s="131">
        <f t="shared" si="36"/>
        <v>0</v>
      </c>
      <c r="U120" s="114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63.75" customHeight="1" thickBot="1" x14ac:dyDescent="0.35">
      <c r="A121" s="106"/>
      <c r="B121" s="59"/>
      <c r="C121" s="89" t="s">
        <v>169</v>
      </c>
      <c r="D121" s="89" t="s">
        <v>78</v>
      </c>
      <c r="E121" s="140" t="s">
        <v>170</v>
      </c>
      <c r="F121" s="113">
        <v>21600.1</v>
      </c>
      <c r="G121" s="113">
        <v>21600.1</v>
      </c>
      <c r="H121" s="113">
        <v>20992.799999999999</v>
      </c>
      <c r="I121" s="13">
        <f t="shared" si="34"/>
        <v>2.1972855263309391E-2</v>
      </c>
      <c r="J121" s="12">
        <f t="shared" si="29"/>
        <v>-607.29999999999927</v>
      </c>
      <c r="K121" s="13">
        <f t="shared" si="30"/>
        <v>0.97188438942412303</v>
      </c>
      <c r="L121" s="114">
        <v>14366.1</v>
      </c>
      <c r="M121" s="114">
        <v>14366.1</v>
      </c>
      <c r="N121" s="114">
        <v>14366.1</v>
      </c>
      <c r="O121" s="113">
        <v>12571.1</v>
      </c>
      <c r="P121" s="12">
        <f t="shared" si="27"/>
        <v>-1795</v>
      </c>
      <c r="Q121" s="13">
        <f t="shared" si="28"/>
        <v>0.87505307633943796</v>
      </c>
      <c r="R121" s="114">
        <f t="shared" si="35"/>
        <v>35966.199999999997</v>
      </c>
      <c r="S121" s="114">
        <f t="shared" si="36"/>
        <v>35966.199999999997</v>
      </c>
      <c r="T121" s="114">
        <f t="shared" si="36"/>
        <v>35966.199999999997</v>
      </c>
      <c r="U121" s="114">
        <f t="shared" si="36"/>
        <v>33563.9</v>
      </c>
      <c r="V121" s="12">
        <f t="shared" si="37"/>
        <v>-2402.2999999999956</v>
      </c>
      <c r="W121" s="13">
        <f t="shared" si="26"/>
        <v>0.93320673298819456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140" t="s">
        <v>229</v>
      </c>
      <c r="F122" s="113"/>
      <c r="G122" s="113"/>
      <c r="H122" s="113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14"/>
      <c r="M122" s="114"/>
      <c r="N122" s="114"/>
      <c r="O122" s="113"/>
      <c r="P122" s="12">
        <f t="shared" si="27"/>
        <v>0</v>
      </c>
      <c r="Q122" s="13" t="str">
        <f t="shared" si="28"/>
        <v/>
      </c>
      <c r="R122" s="114">
        <f t="shared" si="35"/>
        <v>0</v>
      </c>
      <c r="S122" s="114">
        <f t="shared" si="36"/>
        <v>0</v>
      </c>
      <c r="T122" s="114">
        <f t="shared" si="36"/>
        <v>0</v>
      </c>
      <c r="U122" s="114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140" t="s">
        <v>82</v>
      </c>
      <c r="F123" s="113"/>
      <c r="G123" s="113"/>
      <c r="H123" s="113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14"/>
      <c r="M123" s="114"/>
      <c r="N123" s="114"/>
      <c r="O123" s="113"/>
      <c r="P123" s="12">
        <f t="shared" si="27"/>
        <v>0</v>
      </c>
      <c r="Q123" s="13" t="str">
        <f t="shared" si="28"/>
        <v/>
      </c>
      <c r="R123" s="114">
        <f t="shared" si="35"/>
        <v>0</v>
      </c>
      <c r="S123" s="114">
        <f t="shared" si="36"/>
        <v>0</v>
      </c>
      <c r="T123" s="114">
        <f t="shared" si="36"/>
        <v>0</v>
      </c>
      <c r="U123" s="114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140" t="s">
        <v>81</v>
      </c>
      <c r="F124" s="113">
        <v>25.1</v>
      </c>
      <c r="G124" s="113">
        <v>25.1</v>
      </c>
      <c r="H124" s="113">
        <v>25.1</v>
      </c>
      <c r="I124" s="13">
        <f t="shared" si="34"/>
        <v>2.6271801146539086E-5</v>
      </c>
      <c r="J124" s="12">
        <f t="shared" si="29"/>
        <v>0</v>
      </c>
      <c r="K124" s="13">
        <f t="shared" si="30"/>
        <v>1</v>
      </c>
      <c r="L124" s="114">
        <v>1468.1</v>
      </c>
      <c r="M124" s="114">
        <v>1468.1</v>
      </c>
      <c r="N124" s="114">
        <v>1468.1</v>
      </c>
      <c r="O124" s="113">
        <v>1461.9</v>
      </c>
      <c r="P124" s="12">
        <f t="shared" si="27"/>
        <v>-6.1999999999998181</v>
      </c>
      <c r="Q124" s="13">
        <f t="shared" si="28"/>
        <v>0.99577685443770869</v>
      </c>
      <c r="R124" s="114">
        <f t="shared" si="35"/>
        <v>1493.1999999999998</v>
      </c>
      <c r="S124" s="114">
        <f t="shared" si="36"/>
        <v>1493.1999999999998</v>
      </c>
      <c r="T124" s="114">
        <f t="shared" si="36"/>
        <v>1493.1999999999998</v>
      </c>
      <c r="U124" s="114">
        <f t="shared" si="36"/>
        <v>1487</v>
      </c>
      <c r="V124" s="12">
        <f t="shared" si="42"/>
        <v>-6.1999999999998181</v>
      </c>
      <c r="W124" s="13">
        <f t="shared" si="43"/>
        <v>0.99584784355746059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140" t="s">
        <v>208</v>
      </c>
      <c r="F125" s="113"/>
      <c r="G125" s="113"/>
      <c r="H125" s="113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14"/>
      <c r="M125" s="114"/>
      <c r="N125" s="114"/>
      <c r="O125" s="113"/>
      <c r="P125" s="12">
        <f t="shared" si="27"/>
        <v>0</v>
      </c>
      <c r="Q125" s="13" t="str">
        <f t="shared" si="28"/>
        <v/>
      </c>
      <c r="R125" s="114">
        <f t="shared" si="35"/>
        <v>0</v>
      </c>
      <c r="S125" s="114">
        <f t="shared" si="36"/>
        <v>0</v>
      </c>
      <c r="T125" s="114">
        <f t="shared" si="36"/>
        <v>0</v>
      </c>
      <c r="U125" s="114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140" t="s">
        <v>164</v>
      </c>
      <c r="F126" s="113"/>
      <c r="G126" s="113"/>
      <c r="H126" s="113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14"/>
      <c r="M126" s="114"/>
      <c r="N126" s="114"/>
      <c r="O126" s="113"/>
      <c r="P126" s="12">
        <f t="shared" si="27"/>
        <v>0</v>
      </c>
      <c r="Q126" s="13" t="str">
        <f t="shared" si="28"/>
        <v/>
      </c>
      <c r="R126" s="114">
        <f t="shared" si="35"/>
        <v>0</v>
      </c>
      <c r="S126" s="114">
        <f t="shared" si="36"/>
        <v>0</v>
      </c>
      <c r="T126" s="114">
        <f t="shared" si="36"/>
        <v>0</v>
      </c>
      <c r="U126" s="114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32" t="s">
        <v>197</v>
      </c>
      <c r="F127" s="154"/>
      <c r="G127" s="155"/>
      <c r="H127" s="154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31"/>
      <c r="M127" s="131"/>
      <c r="N127" s="131"/>
      <c r="O127" s="131"/>
      <c r="P127" s="12">
        <f t="shared" si="27"/>
        <v>0</v>
      </c>
      <c r="Q127" s="13" t="str">
        <f t="shared" si="28"/>
        <v/>
      </c>
      <c r="R127" s="114">
        <f t="shared" si="35"/>
        <v>0</v>
      </c>
      <c r="S127" s="114">
        <f t="shared" si="36"/>
        <v>0</v>
      </c>
      <c r="T127" s="114">
        <f t="shared" si="36"/>
        <v>0</v>
      </c>
      <c r="U127" s="114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32" t="s">
        <v>198</v>
      </c>
      <c r="F128" s="154"/>
      <c r="G128" s="155"/>
      <c r="H128" s="154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31"/>
      <c r="M128" s="131"/>
      <c r="N128" s="131"/>
      <c r="O128" s="131"/>
      <c r="P128" s="12">
        <f t="shared" si="27"/>
        <v>0</v>
      </c>
      <c r="Q128" s="13" t="str">
        <f t="shared" si="28"/>
        <v/>
      </c>
      <c r="R128" s="114">
        <f t="shared" si="35"/>
        <v>0</v>
      </c>
      <c r="S128" s="114">
        <f t="shared" si="36"/>
        <v>0</v>
      </c>
      <c r="T128" s="114">
        <f t="shared" si="36"/>
        <v>0</v>
      </c>
      <c r="U128" s="114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140" t="s">
        <v>189</v>
      </c>
      <c r="F129" s="113"/>
      <c r="G129" s="113"/>
      <c r="H129" s="113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14"/>
      <c r="M129" s="114"/>
      <c r="N129" s="114"/>
      <c r="O129" s="113"/>
      <c r="P129" s="12">
        <f t="shared" si="27"/>
        <v>0</v>
      </c>
      <c r="Q129" s="13" t="str">
        <f t="shared" si="28"/>
        <v/>
      </c>
      <c r="R129" s="114">
        <f t="shared" si="35"/>
        <v>0</v>
      </c>
      <c r="S129" s="114">
        <f t="shared" si="36"/>
        <v>0</v>
      </c>
      <c r="T129" s="114">
        <f t="shared" si="36"/>
        <v>0</v>
      </c>
      <c r="U129" s="114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140" t="s">
        <v>162</v>
      </c>
      <c r="F130" s="113"/>
      <c r="G130" s="113"/>
      <c r="H130" s="113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14"/>
      <c r="M130" s="114"/>
      <c r="N130" s="114"/>
      <c r="O130" s="113"/>
      <c r="P130" s="12">
        <f t="shared" si="27"/>
        <v>0</v>
      </c>
      <c r="Q130" s="13" t="str">
        <f t="shared" si="28"/>
        <v/>
      </c>
      <c r="R130" s="114">
        <f t="shared" si="35"/>
        <v>0</v>
      </c>
      <c r="S130" s="114">
        <f t="shared" si="36"/>
        <v>0</v>
      </c>
      <c r="T130" s="114">
        <f t="shared" si="36"/>
        <v>0</v>
      </c>
      <c r="U130" s="114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140" t="s">
        <v>164</v>
      </c>
      <c r="F131" s="113"/>
      <c r="G131" s="113"/>
      <c r="H131" s="113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14"/>
      <c r="M131" s="114"/>
      <c r="N131" s="114"/>
      <c r="O131" s="113"/>
      <c r="P131" s="12">
        <f t="shared" si="27"/>
        <v>0</v>
      </c>
      <c r="Q131" s="13" t="str">
        <f t="shared" si="28"/>
        <v/>
      </c>
      <c r="R131" s="114">
        <f t="shared" si="35"/>
        <v>0</v>
      </c>
      <c r="S131" s="114">
        <f t="shared" si="36"/>
        <v>0</v>
      </c>
      <c r="T131" s="114">
        <f t="shared" si="36"/>
        <v>0</v>
      </c>
      <c r="U131" s="114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28"/>
      <c r="B132" s="60"/>
      <c r="C132" s="90"/>
      <c r="D132" s="90"/>
      <c r="E132" s="145" t="s">
        <v>220</v>
      </c>
      <c r="F132" s="131"/>
      <c r="G132" s="131"/>
      <c r="H132" s="131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31"/>
      <c r="M132" s="131"/>
      <c r="N132" s="131"/>
      <c r="O132" s="131"/>
      <c r="P132" s="12">
        <f t="shared" si="27"/>
        <v>0</v>
      </c>
      <c r="Q132" s="13" t="str">
        <f t="shared" si="28"/>
        <v/>
      </c>
      <c r="R132" s="114">
        <f t="shared" si="35"/>
        <v>0</v>
      </c>
      <c r="S132" s="114">
        <f t="shared" si="36"/>
        <v>0</v>
      </c>
      <c r="T132" s="114">
        <f t="shared" si="36"/>
        <v>0</v>
      </c>
      <c r="U132" s="114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28"/>
      <c r="B133" s="60"/>
      <c r="C133" s="90"/>
      <c r="D133" s="90"/>
      <c r="E133" s="145" t="s">
        <v>221</v>
      </c>
      <c r="F133" s="131"/>
      <c r="G133" s="131"/>
      <c r="H133" s="131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31"/>
      <c r="M133" s="131"/>
      <c r="N133" s="131"/>
      <c r="O133" s="131"/>
      <c r="P133" s="12">
        <f t="shared" si="27"/>
        <v>0</v>
      </c>
      <c r="Q133" s="13" t="str">
        <f t="shared" si="28"/>
        <v/>
      </c>
      <c r="R133" s="114">
        <f t="shared" si="35"/>
        <v>0</v>
      </c>
      <c r="S133" s="114">
        <f t="shared" si="36"/>
        <v>0</v>
      </c>
      <c r="T133" s="114">
        <f t="shared" si="36"/>
        <v>0</v>
      </c>
      <c r="U133" s="114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140" t="s">
        <v>189</v>
      </c>
      <c r="F134" s="113"/>
      <c r="G134" s="113"/>
      <c r="H134" s="113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14"/>
      <c r="M134" s="114"/>
      <c r="N134" s="114"/>
      <c r="O134" s="113"/>
      <c r="P134" s="12">
        <f t="shared" si="27"/>
        <v>0</v>
      </c>
      <c r="Q134" s="13" t="str">
        <f t="shared" si="28"/>
        <v/>
      </c>
      <c r="R134" s="114">
        <f t="shared" si="35"/>
        <v>0</v>
      </c>
      <c r="S134" s="114">
        <f t="shared" si="36"/>
        <v>0</v>
      </c>
      <c r="T134" s="114">
        <f t="shared" si="36"/>
        <v>0</v>
      </c>
      <c r="U134" s="114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140" t="s">
        <v>268</v>
      </c>
      <c r="F135" s="113"/>
      <c r="G135" s="113"/>
      <c r="H135" s="113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14"/>
      <c r="M135" s="114"/>
      <c r="N135" s="114"/>
      <c r="O135" s="113"/>
      <c r="P135" s="12">
        <f t="shared" si="27"/>
        <v>0</v>
      </c>
      <c r="Q135" s="13" t="str">
        <f t="shared" si="28"/>
        <v/>
      </c>
      <c r="R135" s="114">
        <f t="shared" si="35"/>
        <v>0</v>
      </c>
      <c r="S135" s="114">
        <f t="shared" si="36"/>
        <v>0</v>
      </c>
      <c r="T135" s="114">
        <f t="shared" si="36"/>
        <v>0</v>
      </c>
      <c r="U135" s="114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28"/>
      <c r="B136" s="60"/>
      <c r="C136" s="90"/>
      <c r="D136" s="90"/>
      <c r="E136" s="145" t="s">
        <v>274</v>
      </c>
      <c r="F136" s="131"/>
      <c r="G136" s="131"/>
      <c r="H136" s="131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152"/>
      <c r="M136" s="152"/>
      <c r="N136" s="152"/>
      <c r="O136" s="152"/>
      <c r="P136" s="12">
        <f t="shared" si="27"/>
        <v>0</v>
      </c>
      <c r="Q136" s="13" t="str">
        <f t="shared" si="28"/>
        <v/>
      </c>
      <c r="R136" s="114">
        <f t="shared" si="35"/>
        <v>0</v>
      </c>
      <c r="S136" s="114">
        <f t="shared" si="36"/>
        <v>0</v>
      </c>
      <c r="T136" s="114">
        <f t="shared" si="36"/>
        <v>0</v>
      </c>
      <c r="U136" s="114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140" t="s">
        <v>244</v>
      </c>
      <c r="F137" s="113"/>
      <c r="G137" s="113"/>
      <c r="H137" s="113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14"/>
      <c r="M137" s="114"/>
      <c r="N137" s="114"/>
      <c r="O137" s="113"/>
      <c r="P137" s="12">
        <f t="shared" si="27"/>
        <v>0</v>
      </c>
      <c r="Q137" s="13" t="str">
        <f t="shared" si="28"/>
        <v/>
      </c>
      <c r="R137" s="114">
        <f t="shared" si="35"/>
        <v>0</v>
      </c>
      <c r="S137" s="114">
        <f t="shared" si="36"/>
        <v>0</v>
      </c>
      <c r="T137" s="114">
        <f t="shared" si="36"/>
        <v>0</v>
      </c>
      <c r="U137" s="114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3.5" customHeight="1" thickBot="1" x14ac:dyDescent="0.35">
      <c r="A138" s="106"/>
      <c r="B138" s="59"/>
      <c r="C138" s="89" t="s">
        <v>207</v>
      </c>
      <c r="D138" s="89" t="s">
        <v>76</v>
      </c>
      <c r="E138" s="140" t="s">
        <v>162</v>
      </c>
      <c r="F138" s="113">
        <v>141.1</v>
      </c>
      <c r="G138" s="113">
        <v>141.1</v>
      </c>
      <c r="H138" s="113">
        <v>137.5</v>
      </c>
      <c r="I138" s="18">
        <f t="shared" si="34"/>
        <v>1.4391922938841132E-4</v>
      </c>
      <c r="J138" s="12">
        <f t="shared" si="29"/>
        <v>-3.5999999999999943</v>
      </c>
      <c r="K138" s="13">
        <f t="shared" si="30"/>
        <v>0.97448618001417442</v>
      </c>
      <c r="L138" s="114"/>
      <c r="M138" s="114"/>
      <c r="N138" s="114"/>
      <c r="O138" s="113"/>
      <c r="P138" s="12">
        <f t="shared" si="27"/>
        <v>0</v>
      </c>
      <c r="Q138" s="13" t="str">
        <f t="shared" si="28"/>
        <v/>
      </c>
      <c r="R138" s="114">
        <f t="shared" si="35"/>
        <v>141.1</v>
      </c>
      <c r="S138" s="114">
        <f t="shared" si="36"/>
        <v>141.1</v>
      </c>
      <c r="T138" s="114">
        <f t="shared" si="36"/>
        <v>141.1</v>
      </c>
      <c r="U138" s="114">
        <f t="shared" si="36"/>
        <v>137.5</v>
      </c>
      <c r="V138" s="12">
        <f t="shared" si="37"/>
        <v>-3.5999999999999943</v>
      </c>
      <c r="W138" s="13">
        <f t="shared" si="43"/>
        <v>0.97448618001417442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140" t="s">
        <v>304</v>
      </c>
      <c r="F139" s="113">
        <v>120</v>
      </c>
      <c r="G139" s="113">
        <v>120</v>
      </c>
      <c r="H139" s="113">
        <v>85.5</v>
      </c>
      <c r="I139" s="13">
        <f t="shared" si="34"/>
        <v>8.9491593546975771E-5</v>
      </c>
      <c r="J139" s="12">
        <f t="shared" si="29"/>
        <v>-34.5</v>
      </c>
      <c r="K139" s="13">
        <f t="shared" si="30"/>
        <v>0.71250000000000002</v>
      </c>
      <c r="L139" s="114"/>
      <c r="M139" s="114">
        <v>2151.1999999999998</v>
      </c>
      <c r="N139" s="114">
        <v>2151.1999999999998</v>
      </c>
      <c r="O139" s="113">
        <v>2151.1999999999998</v>
      </c>
      <c r="P139" s="12">
        <f t="shared" si="27"/>
        <v>0</v>
      </c>
      <c r="Q139" s="13">
        <f t="shared" si="28"/>
        <v>1</v>
      </c>
      <c r="R139" s="114">
        <f t="shared" si="35"/>
        <v>120</v>
      </c>
      <c r="S139" s="114">
        <f t="shared" si="36"/>
        <v>2271.1999999999998</v>
      </c>
      <c r="T139" s="114">
        <f t="shared" si="36"/>
        <v>2271.1999999999998</v>
      </c>
      <c r="U139" s="114">
        <f t="shared" si="36"/>
        <v>2236.6999999999998</v>
      </c>
      <c r="V139" s="12">
        <f>U139-T139</f>
        <v>-34.5</v>
      </c>
      <c r="W139" s="13">
        <f>IFERROR(100%*(U139/T139),"")</f>
        <v>0.98480979218034514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9">
        <v>12</v>
      </c>
      <c r="B140" s="25" t="s">
        <v>30</v>
      </c>
      <c r="C140" s="25" t="s">
        <v>260</v>
      </c>
      <c r="D140" s="25"/>
      <c r="E140" s="110" t="s">
        <v>261</v>
      </c>
      <c r="F140" s="108">
        <f>SUM(F141:F150)</f>
        <v>13465.2</v>
      </c>
      <c r="G140" s="108">
        <f t="shared" ref="G140" si="44">SUM(G141:G150)</f>
        <v>13465.2</v>
      </c>
      <c r="H140" s="108">
        <f>SUM(H141:H150)</f>
        <v>10737.4</v>
      </c>
      <c r="I140" s="15">
        <f t="shared" si="34"/>
        <v>1.1238678790073656E-2</v>
      </c>
      <c r="J140" s="11">
        <f t="shared" si="29"/>
        <v>-2727.8000000000011</v>
      </c>
      <c r="K140" s="15">
        <f t="shared" si="30"/>
        <v>0.79741853073106961</v>
      </c>
      <c r="L140" s="108">
        <f>SUM(L141:L150)</f>
        <v>10156.700000000001</v>
      </c>
      <c r="M140" s="108">
        <f t="shared" ref="M140:O140" si="45">SUM(M141:M150)</f>
        <v>10180.400000000001</v>
      </c>
      <c r="N140" s="108">
        <f t="shared" si="45"/>
        <v>10180.400000000001</v>
      </c>
      <c r="O140" s="108">
        <f t="shared" si="45"/>
        <v>8622.6</v>
      </c>
      <c r="P140" s="11">
        <f t="shared" si="27"/>
        <v>-1557.8000000000011</v>
      </c>
      <c r="Q140" s="15">
        <f t="shared" si="28"/>
        <v>0.84698047228006745</v>
      </c>
      <c r="R140" s="108">
        <f>SUM(R141:R150)</f>
        <v>23621.9</v>
      </c>
      <c r="S140" s="108">
        <f>SUM(S141:S150)</f>
        <v>23645.600000000002</v>
      </c>
      <c r="T140" s="108">
        <f>SUM(T141:T150)</f>
        <v>23645.600000000002</v>
      </c>
      <c r="U140" s="108">
        <f t="shared" ref="U140" si="46">SUM(U141:U150)</f>
        <v>19360</v>
      </c>
      <c r="V140" s="11">
        <f t="shared" ref="V140:V146" si="47">U140-T140</f>
        <v>-4285.6000000000022</v>
      </c>
      <c r="W140" s="15">
        <f t="shared" ref="W140:W181" si="48">IFERROR(100%*(U140/T140),"")</f>
        <v>0.81875697804242642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140" t="s">
        <v>164</v>
      </c>
      <c r="F141" s="113">
        <v>1323.8</v>
      </c>
      <c r="G141" s="113">
        <v>1323.8</v>
      </c>
      <c r="H141" s="113">
        <v>1313.3</v>
      </c>
      <c r="I141" s="18">
        <f t="shared" si="34"/>
        <v>1.3746118105876406E-3</v>
      </c>
      <c r="J141" s="12">
        <f t="shared" si="29"/>
        <v>-10.5</v>
      </c>
      <c r="K141" s="13">
        <f t="shared" si="30"/>
        <v>0.99206828826106663</v>
      </c>
      <c r="L141" s="114">
        <v>660</v>
      </c>
      <c r="M141" s="114">
        <v>679.7</v>
      </c>
      <c r="N141" s="114">
        <v>679.7</v>
      </c>
      <c r="O141" s="113">
        <v>599.5</v>
      </c>
      <c r="P141" s="12">
        <f t="shared" ref="P141:P204" si="49">O141-N141</f>
        <v>-80.200000000000045</v>
      </c>
      <c r="Q141" s="13">
        <f t="shared" ref="Q141:Q181" si="50">IFERROR(100%*(O141/N141),"")</f>
        <v>0.88200676769162856</v>
      </c>
      <c r="R141" s="114">
        <f t="shared" ref="R141:R142" si="51">SUM(F141,L141)</f>
        <v>1983.8</v>
      </c>
      <c r="S141" s="114">
        <f t="shared" ref="S141:T142" si="52">SUM(F141,M141)</f>
        <v>2003.5</v>
      </c>
      <c r="T141" s="114">
        <f>SUM(G141,N141)</f>
        <v>2003.5</v>
      </c>
      <c r="U141" s="114">
        <f t="shared" si="36"/>
        <v>1912.8</v>
      </c>
      <c r="V141" s="12">
        <f t="shared" si="47"/>
        <v>-90.700000000000045</v>
      </c>
      <c r="W141" s="13">
        <f t="shared" si="48"/>
        <v>0.95472922385824799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140" t="s">
        <v>291</v>
      </c>
      <c r="F142" s="113"/>
      <c r="G142" s="113"/>
      <c r="H142" s="113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14"/>
      <c r="M142" s="114"/>
      <c r="N142" s="114"/>
      <c r="O142" s="113"/>
      <c r="P142" s="12">
        <f t="shared" si="49"/>
        <v>0</v>
      </c>
      <c r="Q142" s="13" t="str">
        <f t="shared" si="50"/>
        <v/>
      </c>
      <c r="R142" s="114">
        <f t="shared" si="51"/>
        <v>0</v>
      </c>
      <c r="S142" s="114">
        <f t="shared" si="52"/>
        <v>0</v>
      </c>
      <c r="T142" s="114">
        <f t="shared" si="52"/>
        <v>0</v>
      </c>
      <c r="U142" s="114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140" t="s">
        <v>292</v>
      </c>
      <c r="F143" s="113">
        <v>1500</v>
      </c>
      <c r="G143" s="113">
        <v>1500</v>
      </c>
      <c r="H143" s="113">
        <v>962.4</v>
      </c>
      <c r="I143" s="13">
        <f t="shared" si="34"/>
        <v>1.0073299371884149E-3</v>
      </c>
      <c r="J143" s="12">
        <f t="shared" si="53"/>
        <v>-537.6</v>
      </c>
      <c r="K143" s="13">
        <f t="shared" si="30"/>
        <v>0.64159999999999995</v>
      </c>
      <c r="L143" s="114"/>
      <c r="M143" s="114"/>
      <c r="N143" s="114"/>
      <c r="O143" s="113"/>
      <c r="P143" s="12">
        <f t="shared" si="49"/>
        <v>0</v>
      </c>
      <c r="Q143" s="13" t="str">
        <f t="shared" si="50"/>
        <v/>
      </c>
      <c r="R143" s="114">
        <f t="shared" si="35"/>
        <v>1500</v>
      </c>
      <c r="S143" s="114">
        <f t="shared" si="36"/>
        <v>1500</v>
      </c>
      <c r="T143" s="114">
        <f>SUM(G143,N143)</f>
        <v>1500</v>
      </c>
      <c r="U143" s="114">
        <f t="shared" si="36"/>
        <v>962.4</v>
      </c>
      <c r="V143" s="12">
        <f t="shared" si="47"/>
        <v>-537.6</v>
      </c>
      <c r="W143" s="13">
        <f t="shared" si="48"/>
        <v>0.64159999999999995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customHeight="1" x14ac:dyDescent="0.3">
      <c r="A144" s="106"/>
      <c r="B144" s="59"/>
      <c r="C144" s="89" t="s">
        <v>188</v>
      </c>
      <c r="D144" s="89" t="s">
        <v>83</v>
      </c>
      <c r="E144" s="140" t="s">
        <v>189</v>
      </c>
      <c r="F144" s="113">
        <v>127.8</v>
      </c>
      <c r="G144" s="113">
        <v>127.8</v>
      </c>
      <c r="H144" s="113">
        <v>127.8</v>
      </c>
      <c r="I144" s="17">
        <f t="shared" si="34"/>
        <v>1.3376638193337431E-4</v>
      </c>
      <c r="J144" s="12">
        <f t="shared" si="53"/>
        <v>0</v>
      </c>
      <c r="K144" s="13">
        <f t="shared" si="30"/>
        <v>1</v>
      </c>
      <c r="L144" s="114"/>
      <c r="M144" s="114"/>
      <c r="N144" s="114"/>
      <c r="O144" s="113"/>
      <c r="P144" s="12">
        <f t="shared" si="49"/>
        <v>0</v>
      </c>
      <c r="Q144" s="13" t="str">
        <f t="shared" si="50"/>
        <v/>
      </c>
      <c r="R144" s="114">
        <f t="shared" si="35"/>
        <v>127.8</v>
      </c>
      <c r="S144" s="114">
        <f t="shared" si="36"/>
        <v>127.8</v>
      </c>
      <c r="T144" s="114">
        <f>SUM(G144,N144)</f>
        <v>127.8</v>
      </c>
      <c r="U144" s="114">
        <f t="shared" si="36"/>
        <v>127.8</v>
      </c>
      <c r="V144" s="12">
        <f t="shared" si="47"/>
        <v>0</v>
      </c>
      <c r="W144" s="13">
        <f t="shared" si="48"/>
        <v>1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140" t="s">
        <v>293</v>
      </c>
      <c r="F145" s="113">
        <v>9332.6</v>
      </c>
      <c r="G145" s="113">
        <v>9332.6</v>
      </c>
      <c r="H145" s="113">
        <v>7783.9</v>
      </c>
      <c r="I145" s="13">
        <f t="shared" si="34"/>
        <v>8.1472937428105803E-3</v>
      </c>
      <c r="J145" s="12">
        <f t="shared" si="53"/>
        <v>-1548.7000000000007</v>
      </c>
      <c r="K145" s="13">
        <f t="shared" si="30"/>
        <v>0.83405481859288932</v>
      </c>
      <c r="L145" s="114">
        <v>9051.7000000000007</v>
      </c>
      <c r="M145" s="114">
        <v>9055.7000000000007</v>
      </c>
      <c r="N145" s="114">
        <v>9055.7000000000007</v>
      </c>
      <c r="O145" s="113">
        <v>7953.1</v>
      </c>
      <c r="P145" s="12">
        <f t="shared" si="49"/>
        <v>-1102.6000000000004</v>
      </c>
      <c r="Q145" s="13">
        <f t="shared" si="50"/>
        <v>0.87824243294278737</v>
      </c>
      <c r="R145" s="114">
        <f t="shared" si="35"/>
        <v>18384.300000000003</v>
      </c>
      <c r="S145" s="114">
        <f t="shared" si="36"/>
        <v>18388.300000000003</v>
      </c>
      <c r="T145" s="114">
        <f>SUM(G145,N145)</f>
        <v>18388.300000000003</v>
      </c>
      <c r="U145" s="114">
        <f t="shared" si="36"/>
        <v>15737</v>
      </c>
      <c r="V145" s="12">
        <f t="shared" si="47"/>
        <v>-2651.3000000000029</v>
      </c>
      <c r="W145" s="13">
        <f t="shared" si="48"/>
        <v>0.85581592643148074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140" t="s">
        <v>192</v>
      </c>
      <c r="F146" s="113"/>
      <c r="G146" s="113"/>
      <c r="H146" s="113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14">
        <v>445</v>
      </c>
      <c r="M146" s="114">
        <v>445</v>
      </c>
      <c r="N146" s="114">
        <v>445</v>
      </c>
      <c r="O146" s="113">
        <v>70</v>
      </c>
      <c r="P146" s="12">
        <f t="shared" si="49"/>
        <v>-375</v>
      </c>
      <c r="Q146" s="13">
        <f t="shared" si="50"/>
        <v>0.15730337078651685</v>
      </c>
      <c r="R146" s="114">
        <f t="shared" si="35"/>
        <v>445</v>
      </c>
      <c r="S146" s="114">
        <f t="shared" si="36"/>
        <v>445</v>
      </c>
      <c r="T146" s="114">
        <f t="shared" si="36"/>
        <v>445</v>
      </c>
      <c r="U146" s="114">
        <f t="shared" si="36"/>
        <v>70</v>
      </c>
      <c r="V146" s="12">
        <f t="shared" si="47"/>
        <v>-375</v>
      </c>
      <c r="W146" s="13">
        <f t="shared" si="48"/>
        <v>0.15730337078651685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140" t="s">
        <v>165</v>
      </c>
      <c r="F147" s="113"/>
      <c r="G147" s="113"/>
      <c r="H147" s="113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14"/>
      <c r="M147" s="114"/>
      <c r="N147" s="114"/>
      <c r="O147" s="113"/>
      <c r="P147" s="11">
        <f t="shared" si="49"/>
        <v>0</v>
      </c>
      <c r="Q147" s="15" t="str">
        <f t="shared" si="50"/>
        <v/>
      </c>
      <c r="R147" s="114">
        <f t="shared" si="35"/>
        <v>0</v>
      </c>
      <c r="S147" s="114">
        <f t="shared" si="36"/>
        <v>0</v>
      </c>
      <c r="T147" s="114">
        <f t="shared" si="36"/>
        <v>0</v>
      </c>
      <c r="U147" s="114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12" t="s">
        <v>238</v>
      </c>
      <c r="F148" s="143">
        <v>631</v>
      </c>
      <c r="G148" s="143">
        <v>631</v>
      </c>
      <c r="H148" s="143"/>
      <c r="I148" s="13">
        <f t="shared" si="34"/>
        <v>0</v>
      </c>
      <c r="J148" s="12">
        <f t="shared" si="53"/>
        <v>-631</v>
      </c>
      <c r="K148" s="13">
        <f t="shared" si="54"/>
        <v>0</v>
      </c>
      <c r="L148" s="114"/>
      <c r="M148" s="114"/>
      <c r="N148" s="114"/>
      <c r="O148" s="143"/>
      <c r="P148" s="11">
        <f t="shared" si="49"/>
        <v>0</v>
      </c>
      <c r="Q148" s="15" t="str">
        <f t="shared" si="50"/>
        <v/>
      </c>
      <c r="R148" s="114">
        <f t="shared" si="35"/>
        <v>631</v>
      </c>
      <c r="S148" s="114">
        <f t="shared" si="36"/>
        <v>631</v>
      </c>
      <c r="T148" s="114">
        <f t="shared" si="36"/>
        <v>631</v>
      </c>
      <c r="U148" s="114">
        <f t="shared" si="36"/>
        <v>0</v>
      </c>
      <c r="V148" s="12">
        <f t="shared" si="37"/>
        <v>-631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12" t="s">
        <v>283</v>
      </c>
      <c r="F149" s="143"/>
      <c r="G149" s="143"/>
      <c r="H149" s="143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14"/>
      <c r="M149" s="114"/>
      <c r="N149" s="114"/>
      <c r="O149" s="143"/>
      <c r="P149" s="11">
        <f t="shared" si="49"/>
        <v>0</v>
      </c>
      <c r="Q149" s="15" t="str">
        <f t="shared" si="50"/>
        <v/>
      </c>
      <c r="R149" s="114">
        <f t="shared" si="35"/>
        <v>0</v>
      </c>
      <c r="S149" s="114">
        <f t="shared" si="36"/>
        <v>0</v>
      </c>
      <c r="T149" s="114">
        <f t="shared" si="36"/>
        <v>0</v>
      </c>
      <c r="U149" s="114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customHeight="1" x14ac:dyDescent="0.3">
      <c r="A150" s="106"/>
      <c r="B150" s="29"/>
      <c r="C150" s="89" t="s">
        <v>305</v>
      </c>
      <c r="D150" s="89" t="s">
        <v>85</v>
      </c>
      <c r="E150" s="112" t="s">
        <v>306</v>
      </c>
      <c r="F150" s="143">
        <v>550</v>
      </c>
      <c r="G150" s="143">
        <v>550</v>
      </c>
      <c r="H150" s="143">
        <v>550</v>
      </c>
      <c r="I150" s="13">
        <f t="shared" si="34"/>
        <v>5.7567691755364527E-4</v>
      </c>
      <c r="J150" s="12">
        <f t="shared" si="53"/>
        <v>0</v>
      </c>
      <c r="K150" s="13">
        <f t="shared" si="54"/>
        <v>1</v>
      </c>
      <c r="L150" s="114"/>
      <c r="M150" s="114"/>
      <c r="N150" s="114"/>
      <c r="O150" s="143"/>
      <c r="P150" s="11">
        <f t="shared" si="49"/>
        <v>0</v>
      </c>
      <c r="Q150" s="15" t="str">
        <f t="shared" si="50"/>
        <v/>
      </c>
      <c r="R150" s="114">
        <f t="shared" si="35"/>
        <v>550</v>
      </c>
      <c r="S150" s="114">
        <f t="shared" si="36"/>
        <v>550</v>
      </c>
      <c r="T150" s="114">
        <f t="shared" si="36"/>
        <v>550</v>
      </c>
      <c r="U150" s="114">
        <f t="shared" si="36"/>
        <v>550</v>
      </c>
      <c r="V150" s="12">
        <f t="shared" si="37"/>
        <v>0</v>
      </c>
      <c r="W150" s="13">
        <f t="shared" si="48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customHeight="1" x14ac:dyDescent="0.3">
      <c r="A151" s="109">
        <v>13</v>
      </c>
      <c r="B151" s="25" t="s">
        <v>20</v>
      </c>
      <c r="C151" s="63" t="s">
        <v>86</v>
      </c>
      <c r="D151" s="63" t="s">
        <v>50</v>
      </c>
      <c r="E151" s="110" t="s">
        <v>298</v>
      </c>
      <c r="F151" s="156">
        <v>167495.6</v>
      </c>
      <c r="G151" s="156">
        <v>167495.6</v>
      </c>
      <c r="H151" s="156">
        <v>167495.6</v>
      </c>
      <c r="I151" s="15">
        <f t="shared" si="34"/>
        <v>0.17531518311236066</v>
      </c>
      <c r="J151" s="12">
        <f t="shared" si="53"/>
        <v>0</v>
      </c>
      <c r="K151" s="15">
        <f t="shared" si="54"/>
        <v>1</v>
      </c>
      <c r="L151" s="108"/>
      <c r="M151" s="108"/>
      <c r="N151" s="108"/>
      <c r="O151" s="156"/>
      <c r="P151" s="11">
        <f t="shared" si="49"/>
        <v>0</v>
      </c>
      <c r="Q151" s="15" t="str">
        <f t="shared" si="50"/>
        <v/>
      </c>
      <c r="R151" s="108">
        <f t="shared" si="35"/>
        <v>167495.6</v>
      </c>
      <c r="S151" s="108">
        <f t="shared" si="36"/>
        <v>167495.6</v>
      </c>
      <c r="T151" s="108">
        <f t="shared" si="36"/>
        <v>167495.6</v>
      </c>
      <c r="U151" s="108">
        <f t="shared" si="36"/>
        <v>167495.6</v>
      </c>
      <c r="V151" s="11">
        <f t="shared" si="37"/>
        <v>0</v>
      </c>
      <c r="W151" s="15">
        <f t="shared" si="48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9">
        <v>14</v>
      </c>
      <c r="B152" s="25" t="s">
        <v>20</v>
      </c>
      <c r="C152" s="63" t="s">
        <v>166</v>
      </c>
      <c r="D152" s="63" t="s">
        <v>50</v>
      </c>
      <c r="E152" s="110" t="s">
        <v>167</v>
      </c>
      <c r="F152" s="156">
        <f>SUM(F153:F166)</f>
        <v>37803.699999999997</v>
      </c>
      <c r="G152" s="156">
        <f>SUM(G153:G166)</f>
        <v>37803.699999999997</v>
      </c>
      <c r="H152" s="156">
        <f>SUM(H153:H166)</f>
        <v>36436.700000000004</v>
      </c>
      <c r="I152" s="15">
        <f t="shared" si="34"/>
        <v>3.8137758439685289E-2</v>
      </c>
      <c r="J152" s="11">
        <f t="shared" si="53"/>
        <v>-1366.9999999999927</v>
      </c>
      <c r="K152" s="15">
        <f t="shared" si="54"/>
        <v>0.96383951835402371</v>
      </c>
      <c r="L152" s="156">
        <f>SUM(L153:L166)</f>
        <v>17645.099999999999</v>
      </c>
      <c r="M152" s="156">
        <f>SUM(M153:M166)</f>
        <v>17645.099999999999</v>
      </c>
      <c r="N152" s="156">
        <f>SUM(N153:N166)</f>
        <v>17645.099999999999</v>
      </c>
      <c r="O152" s="156">
        <f>SUM(O153:O166)</f>
        <v>17645.099999999999</v>
      </c>
      <c r="P152" s="11">
        <f t="shared" si="49"/>
        <v>0</v>
      </c>
      <c r="Q152" s="15">
        <f t="shared" si="50"/>
        <v>1</v>
      </c>
      <c r="R152" s="108">
        <f t="shared" si="35"/>
        <v>55448.799999999996</v>
      </c>
      <c r="S152" s="108">
        <f t="shared" si="36"/>
        <v>55448.799999999996</v>
      </c>
      <c r="T152" s="108">
        <f t="shared" si="36"/>
        <v>55448.799999999996</v>
      </c>
      <c r="U152" s="108">
        <f t="shared" si="36"/>
        <v>54081.8</v>
      </c>
      <c r="V152" s="11">
        <f t="shared" si="37"/>
        <v>-1366.9999999999927</v>
      </c>
      <c r="W152" s="15">
        <f t="shared" si="48"/>
        <v>0.97534662607666911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54" customHeight="1" x14ac:dyDescent="0.3">
      <c r="A153" s="128"/>
      <c r="B153" s="31"/>
      <c r="C153" s="31"/>
      <c r="D153" s="31"/>
      <c r="E153" s="157" t="s">
        <v>343</v>
      </c>
      <c r="F153" s="146">
        <v>24100</v>
      </c>
      <c r="G153" s="158">
        <v>24100</v>
      </c>
      <c r="H153" s="158">
        <v>24097.9</v>
      </c>
      <c r="I153" s="19">
        <f>H153/$H$10</f>
        <v>2.5222917802756345E-2</v>
      </c>
      <c r="J153" s="16">
        <f t="shared" si="53"/>
        <v>-2.0999999999985448</v>
      </c>
      <c r="K153" s="19">
        <f>IFERROR(100%*(H153/G153),"")</f>
        <v>0.9999128630705395</v>
      </c>
      <c r="L153" s="131"/>
      <c r="M153" s="131"/>
      <c r="N153" s="131"/>
      <c r="O153" s="158"/>
      <c r="P153" s="11">
        <f t="shared" si="49"/>
        <v>0</v>
      </c>
      <c r="Q153" s="15" t="str">
        <f t="shared" si="50"/>
        <v/>
      </c>
      <c r="R153" s="131">
        <f t="shared" si="35"/>
        <v>24100</v>
      </c>
      <c r="S153" s="131">
        <f t="shared" si="36"/>
        <v>24100</v>
      </c>
      <c r="T153" s="131">
        <f t="shared" si="36"/>
        <v>24100</v>
      </c>
      <c r="U153" s="131">
        <f>SUM(H153,O153)</f>
        <v>24097.9</v>
      </c>
      <c r="V153" s="16">
        <f>U153-T153</f>
        <v>-2.0999999999985448</v>
      </c>
      <c r="W153" s="19">
        <f>IFERROR(100%*(U153/T153),"")</f>
        <v>0.9999128630705395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customHeight="1" x14ac:dyDescent="0.3">
      <c r="A154" s="128"/>
      <c r="B154" s="31"/>
      <c r="C154" s="31"/>
      <c r="D154" s="31"/>
      <c r="E154" s="157" t="s">
        <v>344</v>
      </c>
      <c r="F154" s="158">
        <v>1003.7</v>
      </c>
      <c r="G154" s="158">
        <v>1003.7</v>
      </c>
      <c r="H154" s="146">
        <v>804.8</v>
      </c>
      <c r="I154" s="19">
        <f>H154/$H$10</f>
        <v>8.4237233317667947E-4</v>
      </c>
      <c r="J154" s="16">
        <f t="shared" si="53"/>
        <v>-198.90000000000009</v>
      </c>
      <c r="K154" s="19">
        <f>IFERROR(100%*(H154/G154),"")</f>
        <v>0.80183321709674193</v>
      </c>
      <c r="L154" s="159"/>
      <c r="M154" s="131"/>
      <c r="N154" s="131"/>
      <c r="O154" s="158"/>
      <c r="P154" s="11">
        <f t="shared" si="49"/>
        <v>0</v>
      </c>
      <c r="Q154" s="15" t="str">
        <f t="shared" si="50"/>
        <v/>
      </c>
      <c r="R154" s="131">
        <f>SUM(F154,L154)</f>
        <v>1003.7</v>
      </c>
      <c r="S154" s="131">
        <f t="shared" si="36"/>
        <v>1003.7</v>
      </c>
      <c r="T154" s="131">
        <f t="shared" si="36"/>
        <v>1003.7</v>
      </c>
      <c r="U154" s="131">
        <f t="shared" si="36"/>
        <v>804.8</v>
      </c>
      <c r="V154" s="16">
        <f t="shared" ref="V154:V168" si="55">U154-T154</f>
        <v>-198.90000000000009</v>
      </c>
      <c r="W154" s="19">
        <f t="shared" ref="W154:W166" si="56">IFERROR(100%*(U154/T154),"")</f>
        <v>0.80183321709674193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customHeight="1" x14ac:dyDescent="0.3">
      <c r="A155" s="128"/>
      <c r="B155" s="31"/>
      <c r="C155" s="31"/>
      <c r="D155" s="31"/>
      <c r="E155" s="157" t="s">
        <v>345</v>
      </c>
      <c r="F155" s="158"/>
      <c r="G155" s="158"/>
      <c r="H155" s="146"/>
      <c r="I155" s="21"/>
      <c r="J155" s="12"/>
      <c r="K155" s="19"/>
      <c r="L155" s="159">
        <v>13545.1</v>
      </c>
      <c r="M155" s="131">
        <v>13545.1</v>
      </c>
      <c r="N155" s="131">
        <v>13545.1</v>
      </c>
      <c r="O155" s="158">
        <v>13545.1</v>
      </c>
      <c r="P155" s="16">
        <f>O155-N155</f>
        <v>0</v>
      </c>
      <c r="Q155" s="19">
        <f>IFERROR(100%*(O155/N155),"")</f>
        <v>1</v>
      </c>
      <c r="R155" s="131">
        <f>SUM(F155,L155)</f>
        <v>13545.1</v>
      </c>
      <c r="S155" s="131">
        <f t="shared" si="36"/>
        <v>13545.1</v>
      </c>
      <c r="T155" s="131">
        <f t="shared" si="36"/>
        <v>13545.1</v>
      </c>
      <c r="U155" s="131">
        <f>SUM(H155,O155)</f>
        <v>13545.1</v>
      </c>
      <c r="V155" s="16">
        <f>U155-T155</f>
        <v>0</v>
      </c>
      <c r="W155" s="19">
        <f>IFERROR(100%*(U155/T155),"")</f>
        <v>1</v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customHeight="1" x14ac:dyDescent="0.3">
      <c r="A156" s="128"/>
      <c r="B156" s="31"/>
      <c r="C156" s="31"/>
      <c r="D156" s="31"/>
      <c r="E156" s="157" t="s">
        <v>346</v>
      </c>
      <c r="F156" s="158"/>
      <c r="G156" s="158"/>
      <c r="H156" s="146"/>
      <c r="I156" s="21"/>
      <c r="J156" s="12">
        <f t="shared" si="53"/>
        <v>0</v>
      </c>
      <c r="K156" s="19"/>
      <c r="L156" s="159">
        <v>3100</v>
      </c>
      <c r="M156" s="131">
        <v>3100</v>
      </c>
      <c r="N156" s="131">
        <v>3100</v>
      </c>
      <c r="O156" s="130">
        <v>3100</v>
      </c>
      <c r="P156" s="11">
        <f t="shared" si="49"/>
        <v>0</v>
      </c>
      <c r="Q156" s="19">
        <f t="shared" si="50"/>
        <v>1</v>
      </c>
      <c r="R156" s="131">
        <f>SUM(F156,L156)</f>
        <v>3100</v>
      </c>
      <c r="S156" s="131">
        <f t="shared" si="36"/>
        <v>3100</v>
      </c>
      <c r="T156" s="131">
        <f t="shared" si="36"/>
        <v>3100</v>
      </c>
      <c r="U156" s="131">
        <f t="shared" si="36"/>
        <v>3100</v>
      </c>
      <c r="V156" s="16">
        <f t="shared" si="55"/>
        <v>0</v>
      </c>
      <c r="W156" s="19">
        <f t="shared" si="56"/>
        <v>1</v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customHeight="1" x14ac:dyDescent="0.3">
      <c r="A157" s="128"/>
      <c r="B157" s="31"/>
      <c r="C157" s="31"/>
      <c r="D157" s="31"/>
      <c r="E157" s="157" t="s">
        <v>347</v>
      </c>
      <c r="F157" s="158">
        <v>2000</v>
      </c>
      <c r="G157" s="158">
        <v>2000</v>
      </c>
      <c r="H157" s="158">
        <v>2000</v>
      </c>
      <c r="I157" s="160">
        <f t="shared" si="34"/>
        <v>2.093370609285983E-3</v>
      </c>
      <c r="J157" s="12">
        <f t="shared" si="53"/>
        <v>0</v>
      </c>
      <c r="K157" s="19">
        <f t="shared" si="54"/>
        <v>1</v>
      </c>
      <c r="L157" s="152"/>
      <c r="M157" s="152"/>
      <c r="N157" s="152"/>
      <c r="O157" s="161"/>
      <c r="P157" s="11">
        <f t="shared" si="49"/>
        <v>0</v>
      </c>
      <c r="Q157" s="15" t="str">
        <f t="shared" si="50"/>
        <v/>
      </c>
      <c r="R157" s="131">
        <f t="shared" si="35"/>
        <v>2000</v>
      </c>
      <c r="S157" s="131">
        <f t="shared" si="36"/>
        <v>2000</v>
      </c>
      <c r="T157" s="131">
        <f t="shared" si="36"/>
        <v>2000</v>
      </c>
      <c r="U157" s="131">
        <f t="shared" si="36"/>
        <v>2000</v>
      </c>
      <c r="V157" s="16">
        <f t="shared" si="55"/>
        <v>0</v>
      </c>
      <c r="W157" s="19">
        <f t="shared" si="56"/>
        <v>1</v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customHeight="1" x14ac:dyDescent="0.3">
      <c r="A158" s="128"/>
      <c r="B158" s="31"/>
      <c r="C158" s="31"/>
      <c r="D158" s="31"/>
      <c r="E158" s="157" t="s">
        <v>348</v>
      </c>
      <c r="F158" s="158">
        <v>2000</v>
      </c>
      <c r="G158" s="158">
        <v>2000</v>
      </c>
      <c r="H158" s="158">
        <v>2000</v>
      </c>
      <c r="I158" s="19">
        <f t="shared" si="34"/>
        <v>2.093370609285983E-3</v>
      </c>
      <c r="J158" s="12">
        <f t="shared" si="53"/>
        <v>0</v>
      </c>
      <c r="K158" s="19">
        <f t="shared" si="54"/>
        <v>1</v>
      </c>
      <c r="L158" s="152"/>
      <c r="M158" s="152"/>
      <c r="N158" s="152"/>
      <c r="O158" s="161"/>
      <c r="P158" s="11">
        <f t="shared" si="49"/>
        <v>0</v>
      </c>
      <c r="Q158" s="15" t="str">
        <f t="shared" si="50"/>
        <v/>
      </c>
      <c r="R158" s="131">
        <f t="shared" si="35"/>
        <v>2000</v>
      </c>
      <c r="S158" s="131">
        <f t="shared" si="36"/>
        <v>2000</v>
      </c>
      <c r="T158" s="131">
        <f t="shared" si="36"/>
        <v>2000</v>
      </c>
      <c r="U158" s="131">
        <f t="shared" si="36"/>
        <v>2000</v>
      </c>
      <c r="V158" s="16">
        <f t="shared" si="55"/>
        <v>0</v>
      </c>
      <c r="W158" s="19">
        <f t="shared" si="56"/>
        <v>1</v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customHeight="1" x14ac:dyDescent="0.3">
      <c r="A159" s="128"/>
      <c r="B159" s="31"/>
      <c r="C159" s="31"/>
      <c r="D159" s="31"/>
      <c r="E159" s="157" t="s">
        <v>349</v>
      </c>
      <c r="F159" s="146">
        <v>1000</v>
      </c>
      <c r="G159" s="146">
        <v>1000</v>
      </c>
      <c r="H159" s="146">
        <v>760</v>
      </c>
      <c r="I159" s="19">
        <f t="shared" ref="I159:I181" si="57">H159/$H$10</f>
        <v>7.9548083152867349E-4</v>
      </c>
      <c r="J159" s="16">
        <f t="shared" si="53"/>
        <v>-240</v>
      </c>
      <c r="K159" s="19">
        <f t="shared" si="54"/>
        <v>0.76</v>
      </c>
      <c r="L159" s="131"/>
      <c r="M159" s="152"/>
      <c r="N159" s="152"/>
      <c r="O159" s="161"/>
      <c r="P159" s="11">
        <f t="shared" si="49"/>
        <v>0</v>
      </c>
      <c r="Q159" s="15" t="str">
        <f t="shared" si="50"/>
        <v/>
      </c>
      <c r="R159" s="131">
        <f t="shared" si="35"/>
        <v>1000</v>
      </c>
      <c r="S159" s="131">
        <f t="shared" si="36"/>
        <v>1000</v>
      </c>
      <c r="T159" s="131">
        <f t="shared" si="36"/>
        <v>1000</v>
      </c>
      <c r="U159" s="131">
        <f t="shared" si="36"/>
        <v>760</v>
      </c>
      <c r="V159" s="16">
        <f t="shared" si="55"/>
        <v>-240</v>
      </c>
      <c r="W159" s="19">
        <f t="shared" si="56"/>
        <v>0.76</v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customHeight="1" x14ac:dyDescent="0.3">
      <c r="A160" s="128"/>
      <c r="B160" s="31"/>
      <c r="C160" s="31"/>
      <c r="D160" s="31"/>
      <c r="E160" s="157" t="s">
        <v>350</v>
      </c>
      <c r="F160" s="146">
        <v>500</v>
      </c>
      <c r="G160" s="146">
        <v>500</v>
      </c>
      <c r="H160" s="146">
        <v>499.8</v>
      </c>
      <c r="I160" s="19">
        <f t="shared" si="57"/>
        <v>5.2313331526056717E-4</v>
      </c>
      <c r="J160" s="16">
        <f t="shared" si="53"/>
        <v>-0.19999999999998863</v>
      </c>
      <c r="K160" s="19">
        <f t="shared" si="54"/>
        <v>0.99960000000000004</v>
      </c>
      <c r="L160" s="152"/>
      <c r="M160" s="152"/>
      <c r="N160" s="152"/>
      <c r="O160" s="161"/>
      <c r="P160" s="11">
        <f t="shared" si="49"/>
        <v>0</v>
      </c>
      <c r="Q160" s="15" t="str">
        <f t="shared" si="50"/>
        <v/>
      </c>
      <c r="R160" s="131">
        <f t="shared" si="35"/>
        <v>500</v>
      </c>
      <c r="S160" s="131">
        <f t="shared" si="36"/>
        <v>500</v>
      </c>
      <c r="T160" s="131">
        <f t="shared" si="36"/>
        <v>500</v>
      </c>
      <c r="U160" s="131">
        <f t="shared" si="36"/>
        <v>499.8</v>
      </c>
      <c r="V160" s="16">
        <f t="shared" si="55"/>
        <v>-0.19999999999998863</v>
      </c>
      <c r="W160" s="19">
        <f t="shared" si="56"/>
        <v>0.99960000000000004</v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customHeight="1" x14ac:dyDescent="0.3">
      <c r="A161" s="128"/>
      <c r="B161" s="31"/>
      <c r="C161" s="31"/>
      <c r="D161" s="31"/>
      <c r="E161" s="157" t="s">
        <v>351</v>
      </c>
      <c r="F161" s="158">
        <v>500</v>
      </c>
      <c r="G161" s="146">
        <v>500</v>
      </c>
      <c r="H161" s="146">
        <v>500</v>
      </c>
      <c r="I161" s="19">
        <f t="shared" si="57"/>
        <v>5.2334265232149575E-4</v>
      </c>
      <c r="J161" s="12">
        <f t="shared" si="53"/>
        <v>0</v>
      </c>
      <c r="K161" s="19">
        <f t="shared" si="54"/>
        <v>1</v>
      </c>
      <c r="L161" s="152"/>
      <c r="M161" s="152"/>
      <c r="N161" s="152"/>
      <c r="O161" s="161"/>
      <c r="P161" s="11">
        <f t="shared" si="49"/>
        <v>0</v>
      </c>
      <c r="Q161" s="15" t="str">
        <f t="shared" si="50"/>
        <v/>
      </c>
      <c r="R161" s="131">
        <f t="shared" si="35"/>
        <v>500</v>
      </c>
      <c r="S161" s="131">
        <f t="shared" si="36"/>
        <v>500</v>
      </c>
      <c r="T161" s="131">
        <f t="shared" si="36"/>
        <v>500</v>
      </c>
      <c r="U161" s="131">
        <f t="shared" si="36"/>
        <v>500</v>
      </c>
      <c r="V161" s="16">
        <f t="shared" si="55"/>
        <v>0</v>
      </c>
      <c r="W161" s="19">
        <f t="shared" si="56"/>
        <v>1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1.75" customHeight="1" x14ac:dyDescent="0.3">
      <c r="A162" s="128"/>
      <c r="B162" s="31"/>
      <c r="C162" s="31"/>
      <c r="D162" s="31"/>
      <c r="E162" s="157" t="s">
        <v>352</v>
      </c>
      <c r="F162" s="158">
        <v>500</v>
      </c>
      <c r="G162" s="158">
        <v>500</v>
      </c>
      <c r="H162" s="146">
        <v>499.9</v>
      </c>
      <c r="I162" s="19">
        <f t="shared" si="57"/>
        <v>5.2323798379103146E-4</v>
      </c>
      <c r="J162" s="16">
        <f t="shared" si="53"/>
        <v>-0.10000000000002274</v>
      </c>
      <c r="K162" s="19">
        <f t="shared" si="54"/>
        <v>0.99979999999999991</v>
      </c>
      <c r="L162" s="152"/>
      <c r="M162" s="152"/>
      <c r="N162" s="152"/>
      <c r="O162" s="161"/>
      <c r="P162" s="11">
        <f t="shared" si="49"/>
        <v>0</v>
      </c>
      <c r="Q162" s="15" t="str">
        <f t="shared" si="50"/>
        <v/>
      </c>
      <c r="R162" s="131">
        <f t="shared" si="35"/>
        <v>500</v>
      </c>
      <c r="S162" s="131">
        <f t="shared" si="36"/>
        <v>500</v>
      </c>
      <c r="T162" s="131">
        <f t="shared" si="36"/>
        <v>500</v>
      </c>
      <c r="U162" s="131">
        <f t="shared" si="36"/>
        <v>499.9</v>
      </c>
      <c r="V162" s="16">
        <f t="shared" si="55"/>
        <v>-0.10000000000002274</v>
      </c>
      <c r="W162" s="19">
        <f t="shared" si="56"/>
        <v>0.99979999999999991</v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28"/>
      <c r="B163" s="31"/>
      <c r="C163" s="31"/>
      <c r="D163" s="31"/>
      <c r="E163" s="157"/>
      <c r="F163" s="158"/>
      <c r="G163" s="158"/>
      <c r="H163" s="146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59"/>
      <c r="M163" s="131"/>
      <c r="N163" s="131"/>
      <c r="O163" s="158"/>
      <c r="P163" s="11">
        <f t="shared" si="49"/>
        <v>0</v>
      </c>
      <c r="Q163" s="15" t="str">
        <f t="shared" si="50"/>
        <v/>
      </c>
      <c r="R163" s="131">
        <f>SUM(F163,L163)</f>
        <v>0</v>
      </c>
      <c r="S163" s="131">
        <f>SUM(F163,M163)</f>
        <v>0</v>
      </c>
      <c r="T163" s="131">
        <f>SUM(G163,N163)</f>
        <v>0</v>
      </c>
      <c r="U163" s="131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customHeight="1" x14ac:dyDescent="0.3">
      <c r="A164" s="128"/>
      <c r="B164" s="31"/>
      <c r="C164" s="31"/>
      <c r="D164" s="31"/>
      <c r="E164" s="157" t="s">
        <v>353</v>
      </c>
      <c r="F164" s="158">
        <v>700</v>
      </c>
      <c r="G164" s="158">
        <v>700</v>
      </c>
      <c r="H164" s="146">
        <v>700</v>
      </c>
      <c r="I164" s="19">
        <f t="shared" si="57"/>
        <v>7.3267971325009405E-4</v>
      </c>
      <c r="J164" s="12">
        <f t="shared" si="53"/>
        <v>0</v>
      </c>
      <c r="K164" s="19">
        <f t="shared" si="54"/>
        <v>1</v>
      </c>
      <c r="L164" s="152"/>
      <c r="M164" s="152"/>
      <c r="N164" s="152"/>
      <c r="O164" s="161"/>
      <c r="P164" s="11">
        <f t="shared" si="49"/>
        <v>0</v>
      </c>
      <c r="Q164" s="15" t="str">
        <f t="shared" si="50"/>
        <v/>
      </c>
      <c r="R164" s="131">
        <f t="shared" si="35"/>
        <v>700</v>
      </c>
      <c r="S164" s="131">
        <f t="shared" si="36"/>
        <v>700</v>
      </c>
      <c r="T164" s="131">
        <f t="shared" si="36"/>
        <v>700</v>
      </c>
      <c r="U164" s="131">
        <f t="shared" si="36"/>
        <v>700</v>
      </c>
      <c r="V164" s="16">
        <f t="shared" si="55"/>
        <v>0</v>
      </c>
      <c r="W164" s="19">
        <f t="shared" si="56"/>
        <v>1</v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84.75" customHeight="1" x14ac:dyDescent="0.3">
      <c r="A165" s="128"/>
      <c r="B165" s="31"/>
      <c r="C165" s="31"/>
      <c r="D165" s="31"/>
      <c r="E165" s="157" t="s">
        <v>354</v>
      </c>
      <c r="F165" s="158">
        <v>1500</v>
      </c>
      <c r="G165" s="158">
        <v>1500</v>
      </c>
      <c r="H165" s="146">
        <v>1500</v>
      </c>
      <c r="I165" s="19">
        <f t="shared" si="57"/>
        <v>1.5700279569644871E-3</v>
      </c>
      <c r="J165" s="12">
        <f t="shared" si="53"/>
        <v>0</v>
      </c>
      <c r="K165" s="19">
        <f t="shared" si="54"/>
        <v>1</v>
      </c>
      <c r="L165" s="159"/>
      <c r="M165" s="131"/>
      <c r="N165" s="131"/>
      <c r="O165" s="158"/>
      <c r="P165" s="11">
        <f t="shared" si="49"/>
        <v>0</v>
      </c>
      <c r="Q165" s="15" t="str">
        <f t="shared" si="50"/>
        <v/>
      </c>
      <c r="R165" s="131">
        <f t="shared" si="35"/>
        <v>1500</v>
      </c>
      <c r="S165" s="131">
        <f t="shared" si="36"/>
        <v>1500</v>
      </c>
      <c r="T165" s="131">
        <f t="shared" si="36"/>
        <v>1500</v>
      </c>
      <c r="U165" s="131">
        <f t="shared" si="36"/>
        <v>1500</v>
      </c>
      <c r="V165" s="16">
        <f t="shared" si="55"/>
        <v>0</v>
      </c>
      <c r="W165" s="19">
        <f t="shared" si="56"/>
        <v>1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customHeight="1" x14ac:dyDescent="0.3">
      <c r="A166" s="128"/>
      <c r="B166" s="31"/>
      <c r="C166" s="31"/>
      <c r="D166" s="31"/>
      <c r="E166" s="157" t="s">
        <v>355</v>
      </c>
      <c r="F166" s="158">
        <v>4000</v>
      </c>
      <c r="G166" s="158">
        <v>4000</v>
      </c>
      <c r="H166" s="146">
        <v>3074.3</v>
      </c>
      <c r="I166" s="19">
        <f t="shared" si="57"/>
        <v>3.2178246320639487E-3</v>
      </c>
      <c r="J166" s="16">
        <f t="shared" si="53"/>
        <v>-925.69999999999982</v>
      </c>
      <c r="K166" s="19">
        <f t="shared" si="54"/>
        <v>0.76857500000000001</v>
      </c>
      <c r="L166" s="159">
        <v>1000</v>
      </c>
      <c r="M166" s="131">
        <v>1000</v>
      </c>
      <c r="N166" s="131">
        <v>1000</v>
      </c>
      <c r="O166" s="158">
        <v>1000</v>
      </c>
      <c r="P166" s="11">
        <f t="shared" si="49"/>
        <v>0</v>
      </c>
      <c r="Q166" s="19">
        <f t="shared" si="50"/>
        <v>1</v>
      </c>
      <c r="R166" s="131">
        <f t="shared" si="35"/>
        <v>5000</v>
      </c>
      <c r="S166" s="131">
        <f t="shared" si="36"/>
        <v>5000</v>
      </c>
      <c r="T166" s="131">
        <f t="shared" si="36"/>
        <v>5000</v>
      </c>
      <c r="U166" s="131">
        <f t="shared" si="36"/>
        <v>4074.3</v>
      </c>
      <c r="V166" s="16">
        <f t="shared" si="55"/>
        <v>-925.69999999999982</v>
      </c>
      <c r="W166" s="19">
        <f t="shared" si="56"/>
        <v>0.81486000000000003</v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9">
        <v>15</v>
      </c>
      <c r="B167" s="25"/>
      <c r="C167" s="25" t="s">
        <v>241</v>
      </c>
      <c r="D167" s="25" t="s">
        <v>50</v>
      </c>
      <c r="E167" s="111" t="s">
        <v>245</v>
      </c>
      <c r="F167" s="156">
        <f>F168+F169+F170+F174+F177+F172+F173</f>
        <v>12813.1</v>
      </c>
      <c r="G167" s="156">
        <v>12813.1</v>
      </c>
      <c r="H167" s="156">
        <f>H168+H169+H170+H174+H177+H172+H173</f>
        <v>12710.2</v>
      </c>
      <c r="I167" s="15">
        <f t="shared" si="57"/>
        <v>1.3303579559073351E-2</v>
      </c>
      <c r="J167" s="11">
        <f t="shared" si="53"/>
        <v>-102.89999999999964</v>
      </c>
      <c r="K167" s="162">
        <f t="shared" si="54"/>
        <v>0.99196915656632667</v>
      </c>
      <c r="L167" s="156">
        <f>L168+L169+L170+L174+L177+L172+L173+L175+L176</f>
        <v>4634.3999999999996</v>
      </c>
      <c r="M167" s="156">
        <f>M168+M169+M170+M174+M177+M172+M175+M176</f>
        <v>4634.3999999999996</v>
      </c>
      <c r="N167" s="156">
        <f>N168+N169+N170+N174+N177+N172+N175+N176</f>
        <v>4634.3999999999996</v>
      </c>
      <c r="O167" s="156">
        <f>O168+O169+O170+O174+O177+O172+O175+O176</f>
        <v>4634.3999999999996</v>
      </c>
      <c r="P167" s="11">
        <f t="shared" si="49"/>
        <v>0</v>
      </c>
      <c r="Q167" s="15">
        <f t="shared" si="50"/>
        <v>1</v>
      </c>
      <c r="R167" s="108">
        <f t="shared" si="35"/>
        <v>17447.5</v>
      </c>
      <c r="S167" s="108">
        <f>SUM(G167,M167)</f>
        <v>17447.5</v>
      </c>
      <c r="T167" s="108">
        <f t="shared" si="36"/>
        <v>17447.5</v>
      </c>
      <c r="U167" s="108">
        <f t="shared" si="36"/>
        <v>17344.599999999999</v>
      </c>
      <c r="V167" s="11">
        <f t="shared" si="55"/>
        <v>-102.90000000000146</v>
      </c>
      <c r="W167" s="162">
        <f t="shared" si="48"/>
        <v>0.99410230692076218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5.5" customHeight="1" x14ac:dyDescent="0.3">
      <c r="A168" s="128"/>
      <c r="B168" s="31"/>
      <c r="C168" s="31"/>
      <c r="D168" s="31"/>
      <c r="E168" s="157" t="s">
        <v>356</v>
      </c>
      <c r="F168" s="146">
        <v>2766.5</v>
      </c>
      <c r="G168" s="146">
        <v>2766.5</v>
      </c>
      <c r="H168" s="146">
        <v>2766.5</v>
      </c>
      <c r="I168" s="19">
        <f t="shared" si="57"/>
        <v>2.8956548952948358E-3</v>
      </c>
      <c r="J168" s="12">
        <f t="shared" si="53"/>
        <v>0</v>
      </c>
      <c r="K168" s="19">
        <f t="shared" si="54"/>
        <v>1</v>
      </c>
      <c r="L168" s="131"/>
      <c r="M168" s="131"/>
      <c r="N168" s="131"/>
      <c r="O168" s="146"/>
      <c r="P168" s="11">
        <f t="shared" si="49"/>
        <v>0</v>
      </c>
      <c r="Q168" s="19" t="str">
        <f t="shared" si="50"/>
        <v/>
      </c>
      <c r="R168" s="131">
        <f t="shared" si="35"/>
        <v>2766.5</v>
      </c>
      <c r="S168" s="131">
        <f t="shared" ref="S168" si="58">SUM(F168,M168)</f>
        <v>2766.5</v>
      </c>
      <c r="T168" s="131">
        <f t="shared" si="36"/>
        <v>2766.5</v>
      </c>
      <c r="U168" s="131">
        <f t="shared" si="36"/>
        <v>2766.5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81.75" customHeight="1" x14ac:dyDescent="0.3">
      <c r="A169" s="109"/>
      <c r="B169" s="25"/>
      <c r="C169" s="25"/>
      <c r="D169" s="25"/>
      <c r="E169" s="157" t="s">
        <v>357</v>
      </c>
      <c r="F169" s="146">
        <v>1000</v>
      </c>
      <c r="G169" s="146">
        <v>1000</v>
      </c>
      <c r="H169" s="146">
        <v>1000</v>
      </c>
      <c r="I169" s="19">
        <f>H169/$H$10</f>
        <v>1.0466853046429915E-3</v>
      </c>
      <c r="J169" s="12">
        <f t="shared" si="53"/>
        <v>0</v>
      </c>
      <c r="K169" s="19">
        <f>IFERROR(100%*(H169/G169),"")</f>
        <v>1</v>
      </c>
      <c r="L169" s="131">
        <v>622.20000000000005</v>
      </c>
      <c r="M169" s="131">
        <v>622.20000000000005</v>
      </c>
      <c r="N169" s="131">
        <v>622.20000000000005</v>
      </c>
      <c r="O169" s="146">
        <v>622.20000000000005</v>
      </c>
      <c r="P169" s="11">
        <f t="shared" si="49"/>
        <v>0</v>
      </c>
      <c r="Q169" s="19">
        <f t="shared" si="50"/>
        <v>1</v>
      </c>
      <c r="R169" s="131">
        <f>SUM(F169,L169)</f>
        <v>1622.2</v>
      </c>
      <c r="S169" s="131">
        <f>SUM(F169,M169)</f>
        <v>1622.2</v>
      </c>
      <c r="T169" s="131">
        <f>SUM(G169,N169)</f>
        <v>1622.2</v>
      </c>
      <c r="U169" s="131">
        <f>SUM(H169,O169)</f>
        <v>1622.2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66" customHeight="1" x14ac:dyDescent="0.3">
      <c r="A170" s="128"/>
      <c r="B170" s="31"/>
      <c r="C170" s="31"/>
      <c r="D170" s="31"/>
      <c r="E170" s="157" t="s">
        <v>358</v>
      </c>
      <c r="F170" s="146">
        <v>2300</v>
      </c>
      <c r="G170" s="146">
        <v>2300</v>
      </c>
      <c r="H170" s="146">
        <v>2300</v>
      </c>
      <c r="I170" s="19">
        <f t="shared" si="57"/>
        <v>2.4073762006788803E-3</v>
      </c>
      <c r="J170" s="12">
        <f t="shared" si="53"/>
        <v>0</v>
      </c>
      <c r="K170" s="19">
        <f t="shared" si="54"/>
        <v>1</v>
      </c>
      <c r="L170" s="131">
        <v>1320</v>
      </c>
      <c r="M170" s="131">
        <v>1320</v>
      </c>
      <c r="N170" s="131">
        <v>1320</v>
      </c>
      <c r="O170" s="158">
        <v>1320</v>
      </c>
      <c r="P170" s="11">
        <f t="shared" si="49"/>
        <v>0</v>
      </c>
      <c r="Q170" s="19">
        <f t="shared" si="50"/>
        <v>1</v>
      </c>
      <c r="R170" s="131">
        <f t="shared" si="35"/>
        <v>3620</v>
      </c>
      <c r="S170" s="131">
        <f t="shared" si="36"/>
        <v>3620</v>
      </c>
      <c r="T170" s="131">
        <f t="shared" si="36"/>
        <v>3620</v>
      </c>
      <c r="U170" s="131">
        <f t="shared" si="36"/>
        <v>3620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70" customFormat="1" ht="26.25" hidden="1" customHeight="1" x14ac:dyDescent="0.3">
      <c r="A171" s="163"/>
      <c r="B171" s="164"/>
      <c r="C171" s="164"/>
      <c r="D171" s="164"/>
      <c r="E171" s="165" t="s">
        <v>359</v>
      </c>
      <c r="F171" s="158">
        <v>587</v>
      </c>
      <c r="G171" s="158">
        <v>587</v>
      </c>
      <c r="H171" s="158">
        <v>587</v>
      </c>
      <c r="I171" s="166">
        <f t="shared" si="57"/>
        <v>6.1440427382543599E-4</v>
      </c>
      <c r="J171" s="12">
        <f t="shared" si="53"/>
        <v>0</v>
      </c>
      <c r="K171" s="19">
        <f t="shared" si="54"/>
        <v>1</v>
      </c>
      <c r="L171" s="158">
        <v>2208.4</v>
      </c>
      <c r="M171" s="158">
        <v>2208.4</v>
      </c>
      <c r="N171" s="158">
        <v>2208.4</v>
      </c>
      <c r="O171" s="158"/>
      <c r="P171" s="11">
        <f t="shared" si="49"/>
        <v>-2208.4</v>
      </c>
      <c r="Q171" s="19">
        <f t="shared" si="50"/>
        <v>0</v>
      </c>
      <c r="R171" s="159">
        <f t="shared" ref="R171:R176" si="59">SUM(F171,L171)</f>
        <v>2795.4</v>
      </c>
      <c r="S171" s="159">
        <f t="shared" si="36"/>
        <v>2795.4</v>
      </c>
      <c r="T171" s="159">
        <f t="shared" si="36"/>
        <v>2795.4</v>
      </c>
      <c r="U171" s="159">
        <f t="shared" si="36"/>
        <v>587</v>
      </c>
      <c r="V171" s="167">
        <f t="shared" ref="V171:V176" si="60">U171-T171</f>
        <v>-2208.4</v>
      </c>
      <c r="W171" s="166">
        <f t="shared" si="48"/>
        <v>0.20998783716105029</v>
      </c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</row>
    <row r="172" spans="1:196" s="52" customFormat="1" ht="69" customHeight="1" x14ac:dyDescent="0.3">
      <c r="A172" s="109"/>
      <c r="B172" s="25"/>
      <c r="C172" s="25"/>
      <c r="D172" s="25"/>
      <c r="E172" s="157" t="s">
        <v>360</v>
      </c>
      <c r="F172" s="146">
        <v>589.6</v>
      </c>
      <c r="G172" s="146">
        <v>589.6</v>
      </c>
      <c r="H172" s="146">
        <v>589.6</v>
      </c>
      <c r="I172" s="19">
        <f t="shared" si="57"/>
        <v>6.1712565561750782E-4</v>
      </c>
      <c r="J172" s="12">
        <f t="shared" si="53"/>
        <v>0</v>
      </c>
      <c r="K172" s="19">
        <f t="shared" si="54"/>
        <v>1</v>
      </c>
      <c r="L172" s="131">
        <v>140.4</v>
      </c>
      <c r="M172" s="131">
        <v>140.4</v>
      </c>
      <c r="N172" s="131">
        <v>140.4</v>
      </c>
      <c r="O172" s="146">
        <v>140.4</v>
      </c>
      <c r="P172" s="11">
        <f t="shared" si="49"/>
        <v>0</v>
      </c>
      <c r="Q172" s="19">
        <f t="shared" si="50"/>
        <v>1</v>
      </c>
      <c r="R172" s="131">
        <f t="shared" si="59"/>
        <v>730</v>
      </c>
      <c r="S172" s="131">
        <f t="shared" si="36"/>
        <v>730</v>
      </c>
      <c r="T172" s="131">
        <f t="shared" si="36"/>
        <v>730</v>
      </c>
      <c r="U172" s="131">
        <f t="shared" si="36"/>
        <v>730</v>
      </c>
      <c r="V172" s="16">
        <f t="shared" si="60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119.25" hidden="1" customHeight="1" x14ac:dyDescent="0.3">
      <c r="A173" s="109"/>
      <c r="B173" s="25"/>
      <c r="C173" s="25"/>
      <c r="D173" s="25"/>
      <c r="E173" s="157" t="s">
        <v>361</v>
      </c>
      <c r="F173" s="146"/>
      <c r="G173" s="146"/>
      <c r="H173" s="146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31"/>
      <c r="M173" s="131"/>
      <c r="N173" s="131"/>
      <c r="O173" s="146"/>
      <c r="P173" s="11">
        <f t="shared" si="49"/>
        <v>0</v>
      </c>
      <c r="Q173" s="19" t="str">
        <f t="shared" si="50"/>
        <v/>
      </c>
      <c r="R173" s="131">
        <f t="shared" si="59"/>
        <v>0</v>
      </c>
      <c r="S173" s="131">
        <f>SUM(F173,M173)</f>
        <v>0</v>
      </c>
      <c r="T173" s="131">
        <f t="shared" si="36"/>
        <v>0</v>
      </c>
      <c r="U173" s="131">
        <f t="shared" si="36"/>
        <v>0</v>
      </c>
      <c r="V173" s="16">
        <f t="shared" si="60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70" customFormat="1" ht="70.5" customHeight="1" x14ac:dyDescent="0.3">
      <c r="A174" s="163"/>
      <c r="B174" s="164"/>
      <c r="C174" s="164"/>
      <c r="D174" s="164"/>
      <c r="E174" s="165" t="s">
        <v>362</v>
      </c>
      <c r="F174" s="158">
        <v>5661</v>
      </c>
      <c r="G174" s="158">
        <v>5792</v>
      </c>
      <c r="H174" s="146">
        <v>5558.1</v>
      </c>
      <c r="I174" s="166">
        <f>H174/$H$10</f>
        <v>5.8175815917362109E-3</v>
      </c>
      <c r="J174" s="16">
        <f t="shared" si="53"/>
        <v>-233.89999999999964</v>
      </c>
      <c r="K174" s="19">
        <f>IFERROR(100%*(H174/G174),"")</f>
        <v>0.95961671270718241</v>
      </c>
      <c r="L174" s="158"/>
      <c r="M174" s="158"/>
      <c r="N174" s="158"/>
      <c r="O174" s="158"/>
      <c r="P174" s="16">
        <f t="shared" si="49"/>
        <v>0</v>
      </c>
      <c r="Q174" s="19" t="str">
        <f>IFERROR(100%*(O174/N174),"")</f>
        <v/>
      </c>
      <c r="R174" s="159">
        <f>SUM(F174,L174)</f>
        <v>5661</v>
      </c>
      <c r="S174" s="159">
        <f>SUM(F174,M174)</f>
        <v>5661</v>
      </c>
      <c r="T174" s="159">
        <f>SUM(G174,N174)</f>
        <v>5792</v>
      </c>
      <c r="U174" s="159">
        <f>SUM(H174,O174)</f>
        <v>5558.1</v>
      </c>
      <c r="V174" s="167">
        <f>U174-T174</f>
        <v>-233.89999999999964</v>
      </c>
      <c r="W174" s="166">
        <f>IFERROR(100%*(U174/T174),"")</f>
        <v>0.95961671270718241</v>
      </c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</row>
    <row r="175" spans="1:196" s="52" customFormat="1" ht="66" customHeight="1" x14ac:dyDescent="0.3">
      <c r="A175" s="109"/>
      <c r="B175" s="25"/>
      <c r="C175" s="25"/>
      <c r="D175" s="25"/>
      <c r="E175" s="157" t="s">
        <v>363</v>
      </c>
      <c r="F175" s="146"/>
      <c r="G175" s="146"/>
      <c r="H175" s="146"/>
      <c r="I175" s="19"/>
      <c r="J175" s="12">
        <f t="shared" si="53"/>
        <v>0</v>
      </c>
      <c r="K175" s="19"/>
      <c r="L175" s="131">
        <v>1452.8</v>
      </c>
      <c r="M175" s="131">
        <v>1452.8</v>
      </c>
      <c r="N175" s="131">
        <v>1452.8</v>
      </c>
      <c r="O175" s="146">
        <v>1452.8</v>
      </c>
      <c r="P175" s="11">
        <f t="shared" si="49"/>
        <v>0</v>
      </c>
      <c r="Q175" s="19">
        <f t="shared" ref="Q175:Q176" si="61">IFERROR(100%*(O175/N175),"")</f>
        <v>1</v>
      </c>
      <c r="R175" s="131">
        <f t="shared" si="59"/>
        <v>1452.8</v>
      </c>
      <c r="S175" s="131">
        <f t="shared" ref="S175:S176" si="62">SUM(F175,M175)</f>
        <v>1452.8</v>
      </c>
      <c r="T175" s="131">
        <f t="shared" si="36"/>
        <v>1452.8</v>
      </c>
      <c r="U175" s="131">
        <f t="shared" si="36"/>
        <v>1452.8</v>
      </c>
      <c r="V175" s="16">
        <f t="shared" si="60"/>
        <v>0</v>
      </c>
      <c r="W175" s="19">
        <f t="shared" si="48"/>
        <v>1</v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68.25" customHeight="1" x14ac:dyDescent="0.3">
      <c r="A176" s="109"/>
      <c r="B176" s="25"/>
      <c r="C176" s="25"/>
      <c r="D176" s="25"/>
      <c r="E176" s="157" t="s">
        <v>364</v>
      </c>
      <c r="F176" s="146"/>
      <c r="G176" s="146"/>
      <c r="H176" s="146"/>
      <c r="I176" s="19"/>
      <c r="J176" s="12">
        <f t="shared" si="53"/>
        <v>0</v>
      </c>
      <c r="K176" s="19"/>
      <c r="L176" s="131">
        <v>1000</v>
      </c>
      <c r="M176" s="131">
        <v>1000</v>
      </c>
      <c r="N176" s="131">
        <v>1000</v>
      </c>
      <c r="O176" s="146">
        <v>1000</v>
      </c>
      <c r="P176" s="11">
        <f t="shared" si="49"/>
        <v>0</v>
      </c>
      <c r="Q176" s="19">
        <f t="shared" si="61"/>
        <v>1</v>
      </c>
      <c r="R176" s="131">
        <f t="shared" si="59"/>
        <v>1000</v>
      </c>
      <c r="S176" s="131">
        <f t="shared" si="62"/>
        <v>1000</v>
      </c>
      <c r="T176" s="131">
        <f t="shared" si="36"/>
        <v>1000</v>
      </c>
      <c r="U176" s="131">
        <f t="shared" si="36"/>
        <v>1000</v>
      </c>
      <c r="V176" s="16">
        <f t="shared" si="60"/>
        <v>0</v>
      </c>
      <c r="W176" s="19">
        <f t="shared" si="48"/>
        <v>1</v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68.25" customHeight="1" x14ac:dyDescent="0.3">
      <c r="A177" s="109"/>
      <c r="B177" s="25"/>
      <c r="C177" s="25"/>
      <c r="D177" s="25"/>
      <c r="E177" s="157" t="s">
        <v>365</v>
      </c>
      <c r="F177" s="146">
        <v>496</v>
      </c>
      <c r="G177" s="146">
        <v>496</v>
      </c>
      <c r="H177" s="146">
        <v>496</v>
      </c>
      <c r="I177" s="19">
        <f>H177/$H$10</f>
        <v>5.1915591110292378E-4</v>
      </c>
      <c r="J177" s="12">
        <f t="shared" si="53"/>
        <v>0</v>
      </c>
      <c r="K177" s="19">
        <f>IFERROR(100%*(H177/G177),"")</f>
        <v>1</v>
      </c>
      <c r="L177" s="131">
        <v>99</v>
      </c>
      <c r="M177" s="131">
        <v>99</v>
      </c>
      <c r="N177" s="131">
        <v>99</v>
      </c>
      <c r="O177" s="146">
        <v>99</v>
      </c>
      <c r="P177" s="11">
        <f t="shared" si="49"/>
        <v>0</v>
      </c>
      <c r="Q177" s="19">
        <f>IFERROR(100%*(O177/N177),"")</f>
        <v>1</v>
      </c>
      <c r="R177" s="131">
        <f>SUM(F177,L177)</f>
        <v>595</v>
      </c>
      <c r="S177" s="131">
        <f>SUM(F177,M177)</f>
        <v>595</v>
      </c>
      <c r="T177" s="131">
        <f>SUM(G177,N177)</f>
        <v>595</v>
      </c>
      <c r="U177" s="131">
        <f>SUM(H177,O177)</f>
        <v>595</v>
      </c>
      <c r="V177" s="16">
        <f>U177-T177</f>
        <v>0</v>
      </c>
      <c r="W177" s="19">
        <f>IFERROR(100%*(U177/T177),"")</f>
        <v>1</v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3" t="s">
        <v>5</v>
      </c>
      <c r="B178" s="254"/>
      <c r="C178" s="254"/>
      <c r="D178" s="254"/>
      <c r="E178" s="254"/>
      <c r="F178" s="108">
        <f>SUM(F55,F13,F42,F75,F80,F86,F87,F88,F89,F90,F103,F140,F151:F152,F167)</f>
        <v>975411.19999999984</v>
      </c>
      <c r="G178" s="108">
        <f>SUM(G55,G13,G42,G75,G80,G86,G87,G88,G89,G90,G103,G140,G151:G152,G167)</f>
        <v>975411.19999999984</v>
      </c>
      <c r="H178" s="108">
        <f>SUM(H55,H13,H42,H75,H80,H86,H87,H88,H89,H90,H103,H140,H151:H152,H167)</f>
        <v>955396.99999999988</v>
      </c>
      <c r="I178" s="15">
        <f t="shared" si="57"/>
        <v>1</v>
      </c>
      <c r="J178" s="11">
        <f>SUM(J55,J13,J42,J75,J80,J86,J87,J88,J89,J90,J103,J140,J151:J152,J167)</f>
        <v>-20014.200000000077</v>
      </c>
      <c r="K178" s="15">
        <f t="shared" si="54"/>
        <v>0.97948126902787258</v>
      </c>
      <c r="L178" s="108">
        <f>SUM(L55,L13,L42,L75,L80,L86,L87,L88,L89,L90,L103,L140,L151:L152,L167)</f>
        <v>129031.5</v>
      </c>
      <c r="M178" s="108">
        <f>SUM(M55,M13,M42,M75,M80,M86,M87,M88,M89,M90,M103,M140,M151:M152,M167)</f>
        <v>200260.99999999997</v>
      </c>
      <c r="N178" s="108">
        <f>SUM(N55,N13,N42,N75,N80,N86,N87,N88,N89,N90,N103,N140,N151:N152,N167)</f>
        <v>200260.99999999997</v>
      </c>
      <c r="O178" s="108">
        <f>SUM(O55,O13,O42,O75,O80,O86,O87,O88,O89,O90,O103,O140,O151:O152,O167)</f>
        <v>187864.60000000003</v>
      </c>
      <c r="P178" s="11">
        <f t="shared" si="49"/>
        <v>-12396.399999999936</v>
      </c>
      <c r="Q178" s="15">
        <f t="shared" si="50"/>
        <v>0.93809878109067701</v>
      </c>
      <c r="R178" s="108">
        <f>SUM(R55,R13,R42,R75,R80,R86,R87,R88,R89,R90,R103,R140,R151:R152,R167)</f>
        <v>1104442.7000000002</v>
      </c>
      <c r="S178" s="108">
        <f>SUM(S55,S13,S42,S75,S80,S86,S87,S88,S89,S90,S103,S140,S151:S152,S167)</f>
        <v>1175672.2000000002</v>
      </c>
      <c r="T178" s="108">
        <f>SUM(T55,T13,T42,T75,T80,T86,T87,T88,T89,T90,T103,T140,T151:T152,T167)</f>
        <v>1175672.2000000002</v>
      </c>
      <c r="U178" s="108">
        <f>SUM(U55,U13,U42,U75,U80,U86,U87,U88,U89,U90,U103,U140,U151:U152,U167)</f>
        <v>1143261.6000000003</v>
      </c>
      <c r="V178" s="11">
        <f>SUM(V55,V13,V42,V75,V80,V86,V87,V88,V89,V90,V103,V140,V151:V152,V167)</f>
        <v>-32410.600000000068</v>
      </c>
      <c r="W178" s="15">
        <f t="shared" si="48"/>
        <v>0.97243228171934337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3">
      <c r="A179" s="109">
        <v>15</v>
      </c>
      <c r="B179" s="64">
        <v>250909</v>
      </c>
      <c r="C179" s="64">
        <v>8821</v>
      </c>
      <c r="D179" s="64">
        <v>1060</v>
      </c>
      <c r="E179" s="171" t="s">
        <v>278</v>
      </c>
      <c r="F179" s="143"/>
      <c r="G179" s="156"/>
      <c r="H179" s="156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14"/>
      <c r="M179" s="114"/>
      <c r="N179" s="114"/>
      <c r="O179" s="143"/>
      <c r="P179" s="11">
        <f t="shared" si="49"/>
        <v>0</v>
      </c>
      <c r="Q179" s="15" t="str">
        <f t="shared" si="50"/>
        <v/>
      </c>
      <c r="R179" s="114">
        <f>SUM(F179,L179)</f>
        <v>0</v>
      </c>
      <c r="S179" s="114">
        <f t="shared" si="36"/>
        <v>0</v>
      </c>
      <c r="T179" s="114">
        <f t="shared" si="36"/>
        <v>0</v>
      </c>
      <c r="U179" s="114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9">
        <v>16</v>
      </c>
      <c r="B180" s="64">
        <v>250909</v>
      </c>
      <c r="C180" s="64">
        <v>8822</v>
      </c>
      <c r="D180" s="64">
        <v>1060</v>
      </c>
      <c r="E180" s="172" t="s">
        <v>317</v>
      </c>
      <c r="F180" s="156"/>
      <c r="G180" s="156"/>
      <c r="H180" s="156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14"/>
      <c r="M180" s="114"/>
      <c r="N180" s="114"/>
      <c r="O180" s="143">
        <v>-83.3</v>
      </c>
      <c r="P180" s="12">
        <f t="shared" si="49"/>
        <v>-83.3</v>
      </c>
      <c r="Q180" s="15" t="str">
        <f t="shared" si="50"/>
        <v/>
      </c>
      <c r="R180" s="114">
        <f>SUM(F180,L180)</f>
        <v>0</v>
      </c>
      <c r="S180" s="114" t="s">
        <v>181</v>
      </c>
      <c r="T180" s="114">
        <f t="shared" ref="T180:U181" si="63">SUM(G180,N180)</f>
        <v>0</v>
      </c>
      <c r="U180" s="114">
        <f t="shared" si="63"/>
        <v>-83.3</v>
      </c>
      <c r="V180" s="12">
        <f>U180-T180</f>
        <v>-83.3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73"/>
      <c r="B181" s="174"/>
      <c r="C181" s="174"/>
      <c r="D181" s="174"/>
      <c r="E181" s="107" t="s">
        <v>33</v>
      </c>
      <c r="F181" s="175">
        <f>SUM(F178:F180)</f>
        <v>975411.19999999984</v>
      </c>
      <c r="G181" s="175">
        <f>SUM(G178:G180)</f>
        <v>975411.19999999984</v>
      </c>
      <c r="H181" s="175">
        <f>SUM(H178:H180)</f>
        <v>955396.99999999988</v>
      </c>
      <c r="I181" s="15">
        <f t="shared" si="57"/>
        <v>1</v>
      </c>
      <c r="J181" s="11">
        <f t="shared" si="53"/>
        <v>-20014.199999999953</v>
      </c>
      <c r="K181" s="15">
        <f t="shared" si="54"/>
        <v>0.97948126902787258</v>
      </c>
      <c r="L181" s="175">
        <f>SUM(L178:L180)</f>
        <v>129031.5</v>
      </c>
      <c r="M181" s="175">
        <f>SUM(M178:M180)</f>
        <v>200260.99999999997</v>
      </c>
      <c r="N181" s="176">
        <f>SUM(N178:N180)</f>
        <v>200260.99999999997</v>
      </c>
      <c r="O181" s="175">
        <f>SUM(O178:O180)</f>
        <v>187781.30000000005</v>
      </c>
      <c r="P181" s="11">
        <f t="shared" si="49"/>
        <v>-12479.699999999924</v>
      </c>
      <c r="Q181" s="15">
        <f t="shared" si="50"/>
        <v>0.93768282391479152</v>
      </c>
      <c r="R181" s="108">
        <f>SUM(F181,L181)</f>
        <v>1104442.6999999997</v>
      </c>
      <c r="S181" s="108">
        <f>SUM(F181,M181)</f>
        <v>1175672.1999999997</v>
      </c>
      <c r="T181" s="108">
        <f>SUM(G181,N181)</f>
        <v>1175672.1999999997</v>
      </c>
      <c r="U181" s="108">
        <f t="shared" si="63"/>
        <v>1143178.2999999998</v>
      </c>
      <c r="V181" s="11">
        <f>U181-T181</f>
        <v>-32493.899999999907</v>
      </c>
      <c r="W181" s="15">
        <f t="shared" si="48"/>
        <v>0.97236142863631558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50" t="s">
        <v>320</v>
      </c>
      <c r="F182" s="250"/>
      <c r="G182" s="251"/>
      <c r="H182" s="251"/>
      <c r="I182" s="251"/>
      <c r="J182" s="251"/>
      <c r="K182" s="98"/>
      <c r="L182" s="74"/>
      <c r="M182" s="99" t="s">
        <v>321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77"/>
      <c r="G183" s="179"/>
      <c r="H183" s="74"/>
      <c r="I183" s="74"/>
      <c r="J183" s="178">
        <f>F181-H181</f>
        <v>20014.199999999953</v>
      </c>
      <c r="K183" s="181">
        <f>SUM(H181/G181)*100</f>
        <v>97.948126902787251</v>
      </c>
      <c r="L183" s="182"/>
      <c r="M183" s="182"/>
      <c r="N183" s="182"/>
      <c r="O183" s="183"/>
      <c r="P183" s="180">
        <f t="shared" si="49"/>
        <v>0</v>
      </c>
      <c r="Q183" s="184">
        <f>SUM(O181/N181)*100</f>
        <v>93.768282391479147</v>
      </c>
      <c r="R183" s="185">
        <f>SUM(F181,L181)</f>
        <v>1104442.6999999997</v>
      </c>
      <c r="S183" s="185">
        <f>SUM(F181,M181)</f>
        <v>1175672.1999999997</v>
      </c>
      <c r="T183" s="185">
        <f>SUM(G181,N181)</f>
        <v>1175672.1999999997</v>
      </c>
      <c r="U183" s="185">
        <f>SUM(H181,O181)</f>
        <v>1143178.2999999998</v>
      </c>
      <c r="V183" s="185">
        <f>SUM(U181-T181)</f>
        <v>-32493.899999999907</v>
      </c>
      <c r="W183" s="184">
        <f>SUM(U181/T181)*100</f>
        <v>97.236142863631557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78">
        <f t="shared" si="53"/>
        <v>0</v>
      </c>
      <c r="K184" s="186"/>
      <c r="L184" s="187"/>
      <c r="M184" s="187"/>
      <c r="N184" s="187"/>
      <c r="O184" s="70"/>
      <c r="P184" s="180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78">
        <f t="shared" si="53"/>
        <v>0</v>
      </c>
      <c r="K185" s="186"/>
      <c r="L185" s="187"/>
      <c r="M185" s="187"/>
      <c r="N185" s="187"/>
      <c r="O185" s="70"/>
      <c r="P185" s="180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88" t="s">
        <v>366</v>
      </c>
      <c r="F186" s="189"/>
      <c r="G186" s="189"/>
      <c r="H186" s="189"/>
      <c r="I186" s="189"/>
      <c r="J186" s="178">
        <f t="shared" si="53"/>
        <v>0</v>
      </c>
      <c r="K186" s="190"/>
      <c r="L186" s="190"/>
      <c r="M186" s="190"/>
      <c r="N186" s="190"/>
      <c r="O186" s="191"/>
      <c r="P186" s="180">
        <f t="shared" si="49"/>
        <v>0</v>
      </c>
      <c r="Q186" s="192"/>
      <c r="R186" s="192"/>
      <c r="S186" s="192"/>
      <c r="T186" s="192"/>
      <c r="U186" s="192"/>
    </row>
    <row r="187" spans="1:196" ht="26.25" hidden="1" x14ac:dyDescent="0.4">
      <c r="E187" s="188" t="s">
        <v>367</v>
      </c>
      <c r="F187" s="102"/>
      <c r="G187" s="102"/>
      <c r="H187" s="102"/>
      <c r="I187" s="102"/>
      <c r="J187" s="178">
        <f t="shared" si="53"/>
        <v>0</v>
      </c>
      <c r="K187" s="193"/>
      <c r="L187" s="104"/>
      <c r="M187" s="104"/>
      <c r="N187" s="104"/>
      <c r="O187" s="6"/>
      <c r="P187" s="180">
        <f t="shared" si="49"/>
        <v>0</v>
      </c>
    </row>
    <row r="188" spans="1:196" s="50" customFormat="1" ht="37.15" hidden="1" customHeight="1" x14ac:dyDescent="0.4">
      <c r="B188" s="194"/>
      <c r="C188" s="194"/>
      <c r="D188" s="195"/>
      <c r="E188" s="196" t="s">
        <v>368</v>
      </c>
      <c r="F188" s="197">
        <f>F22</f>
        <v>152205.9</v>
      </c>
      <c r="G188" s="197">
        <f>G22</f>
        <v>152205.9</v>
      </c>
      <c r="H188" s="197">
        <f>H22</f>
        <v>152205.4</v>
      </c>
      <c r="I188" s="197"/>
      <c r="J188" s="198">
        <f t="shared" si="53"/>
        <v>-0.5</v>
      </c>
      <c r="K188" s="199">
        <f t="shared" ref="K188:K203" si="64">IFERROR(100%*(H188/G188),"")</f>
        <v>0.99999671497622633</v>
      </c>
      <c r="L188" s="200">
        <f>L22</f>
        <v>0</v>
      </c>
      <c r="M188" s="200">
        <f>M22</f>
        <v>0</v>
      </c>
      <c r="N188" s="200">
        <f>N22</f>
        <v>0</v>
      </c>
      <c r="O188" s="201">
        <f>O22</f>
        <v>0</v>
      </c>
      <c r="P188" s="202">
        <f t="shared" si="49"/>
        <v>0</v>
      </c>
      <c r="Q188" s="203" t="str">
        <f t="shared" ref="Q188:Q204" si="65">IFERROR(100%*(O188/N188),"")</f>
        <v/>
      </c>
      <c r="R188" s="14">
        <f t="shared" ref="R188:S203" si="66">SUM(F188,L188)</f>
        <v>152205.9</v>
      </c>
      <c r="S188" s="11">
        <f>SUM(F188,M188)</f>
        <v>152205.9</v>
      </c>
      <c r="T188" s="204">
        <f t="shared" ref="T188:U203" si="67">SUM(G188,N188)</f>
        <v>152205.9</v>
      </c>
      <c r="U188" s="204">
        <f t="shared" si="67"/>
        <v>152205.4</v>
      </c>
      <c r="V188" s="12">
        <f t="shared" ref="V188:V204" si="68">U188-T188</f>
        <v>-0.5</v>
      </c>
      <c r="W188" s="81">
        <f t="shared" ref="W188:W204" si="69">IFERROR(100%*(U188/T188),"")</f>
        <v>0.99999671497622633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94"/>
      <c r="C189" s="194"/>
      <c r="D189" s="194"/>
      <c r="E189" s="205" t="s">
        <v>369</v>
      </c>
      <c r="F189" s="206">
        <f>F24</f>
        <v>0</v>
      </c>
      <c r="G189" s="206">
        <f>G24</f>
        <v>0</v>
      </c>
      <c r="H189" s="206">
        <f>H24</f>
        <v>0</v>
      </c>
      <c r="I189" s="206"/>
      <c r="J189" s="12">
        <f t="shared" si="53"/>
        <v>0</v>
      </c>
      <c r="K189" s="207" t="str">
        <f t="shared" si="64"/>
        <v/>
      </c>
      <c r="L189" s="208">
        <f>L24</f>
        <v>0</v>
      </c>
      <c r="M189" s="208">
        <f>M24</f>
        <v>0</v>
      </c>
      <c r="N189" s="208">
        <f>N24</f>
        <v>0</v>
      </c>
      <c r="O189" s="206">
        <f>O24</f>
        <v>0</v>
      </c>
      <c r="P189" s="11">
        <f t="shared" si="49"/>
        <v>0</v>
      </c>
      <c r="Q189" s="203" t="str">
        <f t="shared" si="65"/>
        <v/>
      </c>
      <c r="R189" s="14">
        <f t="shared" si="66"/>
        <v>0</v>
      </c>
      <c r="S189" s="11">
        <f t="shared" ref="S189:U200" si="70">SUM(F189,M189)</f>
        <v>0</v>
      </c>
      <c r="T189" s="11">
        <f t="shared" si="67"/>
        <v>0</v>
      </c>
      <c r="U189" s="11">
        <f t="shared" si="67"/>
        <v>0</v>
      </c>
      <c r="V189" s="12">
        <f t="shared" si="68"/>
        <v>0</v>
      </c>
      <c r="W189" s="81" t="str">
        <f t="shared" si="69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94"/>
      <c r="C190" s="194"/>
      <c r="D190" s="209"/>
      <c r="E190" s="210" t="s">
        <v>370</v>
      </c>
      <c r="F190" s="206">
        <f>F33</f>
        <v>1730.2</v>
      </c>
      <c r="G190" s="206">
        <f>G33</f>
        <v>1730.2</v>
      </c>
      <c r="H190" s="206">
        <f>H33</f>
        <v>1730.2</v>
      </c>
      <c r="I190" s="206"/>
      <c r="J190" s="12">
        <f t="shared" si="53"/>
        <v>0</v>
      </c>
      <c r="K190" s="207">
        <f t="shared" si="64"/>
        <v>1</v>
      </c>
      <c r="L190" s="208">
        <f>L33</f>
        <v>0</v>
      </c>
      <c r="M190" s="208">
        <f>M33</f>
        <v>0</v>
      </c>
      <c r="N190" s="208">
        <f>N33</f>
        <v>0</v>
      </c>
      <c r="O190" s="206">
        <f>O33</f>
        <v>0</v>
      </c>
      <c r="P190" s="11">
        <f t="shared" si="49"/>
        <v>0</v>
      </c>
      <c r="Q190" s="203" t="str">
        <f t="shared" si="65"/>
        <v/>
      </c>
      <c r="R190" s="14">
        <f t="shared" si="66"/>
        <v>1730.2</v>
      </c>
      <c r="S190" s="11">
        <f t="shared" si="70"/>
        <v>1730.2</v>
      </c>
      <c r="T190" s="11">
        <f t="shared" si="67"/>
        <v>1730.2</v>
      </c>
      <c r="U190" s="11">
        <f t="shared" si="67"/>
        <v>1730.2</v>
      </c>
      <c r="V190" s="12">
        <f t="shared" si="68"/>
        <v>0</v>
      </c>
      <c r="W190" s="81">
        <f t="shared" si="69"/>
        <v>1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94"/>
      <c r="C191" s="194"/>
      <c r="D191" s="194"/>
      <c r="E191" s="196" t="s">
        <v>371</v>
      </c>
      <c r="F191" s="206">
        <f t="shared" ref="F191:H192" si="71">F38</f>
        <v>592.4</v>
      </c>
      <c r="G191" s="206">
        <f t="shared" si="71"/>
        <v>592.4</v>
      </c>
      <c r="H191" s="206">
        <f t="shared" si="71"/>
        <v>556.5</v>
      </c>
      <c r="I191" s="197"/>
      <c r="J191" s="12">
        <f t="shared" si="53"/>
        <v>-35.899999999999977</v>
      </c>
      <c r="K191" s="207">
        <f t="shared" si="64"/>
        <v>0.93939905469277518</v>
      </c>
      <c r="L191" s="211">
        <f t="shared" ref="L191:O192" si="72">L38</f>
        <v>0</v>
      </c>
      <c r="M191" s="211">
        <f t="shared" si="72"/>
        <v>0</v>
      </c>
      <c r="N191" s="211">
        <f t="shared" si="72"/>
        <v>0</v>
      </c>
      <c r="O191" s="197">
        <f t="shared" si="72"/>
        <v>0</v>
      </c>
      <c r="P191" s="11">
        <f t="shared" si="49"/>
        <v>0</v>
      </c>
      <c r="Q191" s="203" t="str">
        <f t="shared" si="65"/>
        <v/>
      </c>
      <c r="R191" s="14">
        <f t="shared" si="66"/>
        <v>592.4</v>
      </c>
      <c r="S191" s="11">
        <f t="shared" si="70"/>
        <v>592.4</v>
      </c>
      <c r="T191" s="11">
        <f t="shared" si="67"/>
        <v>592.4</v>
      </c>
      <c r="U191" s="11">
        <f t="shared" si="67"/>
        <v>556.5</v>
      </c>
      <c r="V191" s="12">
        <f t="shared" si="68"/>
        <v>-35.899999999999977</v>
      </c>
      <c r="W191" s="81">
        <f t="shared" si="69"/>
        <v>0.93939905469277518</v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94"/>
      <c r="C192" s="194"/>
      <c r="D192" s="194"/>
      <c r="E192" s="196" t="s">
        <v>372</v>
      </c>
      <c r="F192" s="197">
        <f t="shared" si="71"/>
        <v>309</v>
      </c>
      <c r="G192" s="197">
        <f t="shared" si="71"/>
        <v>309</v>
      </c>
      <c r="H192" s="197">
        <f t="shared" si="71"/>
        <v>275.8</v>
      </c>
      <c r="I192" s="197"/>
      <c r="J192" s="12">
        <f t="shared" si="53"/>
        <v>-33.199999999999989</v>
      </c>
      <c r="K192" s="207">
        <f t="shared" si="64"/>
        <v>0.89255663430420717</v>
      </c>
      <c r="L192" s="211">
        <f t="shared" si="72"/>
        <v>0</v>
      </c>
      <c r="M192" s="211">
        <f t="shared" si="72"/>
        <v>0</v>
      </c>
      <c r="N192" s="211">
        <f t="shared" si="72"/>
        <v>0</v>
      </c>
      <c r="O192" s="197">
        <f t="shared" si="72"/>
        <v>0</v>
      </c>
      <c r="P192" s="11">
        <f t="shared" si="49"/>
        <v>0</v>
      </c>
      <c r="Q192" s="203" t="str">
        <f t="shared" si="65"/>
        <v/>
      </c>
      <c r="R192" s="14">
        <f>SUM(F192,L192)</f>
        <v>309</v>
      </c>
      <c r="S192" s="11">
        <f t="shared" si="70"/>
        <v>309</v>
      </c>
      <c r="T192" s="11">
        <f>SUM(G192,N192)</f>
        <v>309</v>
      </c>
      <c r="U192" s="11">
        <f>SUM(H192,O192)</f>
        <v>275.8</v>
      </c>
      <c r="V192" s="12">
        <f>U192-T192</f>
        <v>-33.199999999999989</v>
      </c>
      <c r="W192" s="212">
        <f>IFERROR(100%*(U192/T192),"")</f>
        <v>0.89255663430420717</v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5.25" hidden="1" customHeight="1" x14ac:dyDescent="0.3">
      <c r="B193" s="194"/>
      <c r="C193" s="194"/>
      <c r="D193" s="194"/>
      <c r="E193" s="213" t="s">
        <v>334</v>
      </c>
      <c r="F193" s="197">
        <f t="shared" ref="F193:Q193" si="73">F41</f>
        <v>0</v>
      </c>
      <c r="G193" s="197">
        <f t="shared" si="73"/>
        <v>0</v>
      </c>
      <c r="H193" s="197">
        <f t="shared" si="73"/>
        <v>0</v>
      </c>
      <c r="I193" s="197">
        <f t="shared" si="73"/>
        <v>0</v>
      </c>
      <c r="J193" s="197">
        <f t="shared" si="73"/>
        <v>0</v>
      </c>
      <c r="K193" s="197" t="str">
        <f t="shared" si="73"/>
        <v/>
      </c>
      <c r="L193" s="197">
        <f t="shared" si="73"/>
        <v>369.5</v>
      </c>
      <c r="M193" s="197">
        <f t="shared" si="73"/>
        <v>369.5</v>
      </c>
      <c r="N193" s="197">
        <f t="shared" si="73"/>
        <v>369.5</v>
      </c>
      <c r="O193" s="197">
        <f t="shared" si="73"/>
        <v>69.8</v>
      </c>
      <c r="P193" s="197">
        <f t="shared" si="73"/>
        <v>-299.7</v>
      </c>
      <c r="Q193" s="197">
        <f t="shared" si="73"/>
        <v>0.18890392422192151</v>
      </c>
      <c r="R193" s="14">
        <f>SUM(F193,L193)</f>
        <v>369.5</v>
      </c>
      <c r="S193" s="11">
        <f t="shared" si="70"/>
        <v>369.5</v>
      </c>
      <c r="T193" s="11">
        <f>SUM(G193,N193)</f>
        <v>369.5</v>
      </c>
      <c r="U193" s="11">
        <f>SUM(H193,O193)</f>
        <v>69.8</v>
      </c>
      <c r="V193" s="12">
        <f>U193-T193</f>
        <v>-299.7</v>
      </c>
      <c r="W193" s="212">
        <f>IFERROR(100%*(U193/T193),"")</f>
        <v>0.18890392422192151</v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94"/>
      <c r="C194" s="194"/>
      <c r="D194" s="194"/>
      <c r="E194" s="196" t="s">
        <v>257</v>
      </c>
      <c r="F194" s="197">
        <f>F37</f>
        <v>0</v>
      </c>
      <c r="G194" s="197">
        <f>G37</f>
        <v>0</v>
      </c>
      <c r="H194" s="197">
        <f>H37</f>
        <v>0</v>
      </c>
      <c r="I194" s="197"/>
      <c r="J194" s="12">
        <f t="shared" si="53"/>
        <v>0</v>
      </c>
      <c r="K194" s="207" t="str">
        <f t="shared" si="64"/>
        <v/>
      </c>
      <c r="L194" s="211">
        <f>L37</f>
        <v>0</v>
      </c>
      <c r="M194" s="211">
        <f>M37</f>
        <v>0</v>
      </c>
      <c r="N194" s="211">
        <f>N37</f>
        <v>0</v>
      </c>
      <c r="O194" s="197">
        <f>O37</f>
        <v>0</v>
      </c>
      <c r="P194" s="11">
        <f t="shared" si="49"/>
        <v>0</v>
      </c>
      <c r="Q194" s="203" t="str">
        <f t="shared" si="65"/>
        <v/>
      </c>
      <c r="R194" s="14">
        <f t="shared" ref="R194:R197" si="74">SUM(F194,L194)</f>
        <v>0</v>
      </c>
      <c r="S194" s="11">
        <f t="shared" si="70"/>
        <v>0</v>
      </c>
      <c r="T194" s="11">
        <f t="shared" si="70"/>
        <v>0</v>
      </c>
      <c r="U194" s="11">
        <f t="shared" si="70"/>
        <v>0</v>
      </c>
      <c r="V194" s="12">
        <f t="shared" ref="V194:V197" si="75">U194-T194</f>
        <v>0</v>
      </c>
      <c r="W194" s="212" t="str">
        <f t="shared" ref="W194:W197" si="76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94"/>
      <c r="C195" s="194"/>
      <c r="D195" s="194"/>
      <c r="E195" s="196" t="s">
        <v>373</v>
      </c>
      <c r="F195" s="197">
        <f>F84</f>
        <v>78.5</v>
      </c>
      <c r="G195" s="197">
        <f>G84</f>
        <v>78.5</v>
      </c>
      <c r="H195" s="197">
        <f>H84</f>
        <v>75.400000000000006</v>
      </c>
      <c r="I195" s="197"/>
      <c r="J195" s="12">
        <f t="shared" si="53"/>
        <v>-3.0999999999999943</v>
      </c>
      <c r="K195" s="207">
        <f t="shared" si="64"/>
        <v>0.96050955414012751</v>
      </c>
      <c r="L195" s="197">
        <f>L84</f>
        <v>0</v>
      </c>
      <c r="M195" s="197">
        <f>M84</f>
        <v>0</v>
      </c>
      <c r="N195" s="197">
        <f>N84</f>
        <v>0</v>
      </c>
      <c r="O195" s="197">
        <f>O84</f>
        <v>0</v>
      </c>
      <c r="P195" s="11">
        <f t="shared" si="49"/>
        <v>0</v>
      </c>
      <c r="Q195" s="203" t="str">
        <f t="shared" si="65"/>
        <v/>
      </c>
      <c r="R195" s="14">
        <f t="shared" si="74"/>
        <v>78.5</v>
      </c>
      <c r="S195" s="11">
        <f t="shared" si="70"/>
        <v>78.5</v>
      </c>
      <c r="T195" s="11">
        <f t="shared" si="70"/>
        <v>78.5</v>
      </c>
      <c r="U195" s="11">
        <f t="shared" si="70"/>
        <v>75.400000000000006</v>
      </c>
      <c r="V195" s="12">
        <f t="shared" si="75"/>
        <v>-3.0999999999999943</v>
      </c>
      <c r="W195" s="212">
        <f t="shared" si="76"/>
        <v>0.96050955414012751</v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94"/>
      <c r="C196" s="194"/>
      <c r="D196" s="194"/>
      <c r="E196" s="214" t="s">
        <v>374</v>
      </c>
      <c r="F196" s="197">
        <f>F113</f>
        <v>0</v>
      </c>
      <c r="G196" s="197">
        <f>G114</f>
        <v>0</v>
      </c>
      <c r="H196" s="197">
        <f>H114</f>
        <v>0</v>
      </c>
      <c r="I196" s="197">
        <f>I114</f>
        <v>0</v>
      </c>
      <c r="J196" s="12">
        <f t="shared" si="53"/>
        <v>0</v>
      </c>
      <c r="K196" s="207" t="str">
        <f t="shared" si="64"/>
        <v/>
      </c>
      <c r="L196" s="197">
        <f>L114</f>
        <v>1936</v>
      </c>
      <c r="M196" s="197">
        <f>M114</f>
        <v>1936</v>
      </c>
      <c r="N196" s="197">
        <f>N114</f>
        <v>1936</v>
      </c>
      <c r="O196" s="197">
        <f>O114</f>
        <v>1936</v>
      </c>
      <c r="P196" s="12">
        <f t="shared" si="49"/>
        <v>0</v>
      </c>
      <c r="Q196" s="203">
        <f t="shared" si="65"/>
        <v>1</v>
      </c>
      <c r="R196" s="14">
        <f t="shared" si="74"/>
        <v>1936</v>
      </c>
      <c r="S196" s="11">
        <f t="shared" si="70"/>
        <v>1936</v>
      </c>
      <c r="T196" s="215">
        <f t="shared" si="70"/>
        <v>1936</v>
      </c>
      <c r="U196" s="215">
        <f t="shared" si="70"/>
        <v>1936</v>
      </c>
      <c r="V196" s="12">
        <f t="shared" si="75"/>
        <v>0</v>
      </c>
      <c r="W196" s="212">
        <f t="shared" si="76"/>
        <v>1</v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94"/>
      <c r="C197" s="194"/>
      <c r="D197" s="194"/>
      <c r="E197" s="196" t="s">
        <v>375</v>
      </c>
      <c r="F197" s="197">
        <f>F66</f>
        <v>234</v>
      </c>
      <c r="G197" s="197">
        <f>G66</f>
        <v>234</v>
      </c>
      <c r="H197" s="197">
        <f>H66</f>
        <v>234</v>
      </c>
      <c r="I197" s="197"/>
      <c r="J197" s="12">
        <f t="shared" si="53"/>
        <v>0</v>
      </c>
      <c r="K197" s="207">
        <f t="shared" si="64"/>
        <v>1</v>
      </c>
      <c r="L197" s="197">
        <f>L66</f>
        <v>2007</v>
      </c>
      <c r="M197" s="197">
        <f>M66</f>
        <v>2007</v>
      </c>
      <c r="N197" s="197">
        <f>N66</f>
        <v>2007</v>
      </c>
      <c r="O197" s="197">
        <f>O66</f>
        <v>1967.3</v>
      </c>
      <c r="P197" s="12">
        <f t="shared" si="49"/>
        <v>-39.700000000000045</v>
      </c>
      <c r="Q197" s="203">
        <f t="shared" si="65"/>
        <v>0.98021923268560041</v>
      </c>
      <c r="R197" s="14">
        <f t="shared" si="74"/>
        <v>2241</v>
      </c>
      <c r="S197" s="11">
        <f t="shared" si="70"/>
        <v>2241</v>
      </c>
      <c r="T197" s="11">
        <f>SUM(G197,N197)</f>
        <v>2241</v>
      </c>
      <c r="U197" s="11">
        <f>SUM(H197,O197)</f>
        <v>2201.3000000000002</v>
      </c>
      <c r="V197" s="82">
        <f t="shared" si="75"/>
        <v>-39.699999999999818</v>
      </c>
      <c r="W197" s="212">
        <f t="shared" si="76"/>
        <v>0.98228469433288723</v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216"/>
      <c r="C198" s="216"/>
      <c r="D198" s="216"/>
      <c r="E198" s="217" t="s">
        <v>376</v>
      </c>
      <c r="F198" s="197">
        <f>F32</f>
        <v>52</v>
      </c>
      <c r="G198" s="197">
        <f>G32</f>
        <v>52</v>
      </c>
      <c r="H198" s="197">
        <f>H32</f>
        <v>52</v>
      </c>
      <c r="I198" s="197">
        <f>I32</f>
        <v>5.4427635841435553E-5</v>
      </c>
      <c r="J198" s="12">
        <f t="shared" si="53"/>
        <v>0</v>
      </c>
      <c r="K198" s="207">
        <f t="shared" si="64"/>
        <v>1</v>
      </c>
      <c r="L198" s="197">
        <f>L35</f>
        <v>100.4</v>
      </c>
      <c r="M198" s="197">
        <f>M35</f>
        <v>100.4</v>
      </c>
      <c r="N198" s="197">
        <f>N35</f>
        <v>100.4</v>
      </c>
      <c r="O198" s="197">
        <f>O35</f>
        <v>100.4</v>
      </c>
      <c r="P198" s="12">
        <f t="shared" si="49"/>
        <v>0</v>
      </c>
      <c r="Q198" s="203">
        <f t="shared" si="65"/>
        <v>1</v>
      </c>
      <c r="R198" s="14">
        <f t="shared" si="66"/>
        <v>152.4</v>
      </c>
      <c r="S198" s="11">
        <f t="shared" si="70"/>
        <v>152.4</v>
      </c>
      <c r="T198" s="202">
        <f t="shared" si="67"/>
        <v>152.4</v>
      </c>
      <c r="U198" s="202">
        <f t="shared" si="67"/>
        <v>152.4</v>
      </c>
      <c r="V198" s="12">
        <f t="shared" si="68"/>
        <v>0</v>
      </c>
      <c r="W198" s="212">
        <f t="shared" si="69"/>
        <v>1</v>
      </c>
      <c r="X198" s="218"/>
      <c r="Y198" s="218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226" customFormat="1" ht="32.25" hidden="1" customHeight="1" x14ac:dyDescent="0.4">
      <c r="B199" s="219"/>
      <c r="C199" s="219"/>
      <c r="D199" s="219"/>
      <c r="E199" s="220" t="s">
        <v>377</v>
      </c>
      <c r="F199" s="221">
        <f>SUM(F188:F198)</f>
        <v>155202</v>
      </c>
      <c r="G199" s="221">
        <f>SUM(G188:G198)</f>
        <v>155202</v>
      </c>
      <c r="H199" s="221">
        <f>SUM(H188:H198)</f>
        <v>155129.29999999999</v>
      </c>
      <c r="I199" s="221"/>
      <c r="J199" s="12">
        <f t="shared" si="53"/>
        <v>-72.700000000011642</v>
      </c>
      <c r="K199" s="207">
        <f t="shared" si="64"/>
        <v>0.99953157820131178</v>
      </c>
      <c r="L199" s="221">
        <f>SUM(L188:L198)</f>
        <v>4412.8999999999996</v>
      </c>
      <c r="M199" s="221">
        <f>SUM(M188:M198)</f>
        <v>4412.8999999999996</v>
      </c>
      <c r="N199" s="221">
        <f>SUM(N188:N198)</f>
        <v>4412.8999999999996</v>
      </c>
      <c r="O199" s="222">
        <f>SUM(O188:O198)</f>
        <v>4073.5</v>
      </c>
      <c r="P199" s="12">
        <f t="shared" si="49"/>
        <v>-339.39999999999964</v>
      </c>
      <c r="Q199" s="203">
        <f t="shared" si="65"/>
        <v>0.92308912506514995</v>
      </c>
      <c r="R199" s="83">
        <f t="shared" si="66"/>
        <v>159614.9</v>
      </c>
      <c r="S199" s="11">
        <f t="shared" si="70"/>
        <v>159614.9</v>
      </c>
      <c r="T199" s="11">
        <f t="shared" si="67"/>
        <v>159614.9</v>
      </c>
      <c r="U199" s="11">
        <f>SUM(H199,O199)</f>
        <v>159202.79999999999</v>
      </c>
      <c r="V199" s="12">
        <f t="shared" si="68"/>
        <v>-412.10000000000582</v>
      </c>
      <c r="W199" s="80">
        <f t="shared" si="69"/>
        <v>0.99741816083586177</v>
      </c>
      <c r="X199" s="223"/>
      <c r="Y199" s="223"/>
      <c r="Z199" s="223"/>
      <c r="AA199" s="223" t="s">
        <v>378</v>
      </c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4"/>
      <c r="CD199" s="224"/>
      <c r="CE199" s="224"/>
      <c r="CF199" s="224"/>
      <c r="CG199" s="224"/>
      <c r="CH199" s="224"/>
      <c r="CI199" s="224"/>
      <c r="CJ199" s="224"/>
      <c r="CK199" s="224"/>
      <c r="CL199" s="224"/>
      <c r="CM199" s="224"/>
      <c r="CN199" s="224"/>
      <c r="CO199" s="224"/>
      <c r="CP199" s="224"/>
      <c r="CQ199" s="224"/>
      <c r="CR199" s="224"/>
      <c r="CS199" s="224"/>
      <c r="CT199" s="224"/>
      <c r="CU199" s="224"/>
      <c r="CV199" s="224"/>
      <c r="CW199" s="224"/>
      <c r="CX199" s="224"/>
      <c r="CY199" s="224"/>
      <c r="CZ199" s="224"/>
      <c r="DA199" s="224"/>
      <c r="DB199" s="224"/>
      <c r="DC199" s="224"/>
      <c r="DD199" s="224"/>
      <c r="DE199" s="224"/>
      <c r="DF199" s="224"/>
      <c r="DG199" s="224"/>
      <c r="DH199" s="224"/>
      <c r="DI199" s="224"/>
      <c r="DJ199" s="224"/>
      <c r="DK199" s="224"/>
      <c r="DL199" s="224"/>
      <c r="DM199" s="224"/>
      <c r="DN199" s="224"/>
      <c r="DO199" s="224"/>
      <c r="DP199" s="224"/>
      <c r="DQ199" s="224"/>
      <c r="DR199" s="224"/>
      <c r="DS199" s="224"/>
      <c r="DT199" s="224"/>
      <c r="DU199" s="224"/>
      <c r="DV199" s="224"/>
      <c r="DW199" s="224"/>
      <c r="DX199" s="224"/>
      <c r="DY199" s="224"/>
      <c r="DZ199" s="224"/>
      <c r="EA199" s="224"/>
      <c r="EB199" s="224"/>
      <c r="EC199" s="224"/>
      <c r="ED199" s="224"/>
      <c r="EE199" s="224"/>
      <c r="EF199" s="224"/>
      <c r="EG199" s="224"/>
      <c r="EH199" s="224"/>
      <c r="EI199" s="224"/>
      <c r="EJ199" s="224"/>
      <c r="EK199" s="224"/>
      <c r="EL199" s="224"/>
      <c r="EM199" s="224"/>
      <c r="EN199" s="224"/>
      <c r="EO199" s="224"/>
      <c r="EP199" s="224"/>
      <c r="EQ199" s="224"/>
      <c r="ER199" s="224"/>
      <c r="ES199" s="224"/>
      <c r="ET199" s="224"/>
      <c r="EU199" s="224"/>
      <c r="EV199" s="224"/>
      <c r="EW199" s="224"/>
      <c r="EX199" s="224"/>
      <c r="EY199" s="224"/>
      <c r="EZ199" s="224"/>
      <c r="FA199" s="224"/>
      <c r="FB199" s="224"/>
      <c r="FC199" s="224"/>
      <c r="FD199" s="224"/>
      <c r="FE199" s="224"/>
      <c r="FF199" s="224"/>
      <c r="FG199" s="224"/>
      <c r="FH199" s="224"/>
      <c r="FI199" s="224"/>
      <c r="FJ199" s="224"/>
      <c r="FK199" s="224"/>
      <c r="FL199" s="224"/>
      <c r="FM199" s="224"/>
      <c r="FN199" s="224"/>
      <c r="FO199" s="224"/>
      <c r="FP199" s="224"/>
      <c r="FQ199" s="224"/>
      <c r="FR199" s="224"/>
      <c r="FS199" s="224"/>
      <c r="FT199" s="224"/>
      <c r="FU199" s="224"/>
      <c r="FV199" s="224"/>
      <c r="FW199" s="224"/>
      <c r="FX199" s="224"/>
      <c r="FY199" s="224"/>
      <c r="FZ199" s="224"/>
      <c r="GA199" s="224"/>
      <c r="GB199" s="224"/>
      <c r="GC199" s="224"/>
      <c r="GD199" s="224"/>
      <c r="GE199" s="225"/>
      <c r="GF199" s="225"/>
      <c r="GG199" s="225"/>
      <c r="GH199" s="225"/>
      <c r="GI199" s="225"/>
      <c r="GJ199" s="225"/>
      <c r="GK199" s="225"/>
      <c r="GL199" s="225"/>
      <c r="GM199" s="225"/>
      <c r="GN199" s="225"/>
    </row>
    <row r="200" spans="2:196" s="226" customFormat="1" ht="32.25" hidden="1" customHeight="1" x14ac:dyDescent="0.4">
      <c r="B200" s="219"/>
      <c r="C200" s="219"/>
      <c r="D200" s="219"/>
      <c r="E200" s="220" t="s">
        <v>379</v>
      </c>
      <c r="F200" s="221">
        <f>SUM(F201:F202)</f>
        <v>155202</v>
      </c>
      <c r="G200" s="221">
        <f t="shared" ref="G200:H200" si="77">SUM(G201:G202)</f>
        <v>155202</v>
      </c>
      <c r="H200" s="221">
        <f t="shared" si="77"/>
        <v>155129.29999999999</v>
      </c>
      <c r="I200" s="221"/>
      <c r="J200" s="12">
        <f t="shared" si="53"/>
        <v>-72.700000000011642</v>
      </c>
      <c r="K200" s="207">
        <f t="shared" si="64"/>
        <v>0.99953157820131178</v>
      </c>
      <c r="L200" s="221">
        <f t="shared" ref="L200:O200" si="78">SUM(L201:L202)</f>
        <v>4412.8999999999996</v>
      </c>
      <c r="M200" s="221">
        <f t="shared" si="78"/>
        <v>4412.8999999999996</v>
      </c>
      <c r="N200" s="221">
        <f t="shared" si="78"/>
        <v>4412.8999999999996</v>
      </c>
      <c r="O200" s="221">
        <f t="shared" si="78"/>
        <v>4073.5</v>
      </c>
      <c r="P200" s="12">
        <f t="shared" si="49"/>
        <v>-339.39999999999964</v>
      </c>
      <c r="Q200" s="203">
        <f t="shared" si="65"/>
        <v>0.92308912506514995</v>
      </c>
      <c r="R200" s="83">
        <f t="shared" si="66"/>
        <v>159614.9</v>
      </c>
      <c r="S200" s="11">
        <f t="shared" si="70"/>
        <v>159614.9</v>
      </c>
      <c r="T200" s="11">
        <f t="shared" si="67"/>
        <v>159614.9</v>
      </c>
      <c r="U200" s="11">
        <f>SUM(H200,O200)</f>
        <v>159202.79999999999</v>
      </c>
      <c r="V200" s="12">
        <f t="shared" si="68"/>
        <v>-412.10000000000582</v>
      </c>
      <c r="W200" s="80">
        <f t="shared" si="69"/>
        <v>0.99741816083586177</v>
      </c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4"/>
      <c r="CD200" s="224"/>
      <c r="CE200" s="224"/>
      <c r="CF200" s="224"/>
      <c r="CG200" s="224"/>
      <c r="CH200" s="224"/>
      <c r="CI200" s="224"/>
      <c r="CJ200" s="224"/>
      <c r="CK200" s="224"/>
      <c r="CL200" s="224"/>
      <c r="CM200" s="224"/>
      <c r="CN200" s="224"/>
      <c r="CO200" s="224"/>
      <c r="CP200" s="224"/>
      <c r="CQ200" s="224"/>
      <c r="CR200" s="224"/>
      <c r="CS200" s="224"/>
      <c r="CT200" s="224"/>
      <c r="CU200" s="224"/>
      <c r="CV200" s="224"/>
      <c r="CW200" s="224"/>
      <c r="CX200" s="224"/>
      <c r="CY200" s="224"/>
      <c r="CZ200" s="224"/>
      <c r="DA200" s="224"/>
      <c r="DB200" s="224"/>
      <c r="DC200" s="224"/>
      <c r="DD200" s="224"/>
      <c r="DE200" s="224"/>
      <c r="DF200" s="224"/>
      <c r="DG200" s="224"/>
      <c r="DH200" s="224"/>
      <c r="DI200" s="224"/>
      <c r="DJ200" s="224"/>
      <c r="DK200" s="224"/>
      <c r="DL200" s="224"/>
      <c r="DM200" s="224"/>
      <c r="DN200" s="224"/>
      <c r="DO200" s="224"/>
      <c r="DP200" s="224"/>
      <c r="DQ200" s="224"/>
      <c r="DR200" s="224"/>
      <c r="DS200" s="224"/>
      <c r="DT200" s="224"/>
      <c r="DU200" s="224"/>
      <c r="DV200" s="224"/>
      <c r="DW200" s="224"/>
      <c r="DX200" s="224"/>
      <c r="DY200" s="224"/>
      <c r="DZ200" s="224"/>
      <c r="EA200" s="224"/>
      <c r="EB200" s="224"/>
      <c r="EC200" s="224"/>
      <c r="ED200" s="224"/>
      <c r="EE200" s="224"/>
      <c r="EF200" s="224"/>
      <c r="EG200" s="224"/>
      <c r="EH200" s="224"/>
      <c r="EI200" s="224"/>
      <c r="EJ200" s="224"/>
      <c r="EK200" s="224"/>
      <c r="EL200" s="224"/>
      <c r="EM200" s="224"/>
      <c r="EN200" s="224"/>
      <c r="EO200" s="224"/>
      <c r="EP200" s="224"/>
      <c r="EQ200" s="224"/>
      <c r="ER200" s="224"/>
      <c r="ES200" s="224"/>
      <c r="ET200" s="224"/>
      <c r="EU200" s="224"/>
      <c r="EV200" s="224"/>
      <c r="EW200" s="224"/>
      <c r="EX200" s="224"/>
      <c r="EY200" s="224"/>
      <c r="EZ200" s="224"/>
      <c r="FA200" s="224"/>
      <c r="FB200" s="224"/>
      <c r="FC200" s="224"/>
      <c r="FD200" s="224"/>
      <c r="FE200" s="224"/>
      <c r="FF200" s="224"/>
      <c r="FG200" s="224"/>
      <c r="FH200" s="224"/>
      <c r="FI200" s="224"/>
      <c r="FJ200" s="224"/>
      <c r="FK200" s="224"/>
      <c r="FL200" s="224"/>
      <c r="FM200" s="224"/>
      <c r="FN200" s="224"/>
      <c r="FO200" s="224"/>
      <c r="FP200" s="224"/>
      <c r="FQ200" s="224"/>
      <c r="FR200" s="224"/>
      <c r="FS200" s="224"/>
      <c r="FT200" s="224"/>
      <c r="FU200" s="224"/>
      <c r="FV200" s="224"/>
      <c r="FW200" s="224"/>
      <c r="FX200" s="224"/>
      <c r="FY200" s="224"/>
      <c r="FZ200" s="224"/>
      <c r="GA200" s="224"/>
      <c r="GB200" s="224"/>
      <c r="GC200" s="224"/>
      <c r="GD200" s="224"/>
      <c r="GE200" s="225"/>
      <c r="GF200" s="225"/>
      <c r="GG200" s="225"/>
      <c r="GH200" s="225"/>
      <c r="GI200" s="225"/>
      <c r="GJ200" s="225"/>
      <c r="GK200" s="225"/>
      <c r="GL200" s="225"/>
      <c r="GM200" s="225"/>
      <c r="GN200" s="225"/>
    </row>
    <row r="201" spans="2:196" s="35" customFormat="1" ht="73.5" hidden="1" customHeight="1" x14ac:dyDescent="0.3">
      <c r="B201" s="227"/>
      <c r="C201" s="227"/>
      <c r="D201" s="227"/>
      <c r="E201" s="228" t="s">
        <v>380</v>
      </c>
      <c r="F201" s="229">
        <f>SUM(F188:F197)</f>
        <v>155150</v>
      </c>
      <c r="G201" s="229">
        <f>SUM(G188:G197)</f>
        <v>155150</v>
      </c>
      <c r="H201" s="229">
        <f t="shared" ref="H201:I201" si="79">SUM(H188:H197)</f>
        <v>155077.29999999999</v>
      </c>
      <c r="I201" s="229">
        <f t="shared" si="79"/>
        <v>0</v>
      </c>
      <c r="J201" s="12">
        <f t="shared" si="53"/>
        <v>-72.700000000011642</v>
      </c>
      <c r="K201" s="207">
        <f t="shared" si="64"/>
        <v>0.99953142120528515</v>
      </c>
      <c r="L201" s="229">
        <f t="shared" ref="L201:O201" si="80">SUM(L188:L197)</f>
        <v>4312.5</v>
      </c>
      <c r="M201" s="229">
        <f t="shared" si="80"/>
        <v>4312.5</v>
      </c>
      <c r="N201" s="229">
        <f t="shared" si="80"/>
        <v>4312.5</v>
      </c>
      <c r="O201" s="229">
        <f t="shared" si="80"/>
        <v>3973.1</v>
      </c>
      <c r="P201" s="12">
        <f t="shared" si="49"/>
        <v>-339.40000000000009</v>
      </c>
      <c r="Q201" s="203">
        <f t="shared" si="65"/>
        <v>0.92129855072463762</v>
      </c>
      <c r="R201" s="83">
        <f t="shared" si="66"/>
        <v>159462.5</v>
      </c>
      <c r="S201" s="11">
        <f>SUM(F201,M201)</f>
        <v>159462.5</v>
      </c>
      <c r="T201" s="11">
        <f t="shared" si="67"/>
        <v>159462.5</v>
      </c>
      <c r="U201" s="11">
        <f t="shared" si="67"/>
        <v>159050.4</v>
      </c>
      <c r="V201" s="12">
        <f t="shared" si="68"/>
        <v>-412.10000000000582</v>
      </c>
      <c r="W201" s="212">
        <f t="shared" si="69"/>
        <v>0.99741569334483027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227"/>
      <c r="C202" s="227"/>
      <c r="D202" s="227"/>
      <c r="E202" s="228" t="s">
        <v>376</v>
      </c>
      <c r="F202" s="230">
        <f>SUM(F32)</f>
        <v>52</v>
      </c>
      <c r="G202" s="230">
        <f>SUM(G32)</f>
        <v>52</v>
      </c>
      <c r="H202" s="230">
        <f>SUM(H32)</f>
        <v>52</v>
      </c>
      <c r="I202" s="230">
        <f>SUM(I32)</f>
        <v>5.4427635841435553E-5</v>
      </c>
      <c r="J202" s="12">
        <f t="shared" si="53"/>
        <v>0</v>
      </c>
      <c r="K202" s="207">
        <f t="shared" si="64"/>
        <v>1</v>
      </c>
      <c r="L202" s="230">
        <f>SUM(L35)</f>
        <v>100.4</v>
      </c>
      <c r="M202" s="230">
        <f>SUM(M35)</f>
        <v>100.4</v>
      </c>
      <c r="N202" s="230">
        <f>SUM(N35)</f>
        <v>100.4</v>
      </c>
      <c r="O202" s="230">
        <f>SUM(O35)</f>
        <v>100.4</v>
      </c>
      <c r="P202" s="12">
        <f t="shared" si="49"/>
        <v>0</v>
      </c>
      <c r="Q202" s="203">
        <f t="shared" si="65"/>
        <v>1</v>
      </c>
      <c r="R202" s="83">
        <f t="shared" si="66"/>
        <v>152.4</v>
      </c>
      <c r="S202" s="11">
        <f t="shared" si="66"/>
        <v>152.4</v>
      </c>
      <c r="T202" s="11">
        <f t="shared" si="67"/>
        <v>152.4</v>
      </c>
      <c r="U202" s="11">
        <f t="shared" si="67"/>
        <v>152.4</v>
      </c>
      <c r="V202" s="12">
        <f t="shared" si="68"/>
        <v>0</v>
      </c>
      <c r="W202" s="212">
        <f t="shared" si="69"/>
        <v>1</v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228" t="s">
        <v>381</v>
      </c>
      <c r="F203" s="230">
        <f>F199</f>
        <v>155202</v>
      </c>
      <c r="G203" s="230">
        <f t="shared" ref="G203:H203" si="81">G199</f>
        <v>155202</v>
      </c>
      <c r="H203" s="230">
        <f t="shared" si="81"/>
        <v>155129.29999999999</v>
      </c>
      <c r="I203" s="231"/>
      <c r="J203" s="12">
        <f t="shared" si="53"/>
        <v>-72.700000000011642</v>
      </c>
      <c r="K203" s="207">
        <f t="shared" si="64"/>
        <v>0.99953157820131178</v>
      </c>
      <c r="L203" s="230">
        <f t="shared" ref="L203:O203" si="82">L199</f>
        <v>4412.8999999999996</v>
      </c>
      <c r="M203" s="230">
        <f t="shared" si="82"/>
        <v>4412.8999999999996</v>
      </c>
      <c r="N203" s="230">
        <f t="shared" si="82"/>
        <v>4412.8999999999996</v>
      </c>
      <c r="O203" s="230">
        <f t="shared" si="82"/>
        <v>4073.5</v>
      </c>
      <c r="P203" s="12">
        <f t="shared" si="49"/>
        <v>-339.39999999999964</v>
      </c>
      <c r="Q203" s="203">
        <f t="shared" si="65"/>
        <v>0.92308912506514995</v>
      </c>
      <c r="R203" s="83">
        <f t="shared" si="66"/>
        <v>159614.9</v>
      </c>
      <c r="S203" s="11">
        <f>SUM(F203,M203)</f>
        <v>159614.9</v>
      </c>
      <c r="T203" s="11">
        <f t="shared" si="67"/>
        <v>159614.9</v>
      </c>
      <c r="U203" s="11">
        <f t="shared" si="67"/>
        <v>159202.79999999999</v>
      </c>
      <c r="V203" s="12">
        <f t="shared" si="68"/>
        <v>-412.10000000000582</v>
      </c>
      <c r="W203" s="212">
        <f t="shared" si="69"/>
        <v>0.99741816083586177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228" t="s">
        <v>382</v>
      </c>
      <c r="F204" s="232"/>
      <c r="G204" s="232"/>
      <c r="H204" s="232"/>
      <c r="I204" s="233"/>
      <c r="J204" s="233"/>
      <c r="K204" s="234"/>
      <c r="L204" s="235">
        <f>L189</f>
        <v>0</v>
      </c>
      <c r="M204" s="235">
        <f>M189</f>
        <v>0</v>
      </c>
      <c r="N204" s="235">
        <f>N189</f>
        <v>0</v>
      </c>
      <c r="O204" s="236">
        <f>O188</f>
        <v>0</v>
      </c>
      <c r="P204" s="12">
        <f t="shared" si="49"/>
        <v>0</v>
      </c>
      <c r="Q204" s="203" t="str">
        <f t="shared" si="65"/>
        <v/>
      </c>
      <c r="R204" s="14">
        <f t="shared" ref="R204:S204" si="83">SUM(F204,L204)</f>
        <v>0</v>
      </c>
      <c r="S204" s="11">
        <f t="shared" si="83"/>
        <v>0</v>
      </c>
      <c r="T204" s="11">
        <f t="shared" ref="T204:U204" si="84">SUM(G204,N204)</f>
        <v>0</v>
      </c>
      <c r="U204" s="11">
        <f t="shared" si="84"/>
        <v>0</v>
      </c>
      <c r="V204" s="11">
        <f t="shared" si="68"/>
        <v>0</v>
      </c>
      <c r="W204" s="81" t="str">
        <f t="shared" si="69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hidden="1" x14ac:dyDescent="0.35">
      <c r="B205" s="3"/>
      <c r="C205" s="3"/>
      <c r="D205" s="3"/>
      <c r="E205" s="102"/>
      <c r="F205" s="237"/>
      <c r="G205" s="237"/>
      <c r="H205" s="237"/>
      <c r="I205" s="237"/>
      <c r="J205" s="237"/>
      <c r="K205" s="237"/>
      <c r="L205" s="238"/>
      <c r="M205" s="238"/>
      <c r="N205" s="238"/>
      <c r="O205" s="239"/>
      <c r="P205" s="239"/>
      <c r="Q205" s="239"/>
      <c r="R205" s="239"/>
      <c r="S205" s="239"/>
      <c r="T205" s="239"/>
      <c r="U205" s="239"/>
      <c r="V205" s="240"/>
      <c r="W205" s="24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hidden="1" x14ac:dyDescent="0.35">
      <c r="B206" s="3"/>
      <c r="C206" s="3"/>
      <c r="D206" s="3"/>
      <c r="E206" s="102"/>
      <c r="F206" s="177"/>
      <c r="G206" s="177"/>
      <c r="H206" s="74"/>
      <c r="I206" s="74"/>
      <c r="J206" s="74"/>
      <c r="K206" s="241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hidden="1" x14ac:dyDescent="0.35">
      <c r="B207" s="3"/>
      <c r="C207" s="3"/>
      <c r="D207" s="3"/>
      <c r="E207" s="102"/>
      <c r="F207" s="177"/>
      <c r="G207" s="177"/>
      <c r="H207" s="74"/>
      <c r="I207" s="74"/>
      <c r="J207" s="74"/>
      <c r="K207" s="241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hidden="1" x14ac:dyDescent="0.35">
      <c r="B208" s="3"/>
      <c r="C208" s="3"/>
      <c r="D208" s="3"/>
      <c r="E208" s="102"/>
      <c r="F208" s="177"/>
      <c r="G208" s="177"/>
      <c r="H208" s="74"/>
      <c r="I208" s="74"/>
      <c r="J208" s="74"/>
      <c r="K208" s="241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hidden="1" x14ac:dyDescent="0.35">
      <c r="B209" s="3"/>
      <c r="C209" s="3"/>
      <c r="D209" s="3"/>
      <c r="E209" s="102"/>
      <c r="F209" s="177"/>
      <c r="G209" s="177"/>
      <c r="H209" s="74"/>
      <c r="I209" s="74"/>
      <c r="J209" s="74"/>
      <c r="K209" s="241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hidden="1" x14ac:dyDescent="0.35">
      <c r="B210" s="3"/>
      <c r="C210" s="3"/>
      <c r="D210" s="3"/>
      <c r="E210" s="102"/>
      <c r="F210" s="177"/>
      <c r="G210" s="177"/>
      <c r="H210" s="74"/>
      <c r="I210" s="74"/>
      <c r="J210" s="74"/>
      <c r="K210" s="241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hidden="1" x14ac:dyDescent="0.35">
      <c r="B211" s="3"/>
      <c r="C211" s="3"/>
      <c r="D211" s="3"/>
      <c r="E211" s="102"/>
      <c r="F211" s="177"/>
      <c r="G211" s="177"/>
      <c r="H211" s="74"/>
      <c r="I211" s="74"/>
      <c r="J211" s="74"/>
      <c r="K211" s="241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hidden="1" x14ac:dyDescent="0.35">
      <c r="B212" s="3"/>
      <c r="C212" s="3"/>
      <c r="D212" s="3"/>
      <c r="E212" s="102"/>
      <c r="F212" s="177"/>
      <c r="G212" s="177"/>
      <c r="H212" s="74"/>
      <c r="I212" s="74"/>
      <c r="J212" s="74"/>
      <c r="K212" s="241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hidden="1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hidden="1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hidden="1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hidden="1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hidden="1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hidden="1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hidden="1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hidden="1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hidden="1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hidden="1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hidden="1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hidden="1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hidden="1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hidden="1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hidden="1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hidden="1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hidden="1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hidden="1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hidden="1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hidden="1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hidden="1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hidden="1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hidden="1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A6:A8"/>
    <mergeCell ref="B6:B8"/>
    <mergeCell ref="R6:W6"/>
    <mergeCell ref="F7:F8"/>
    <mergeCell ref="C6:C8"/>
    <mergeCell ref="D6:D8"/>
    <mergeCell ref="E6:E8"/>
    <mergeCell ref="F6:K6"/>
    <mergeCell ref="L6:Q6"/>
    <mergeCell ref="W7:W8"/>
    <mergeCell ref="Q7:Q8"/>
    <mergeCell ref="R7:R8"/>
    <mergeCell ref="E182:J182"/>
    <mergeCell ref="S7:S8"/>
    <mergeCell ref="T7:T8"/>
    <mergeCell ref="U7:U8"/>
    <mergeCell ref="V7:V8"/>
    <mergeCell ref="A178:E17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D3:G3"/>
    <mergeCell ref="R3:W3"/>
    <mergeCell ref="A5:V5"/>
    <mergeCell ref="D1:G1"/>
    <mergeCell ref="S1:W1"/>
    <mergeCell ref="D2:G2"/>
    <mergeCell ref="R2:W2"/>
  </mergeCells>
  <pageMargins left="0.6692913385826772" right="0.51181102362204722" top="0.74803149606299213" bottom="0.47244094488188981" header="0" footer="0"/>
  <pageSetup paperSize="9" scale="43" fitToHeight="7" orientation="landscape" r:id="rId1"/>
  <headerFooter differentFirst="1" alignWithMargins="0">
    <oddHeader>&amp;C&amp;P&amp;RПродовження додатку 2</oddHeader>
  </headerFooter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2024-02-06T10:52:39Z</cp:lastPrinted>
  <dcterms:created xsi:type="dcterms:W3CDTF">2004-10-20T06:45:28Z</dcterms:created>
  <dcterms:modified xsi:type="dcterms:W3CDTF">2024-02-07T09:26:03Z</dcterms:modified>
</cp:coreProperties>
</file>