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4055" windowHeight="1131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фін.плану'!$A$1:$O$126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O14" i="20"/>
  <c r="E74" i="14"/>
  <c r="E68"/>
  <c r="F108"/>
  <c r="F109"/>
  <c r="E108"/>
  <c r="E109"/>
  <c r="F74"/>
  <c r="F68"/>
  <c r="H37" i="26"/>
  <c r="F37"/>
  <c r="I37"/>
  <c r="J37"/>
  <c r="G37"/>
  <c r="H8"/>
  <c r="I8"/>
  <c r="J8"/>
  <c r="G8"/>
  <c r="F8" s="1"/>
  <c r="H35"/>
  <c r="H34" s="1"/>
  <c r="H28" s="1"/>
  <c r="H20" s="1"/>
  <c r="I35"/>
  <c r="J35"/>
  <c r="G35"/>
  <c r="H33"/>
  <c r="I33"/>
  <c r="J33"/>
  <c r="G33"/>
  <c r="I22"/>
  <c r="J23"/>
  <c r="G22"/>
  <c r="F22" s="1"/>
  <c r="K29" i="23"/>
  <c r="I29"/>
  <c r="F51" i="14"/>
  <c r="L29" i="23"/>
  <c r="M29"/>
  <c r="M24"/>
  <c r="M47"/>
  <c r="J29"/>
  <c r="K25"/>
  <c r="K24"/>
  <c r="K47"/>
  <c r="L25"/>
  <c r="I29" i="26" s="1"/>
  <c r="I28" s="1"/>
  <c r="I20" s="1"/>
  <c r="I40" s="1"/>
  <c r="I80" s="1"/>
  <c r="I83" s="1"/>
  <c r="M25" i="23"/>
  <c r="J29" i="26" s="1"/>
  <c r="J28" s="1"/>
  <c r="J20" s="1"/>
  <c r="J40" s="1"/>
  <c r="J80" s="1"/>
  <c r="J83" s="1"/>
  <c r="J25" i="23"/>
  <c r="G29" i="26" s="1"/>
  <c r="I10" i="23"/>
  <c r="I11"/>
  <c r="H115" i="20"/>
  <c r="H114"/>
  <c r="H116"/>
  <c r="I115"/>
  <c r="I116"/>
  <c r="I114"/>
  <c r="I21" i="26"/>
  <c r="J115" i="20"/>
  <c r="J116"/>
  <c r="J114"/>
  <c r="J121"/>
  <c r="H117"/>
  <c r="H22" i="26"/>
  <c r="I117" i="20"/>
  <c r="J117"/>
  <c r="J22" i="26"/>
  <c r="H118" i="20"/>
  <c r="H23" i="26"/>
  <c r="I118" i="20"/>
  <c r="I23" i="26"/>
  <c r="J118" i="20"/>
  <c r="H119"/>
  <c r="I119"/>
  <c r="J119"/>
  <c r="J107"/>
  <c r="J120"/>
  <c r="G120"/>
  <c r="G119"/>
  <c r="G118"/>
  <c r="F118"/>
  <c r="G117"/>
  <c r="G116"/>
  <c r="G114"/>
  <c r="G115"/>
  <c r="G60"/>
  <c r="G38"/>
  <c r="F38"/>
  <c r="H60"/>
  <c r="I60"/>
  <c r="I120"/>
  <c r="J60"/>
  <c r="F61"/>
  <c r="F62"/>
  <c r="F63"/>
  <c r="F60"/>
  <c r="E60"/>
  <c r="G33"/>
  <c r="G24"/>
  <c r="H33"/>
  <c r="H24"/>
  <c r="I33"/>
  <c r="J33"/>
  <c r="J24"/>
  <c r="F34"/>
  <c r="F33"/>
  <c r="F35"/>
  <c r="F36"/>
  <c r="E33"/>
  <c r="E120"/>
  <c r="L14"/>
  <c r="I14"/>
  <c r="E38"/>
  <c r="E24"/>
  <c r="E43" i="14"/>
  <c r="E37" i="20"/>
  <c r="E83"/>
  <c r="E23"/>
  <c r="E42" i="14"/>
  <c r="D74"/>
  <c r="D68"/>
  <c r="D33" i="26"/>
  <c r="D37"/>
  <c r="E37"/>
  <c r="E35"/>
  <c r="E34" s="1"/>
  <c r="E28" s="1"/>
  <c r="E20" s="1"/>
  <c r="E40" s="1"/>
  <c r="E80" s="1"/>
  <c r="E83" s="1"/>
  <c r="E33"/>
  <c r="H25" i="23"/>
  <c r="H24"/>
  <c r="H47" s="1"/>
  <c r="E53" i="14" s="1"/>
  <c r="E115" i="20"/>
  <c r="E114"/>
  <c r="E116"/>
  <c r="E117"/>
  <c r="E22" i="26"/>
  <c r="E118" i="20"/>
  <c r="E23" i="26"/>
  <c r="D35"/>
  <c r="D34"/>
  <c r="D22"/>
  <c r="D19"/>
  <c r="D8"/>
  <c r="D7"/>
  <c r="G25" i="23"/>
  <c r="D29" i="26" s="1"/>
  <c r="D28" s="1"/>
  <c r="D60" i="20"/>
  <c r="D38"/>
  <c r="D103"/>
  <c r="D33"/>
  <c r="F14"/>
  <c r="C112" i="14"/>
  <c r="C68"/>
  <c r="C74"/>
  <c r="C61"/>
  <c r="C37" i="26"/>
  <c r="C33"/>
  <c r="C35"/>
  <c r="C34"/>
  <c r="C22"/>
  <c r="C8"/>
  <c r="F25" i="23"/>
  <c r="F24" s="1"/>
  <c r="F47" s="1"/>
  <c r="C53" i="14" s="1"/>
  <c r="H29" i="23"/>
  <c r="D24" i="20"/>
  <c r="D37"/>
  <c r="D115"/>
  <c r="D114"/>
  <c r="D116"/>
  <c r="D117"/>
  <c r="D118"/>
  <c r="D23" i="26"/>
  <c r="D119" i="20"/>
  <c r="E119"/>
  <c r="D107"/>
  <c r="E107"/>
  <c r="F23"/>
  <c r="I24"/>
  <c r="H38"/>
  <c r="I38"/>
  <c r="I103"/>
  <c r="J38"/>
  <c r="F119"/>
  <c r="F107"/>
  <c r="G107"/>
  <c r="H107"/>
  <c r="I37"/>
  <c r="I107"/>
  <c r="C119"/>
  <c r="C107"/>
  <c r="C118"/>
  <c r="C117"/>
  <c r="C116"/>
  <c r="C115"/>
  <c r="C114"/>
  <c r="C121"/>
  <c r="F95"/>
  <c r="C60"/>
  <c r="C33"/>
  <c r="C120"/>
  <c r="D64"/>
  <c r="D72"/>
  <c r="D76"/>
  <c r="D108"/>
  <c r="D109"/>
  <c r="D110"/>
  <c r="D111"/>
  <c r="E64"/>
  <c r="E72"/>
  <c r="E76"/>
  <c r="E108"/>
  <c r="E109"/>
  <c r="E110"/>
  <c r="E111"/>
  <c r="G64"/>
  <c r="H64"/>
  <c r="I64"/>
  <c r="J64"/>
  <c r="F64"/>
  <c r="G72"/>
  <c r="G102"/>
  <c r="H72"/>
  <c r="F72"/>
  <c r="I72"/>
  <c r="I102"/>
  <c r="J72"/>
  <c r="G76"/>
  <c r="H76"/>
  <c r="F76"/>
  <c r="I76"/>
  <c r="J76"/>
  <c r="F73"/>
  <c r="F108"/>
  <c r="F77"/>
  <c r="F109"/>
  <c r="F74"/>
  <c r="F110"/>
  <c r="F78"/>
  <c r="F111"/>
  <c r="G108"/>
  <c r="G109"/>
  <c r="G110"/>
  <c r="G111"/>
  <c r="H108"/>
  <c r="H109"/>
  <c r="H110"/>
  <c r="H111"/>
  <c r="I108"/>
  <c r="I109"/>
  <c r="I110"/>
  <c r="I111"/>
  <c r="J108"/>
  <c r="J109"/>
  <c r="J110"/>
  <c r="J111"/>
  <c r="C38"/>
  <c r="C64"/>
  <c r="C72"/>
  <c r="C102"/>
  <c r="C76"/>
  <c r="C108"/>
  <c r="C109"/>
  <c r="C110"/>
  <c r="C111"/>
  <c r="C42" i="14"/>
  <c r="AA15" i="25"/>
  <c r="C24" i="26"/>
  <c r="G12" i="23"/>
  <c r="H12"/>
  <c r="J12"/>
  <c r="I12"/>
  <c r="K12"/>
  <c r="L12"/>
  <c r="M12"/>
  <c r="G10" i="25"/>
  <c r="G11"/>
  <c r="G12"/>
  <c r="G13"/>
  <c r="G14"/>
  <c r="G16"/>
  <c r="G15"/>
  <c r="M30"/>
  <c r="M31"/>
  <c r="M32"/>
  <c r="M36"/>
  <c r="M33"/>
  <c r="M34"/>
  <c r="M35"/>
  <c r="G36"/>
  <c r="I36"/>
  <c r="K36"/>
  <c r="O36"/>
  <c r="Q36"/>
  <c r="S36"/>
  <c r="E36"/>
  <c r="M29"/>
  <c r="H71" i="26"/>
  <c r="H69"/>
  <c r="I71"/>
  <c r="I69"/>
  <c r="J71"/>
  <c r="J69"/>
  <c r="G71"/>
  <c r="G69"/>
  <c r="F69"/>
  <c r="H64"/>
  <c r="I64"/>
  <c r="I62"/>
  <c r="I79"/>
  <c r="J64"/>
  <c r="J62"/>
  <c r="J79"/>
  <c r="G64"/>
  <c r="H53"/>
  <c r="I53"/>
  <c r="I50"/>
  <c r="I60"/>
  <c r="J53"/>
  <c r="G53"/>
  <c r="G50"/>
  <c r="J50"/>
  <c r="H42"/>
  <c r="H60"/>
  <c r="I42"/>
  <c r="J42"/>
  <c r="J60"/>
  <c r="G42"/>
  <c r="I34"/>
  <c r="J34"/>
  <c r="G34"/>
  <c r="H24"/>
  <c r="I24"/>
  <c r="J24"/>
  <c r="G24"/>
  <c r="F24"/>
  <c r="H15"/>
  <c r="I15"/>
  <c r="I7"/>
  <c r="J15"/>
  <c r="J7"/>
  <c r="G15"/>
  <c r="G7"/>
  <c r="D15"/>
  <c r="E15"/>
  <c r="D71"/>
  <c r="D69"/>
  <c r="E71"/>
  <c r="E69"/>
  <c r="D64"/>
  <c r="D62"/>
  <c r="D79"/>
  <c r="E64"/>
  <c r="E62"/>
  <c r="D53"/>
  <c r="D50"/>
  <c r="E53"/>
  <c r="E50"/>
  <c r="E60"/>
  <c r="D42"/>
  <c r="D60"/>
  <c r="E42"/>
  <c r="D24"/>
  <c r="E24"/>
  <c r="F12"/>
  <c r="F13"/>
  <c r="L10" i="25"/>
  <c r="Q10"/>
  <c r="Q16"/>
  <c r="V10"/>
  <c r="AB10"/>
  <c r="AB16"/>
  <c r="AA16"/>
  <c r="AC10"/>
  <c r="AD10"/>
  <c r="AE10"/>
  <c r="AE16"/>
  <c r="L11"/>
  <c r="Q11"/>
  <c r="V11"/>
  <c r="V16"/>
  <c r="AB11"/>
  <c r="AA11"/>
  <c r="AC11"/>
  <c r="AD11"/>
  <c r="AE11"/>
  <c r="L12"/>
  <c r="L16"/>
  <c r="Q12"/>
  <c r="V12"/>
  <c r="AB12"/>
  <c r="AC12"/>
  <c r="AA12"/>
  <c r="AD12"/>
  <c r="AE12"/>
  <c r="L13"/>
  <c r="Q13"/>
  <c r="V13"/>
  <c r="AB13"/>
  <c r="AA13"/>
  <c r="AC13"/>
  <c r="AD13"/>
  <c r="AE13"/>
  <c r="L14"/>
  <c r="Q14"/>
  <c r="V14"/>
  <c r="AB14"/>
  <c r="AC14"/>
  <c r="AD14"/>
  <c r="AA14"/>
  <c r="AE14"/>
  <c r="L15"/>
  <c r="Q15"/>
  <c r="V15"/>
  <c r="AB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/>
  <c r="G7" i="24"/>
  <c r="D55" i="14"/>
  <c r="H7" i="24"/>
  <c r="E55" i="14"/>
  <c r="J7" i="24"/>
  <c r="K7"/>
  <c r="L7"/>
  <c r="I7"/>
  <c r="F55" i="14"/>
  <c r="M7" i="24"/>
  <c r="I8"/>
  <c r="I9"/>
  <c r="I10"/>
  <c r="I11"/>
  <c r="I12"/>
  <c r="I13"/>
  <c r="B29"/>
  <c r="L29"/>
  <c r="M29"/>
  <c r="B30"/>
  <c r="L30"/>
  <c r="M30"/>
  <c r="K30"/>
  <c r="B32"/>
  <c r="L32"/>
  <c r="K32"/>
  <c r="M32"/>
  <c r="B33"/>
  <c r="L33"/>
  <c r="K33"/>
  <c r="M33"/>
  <c r="B35"/>
  <c r="L35"/>
  <c r="K35"/>
  <c r="M35"/>
  <c r="B36"/>
  <c r="L36"/>
  <c r="K36"/>
  <c r="M36"/>
  <c r="F9" i="26"/>
  <c r="F10"/>
  <c r="F11"/>
  <c r="F14"/>
  <c r="C15"/>
  <c r="F16"/>
  <c r="F17"/>
  <c r="F18"/>
  <c r="F19"/>
  <c r="F25"/>
  <c r="F26"/>
  <c r="F27"/>
  <c r="F30"/>
  <c r="F31"/>
  <c r="F32"/>
  <c r="F33"/>
  <c r="F36"/>
  <c r="F38"/>
  <c r="F39"/>
  <c r="C42"/>
  <c r="C60"/>
  <c r="F43"/>
  <c r="F44"/>
  <c r="F45"/>
  <c r="F46"/>
  <c r="F47"/>
  <c r="F48"/>
  <c r="F49"/>
  <c r="F51"/>
  <c r="F52"/>
  <c r="C53"/>
  <c r="C50"/>
  <c r="F54"/>
  <c r="F55"/>
  <c r="F56"/>
  <c r="F57"/>
  <c r="F58"/>
  <c r="F59"/>
  <c r="F63"/>
  <c r="C64"/>
  <c r="C62"/>
  <c r="C79"/>
  <c r="F65"/>
  <c r="F66"/>
  <c r="F67"/>
  <c r="F68"/>
  <c r="F70"/>
  <c r="C71"/>
  <c r="C69"/>
  <c r="F72"/>
  <c r="F73"/>
  <c r="F74"/>
  <c r="F75"/>
  <c r="F76"/>
  <c r="F77"/>
  <c r="F78"/>
  <c r="F82"/>
  <c r="F11" i="23"/>
  <c r="G11"/>
  <c r="H11"/>
  <c r="J11"/>
  <c r="K11"/>
  <c r="L11"/>
  <c r="M11"/>
  <c r="F12"/>
  <c r="I13"/>
  <c r="I14"/>
  <c r="I15"/>
  <c r="I16"/>
  <c r="I17"/>
  <c r="I18"/>
  <c r="I19"/>
  <c r="I20"/>
  <c r="I21"/>
  <c r="J24"/>
  <c r="J47"/>
  <c r="L24"/>
  <c r="M34"/>
  <c r="M39"/>
  <c r="I25"/>
  <c r="F48" i="14" s="1"/>
  <c r="I26" i="23"/>
  <c r="I27"/>
  <c r="F50" i="14"/>
  <c r="I28" i="23"/>
  <c r="I30"/>
  <c r="I31"/>
  <c r="I32"/>
  <c r="I33"/>
  <c r="F34"/>
  <c r="G34"/>
  <c r="G39"/>
  <c r="H34"/>
  <c r="H39"/>
  <c r="J34"/>
  <c r="K34"/>
  <c r="L34"/>
  <c r="I34"/>
  <c r="I35"/>
  <c r="I36"/>
  <c r="I37"/>
  <c r="I38"/>
  <c r="F39"/>
  <c r="J39"/>
  <c r="K39"/>
  <c r="L39"/>
  <c r="L47"/>
  <c r="I39"/>
  <c r="I40"/>
  <c r="I41"/>
  <c r="I42"/>
  <c r="I43"/>
  <c r="F44"/>
  <c r="G44"/>
  <c r="H44"/>
  <c r="I44"/>
  <c r="I45"/>
  <c r="I46"/>
  <c r="D16" i="20"/>
  <c r="G16"/>
  <c r="J16"/>
  <c r="M16"/>
  <c r="F84"/>
  <c r="F86"/>
  <c r="G88"/>
  <c r="H88"/>
  <c r="I88"/>
  <c r="J88"/>
  <c r="J102"/>
  <c r="F88"/>
  <c r="F96"/>
  <c r="F97"/>
  <c r="F25"/>
  <c r="F26"/>
  <c r="F27"/>
  <c r="F28"/>
  <c r="F29"/>
  <c r="F30"/>
  <c r="F31"/>
  <c r="C91"/>
  <c r="J91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D91"/>
  <c r="G91"/>
  <c r="F91"/>
  <c r="F65"/>
  <c r="F66"/>
  <c r="F67"/>
  <c r="F68"/>
  <c r="F69"/>
  <c r="F70"/>
  <c r="F71"/>
  <c r="D88"/>
  <c r="D102"/>
  <c r="F75"/>
  <c r="F79"/>
  <c r="F80"/>
  <c r="F81"/>
  <c r="F82"/>
  <c r="F85"/>
  <c r="F87"/>
  <c r="C88"/>
  <c r="E88"/>
  <c r="E102"/>
  <c r="H102"/>
  <c r="F89"/>
  <c r="F90"/>
  <c r="E91"/>
  <c r="H91"/>
  <c r="I91"/>
  <c r="F92"/>
  <c r="F93"/>
  <c r="F98"/>
  <c r="F104"/>
  <c r="F115"/>
  <c r="D42" i="14"/>
  <c r="D44" s="1"/>
  <c r="D43"/>
  <c r="F42"/>
  <c r="G44"/>
  <c r="H44"/>
  <c r="I44"/>
  <c r="J44"/>
  <c r="C48"/>
  <c r="C49"/>
  <c r="D49"/>
  <c r="E49"/>
  <c r="F49"/>
  <c r="C50"/>
  <c r="D50"/>
  <c r="E50"/>
  <c r="C51"/>
  <c r="D51"/>
  <c r="E51"/>
  <c r="C52"/>
  <c r="D52"/>
  <c r="E52"/>
  <c r="F52"/>
  <c r="D61"/>
  <c r="E61"/>
  <c r="F61"/>
  <c r="C62"/>
  <c r="D62"/>
  <c r="E62"/>
  <c r="F62"/>
  <c r="C65"/>
  <c r="D65"/>
  <c r="E65"/>
  <c r="F65"/>
  <c r="C83"/>
  <c r="D83"/>
  <c r="E83"/>
  <c r="C87"/>
  <c r="D87"/>
  <c r="E87"/>
  <c r="C99"/>
  <c r="C105"/>
  <c r="E93"/>
  <c r="F93"/>
  <c r="D99"/>
  <c r="D105"/>
  <c r="E99"/>
  <c r="E105"/>
  <c r="C108"/>
  <c r="C109"/>
  <c r="D108"/>
  <c r="D109"/>
  <c r="D112"/>
  <c r="E112"/>
  <c r="F112"/>
  <c r="C113"/>
  <c r="D113"/>
  <c r="E113"/>
  <c r="F113"/>
  <c r="H62" i="26"/>
  <c r="H79"/>
  <c r="H50"/>
  <c r="F71"/>
  <c r="G62"/>
  <c r="G79"/>
  <c r="F79"/>
  <c r="AD16" i="25"/>
  <c r="AA10"/>
  <c r="AC16"/>
  <c r="J37" i="24"/>
  <c r="K29"/>
  <c r="F90" i="14"/>
  <c r="F87" s="1"/>
  <c r="F89"/>
  <c r="F86"/>
  <c r="F85"/>
  <c r="M34" i="24"/>
  <c r="M31"/>
  <c r="B34"/>
  <c r="B37"/>
  <c r="L34"/>
  <c r="K34"/>
  <c r="B31"/>
  <c r="L31"/>
  <c r="K31"/>
  <c r="I37"/>
  <c r="G37"/>
  <c r="H37"/>
  <c r="F37"/>
  <c r="F88" i="14"/>
  <c r="E37" i="24"/>
  <c r="F84" i="14"/>
  <c r="F83" s="1"/>
  <c r="D37" i="24"/>
  <c r="M28"/>
  <c r="M37"/>
  <c r="L28"/>
  <c r="B28"/>
  <c r="C37"/>
  <c r="F82" i="14"/>
  <c r="G60" i="26"/>
  <c r="F60"/>
  <c r="F50"/>
  <c r="E21"/>
  <c r="E121" i="20"/>
  <c r="E106"/>
  <c r="E112"/>
  <c r="E45" i="14"/>
  <c r="E60" s="1"/>
  <c r="E94" i="20"/>
  <c r="E99"/>
  <c r="H121"/>
  <c r="H21" i="26"/>
  <c r="I47" i="23"/>
  <c r="F53" i="14"/>
  <c r="J103" i="20"/>
  <c r="J37"/>
  <c r="J83"/>
  <c r="F24"/>
  <c r="G37"/>
  <c r="G83"/>
  <c r="G103"/>
  <c r="F37"/>
  <c r="F83"/>
  <c r="D83"/>
  <c r="G121"/>
  <c r="F114"/>
  <c r="G21" i="26"/>
  <c r="E79"/>
  <c r="E44" i="14"/>
  <c r="H103" i="20"/>
  <c r="H37"/>
  <c r="H83"/>
  <c r="F117"/>
  <c r="F99" i="14"/>
  <c r="F105" s="1"/>
  <c r="G24" i="23"/>
  <c r="G47" s="1"/>
  <c r="D53" i="14" s="1"/>
  <c r="D120" i="20"/>
  <c r="D121"/>
  <c r="J21" i="26"/>
  <c r="L37" i="24"/>
  <c r="F91" i="14"/>
  <c r="F62" i="26"/>
  <c r="F116" i="20"/>
  <c r="F102"/>
  <c r="F15" i="26"/>
  <c r="E29"/>
  <c r="F35"/>
  <c r="F34" s="1"/>
  <c r="K28" i="24"/>
  <c r="K37"/>
  <c r="D48" i="14"/>
  <c r="E103" i="20"/>
  <c r="F53" i="26"/>
  <c r="C24" i="20"/>
  <c r="C19" i="26"/>
  <c r="C7" s="1"/>
  <c r="H120" i="20"/>
  <c r="F120"/>
  <c r="G23" i="26"/>
  <c r="F23"/>
  <c r="C21"/>
  <c r="H29"/>
  <c r="E8"/>
  <c r="E7"/>
  <c r="E48" i="14"/>
  <c r="I121" i="20"/>
  <c r="I24" i="23"/>
  <c r="F64" i="26"/>
  <c r="H7"/>
  <c r="F7" s="1"/>
  <c r="I83" i="20"/>
  <c r="F42" i="26"/>
  <c r="F106" i="20"/>
  <c r="F112"/>
  <c r="F45" i="14"/>
  <c r="F60"/>
  <c r="F94" i="20"/>
  <c r="F99"/>
  <c r="G94"/>
  <c r="G99"/>
  <c r="G106"/>
  <c r="G112"/>
  <c r="F43" i="14"/>
  <c r="F44"/>
  <c r="F103" i="20"/>
  <c r="J94"/>
  <c r="J99"/>
  <c r="J106"/>
  <c r="J112"/>
  <c r="I94"/>
  <c r="I99"/>
  <c r="I106"/>
  <c r="I112"/>
  <c r="D21" i="26"/>
  <c r="D20" s="1"/>
  <c r="D40" s="1"/>
  <c r="D80" s="1"/>
  <c r="D83" s="1"/>
  <c r="D94" i="20"/>
  <c r="D99"/>
  <c r="D106"/>
  <c r="D112"/>
  <c r="D45" i="14"/>
  <c r="D60" s="1"/>
  <c r="C103" i="20"/>
  <c r="C37"/>
  <c r="C83"/>
  <c r="C43" i="14"/>
  <c r="C44"/>
  <c r="E100" i="20"/>
  <c r="E101"/>
  <c r="E46" i="14"/>
  <c r="H94" i="20"/>
  <c r="H99"/>
  <c r="H106"/>
  <c r="H112"/>
  <c r="F21" i="26"/>
  <c r="F121" i="20"/>
  <c r="H100"/>
  <c r="H101"/>
  <c r="K8" i="23"/>
  <c r="K22" s="1"/>
  <c r="E58" i="14"/>
  <c r="E57"/>
  <c r="E59"/>
  <c r="I100" i="20"/>
  <c r="I101"/>
  <c r="L8" i="23"/>
  <c r="L22"/>
  <c r="D100" i="20"/>
  <c r="D101"/>
  <c r="D46" i="14"/>
  <c r="G8" i="23"/>
  <c r="G22" s="1"/>
  <c r="H8"/>
  <c r="H22"/>
  <c r="F100" i="20"/>
  <c r="F46" i="14"/>
  <c r="F101" i="20"/>
  <c r="M8" i="23"/>
  <c r="M22"/>
  <c r="J100" i="20"/>
  <c r="J101"/>
  <c r="C94"/>
  <c r="C99"/>
  <c r="C106"/>
  <c r="C112"/>
  <c r="C45" i="14"/>
  <c r="C60"/>
  <c r="G100" i="20"/>
  <c r="G101"/>
  <c r="J8" i="23"/>
  <c r="J22" s="1"/>
  <c r="D57" i="14"/>
  <c r="D58"/>
  <c r="D59"/>
  <c r="F57"/>
  <c r="F59"/>
  <c r="F58"/>
  <c r="C101" i="20"/>
  <c r="C100"/>
  <c r="C46" i="14"/>
  <c r="C57" s="1"/>
  <c r="F8" i="23"/>
  <c r="F22" s="1"/>
  <c r="I8"/>
  <c r="I22" s="1"/>
  <c r="C58" i="14"/>
  <c r="G28" i="26" l="1"/>
  <c r="F29"/>
  <c r="C40"/>
  <c r="C80" s="1"/>
  <c r="C83" s="1"/>
  <c r="C29"/>
  <c r="C28" s="1"/>
  <c r="C20" s="1"/>
  <c r="C59" i="14"/>
  <c r="H40" i="26"/>
  <c r="H80" s="1"/>
  <c r="H83" s="1"/>
  <c r="F28" l="1"/>
  <c r="G20"/>
  <c r="G40" l="1"/>
  <c r="F20"/>
  <c r="F40" l="1"/>
  <c r="F80" s="1"/>
  <c r="F83" s="1"/>
  <c r="G80"/>
  <c r="G83" s="1"/>
</calcChain>
</file>

<file path=xl/sharedStrings.xml><?xml version="1.0" encoding="utf-8"?>
<sst xmlns="http://schemas.openxmlformats.org/spreadsheetml/2006/main" count="1323" uniqueCount="447">
  <si>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</si>
  <si>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</si>
  <si>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</si>
  <si>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</si>
  <si>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</si>
  <si>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</si>
  <si>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</si>
  <si>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</si>
  <si>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</si>
  <si>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</si>
  <si>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</si>
  <si>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</si>
  <si>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</si>
  <si>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</si>
  <si>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</si>
  <si>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</si>
  <si>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</si>
  <si>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</si>
  <si>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</si>
  <si>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</si>
  <si>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</si>
  <si>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</si>
  <si>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</si>
  <si>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</si>
  <si>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</si>
  <si>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</si>
  <si>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</si>
  <si>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</si>
  <si>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</si>
  <si>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</si>
  <si>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</si>
  <si>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</si>
  <si>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</si>
  <si>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</si>
  <si>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</si>
  <si>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</si>
  <si>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</si>
  <si>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</si>
  <si>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</si>
  <si>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</si>
  <si>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</si>
  <si>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</si>
  <si>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</si>
  <si>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</si>
  <si>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</si>
  <si>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</si>
  <si>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</si>
  <si>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</si>
  <si>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</si>
  <si>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</si>
  <si>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</si>
  <si>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</si>
  <si>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</si>
  <si>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</si>
  <si>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</si>
  <si>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</si>
  <si>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</si>
  <si>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</si>
  <si>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</si>
  <si>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</si>
  <si>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</si>
  <si>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</si>
  <si>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</si>
  <si>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</si>
  <si>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</si>
  <si>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</si>
  <si>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</si>
  <si>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</si>
  <si>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</si>
  <si>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</si>
  <si>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</si>
  <si>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</si>
  <si>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</si>
  <si>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</si>
  <si>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</si>
  <si>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</si>
  <si>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</si>
  <si>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</si>
  <si>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</si>
  <si>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</si>
  <si>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</si>
  <si>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</si>
  <si>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</si>
  <si>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</si>
  <si>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</si>
  <si>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</si>
  <si>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</si>
  <si>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</si>
  <si>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</si>
  <si>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</si>
  <si>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</si>
  <si>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</si>
  <si>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</si>
  <si>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</si>
  <si>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</si>
  <si>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</si>
  <si>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</si>
  <si>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</si>
  <si>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</si>
  <si>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</si>
  <si>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</si>
  <si>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</si>
  <si>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</si>
  <si>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</si>
  <si>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</si>
  <si>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</si>
  <si>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</si>
  <si>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</si>
  <si>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</si>
  <si>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</si>
  <si>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</si>
  <si>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</si>
  <si>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</si>
  <si>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</si>
  <si>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</si>
  <si>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</si>
  <si>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</si>
  <si>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</si>
  <si>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</si>
  <si>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</si>
  <si>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</si>
  <si>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</si>
  <si>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</si>
  <si>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</si>
  <si>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</si>
  <si>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</si>
  <si>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</si>
  <si>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</si>
  <si>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</si>
  <si>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</si>
  <si>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</si>
  <si>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</si>
  <si>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</si>
  <si>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</si>
  <si>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</si>
  <si>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</si>
  <si>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</si>
  <si>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</si>
  <si>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</si>
  <si>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</si>
  <si>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</si>
  <si>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</si>
  <si>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</si>
  <si>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</si>
  <si>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</si>
  <si>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</si>
  <si>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</si>
  <si>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</si>
  <si>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</si>
  <si>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</si>
  <si>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</si>
  <si>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</si>
  <si>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</si>
  <si>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</si>
  <si>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</si>
  <si>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</si>
  <si>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</si>
  <si>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</si>
  <si>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</si>
  <si>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</si>
  <si>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</si>
  <si>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</si>
  <si>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</si>
  <si>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</si>
  <si>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</si>
  <si>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</si>
  <si>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</si>
  <si>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</si>
  <si>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</si>
  <si>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</si>
  <si>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</si>
  <si>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</si>
  <si>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</si>
  <si>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</si>
  <si>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</si>
  <si>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</si>
  <si>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</si>
  <si>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</si>
  <si>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</si>
  <si>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</si>
  <si>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</si>
  <si>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</si>
  <si>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</si>
  <si>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</si>
  <si>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</si>
  <si>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</si>
  <si>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</si>
  <si>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</si>
  <si>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</si>
  <si>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</si>
  <si>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</si>
  <si>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</si>
  <si>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</si>
  <si>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</si>
  <si>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</si>
  <si>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</si>
  <si>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</si>
  <si>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</si>
  <si>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</si>
  <si>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</si>
  <si>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</si>
  <si>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</si>
  <si>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</si>
  <si>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</si>
  <si>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</si>
  <si>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</si>
  <si>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</si>
  <si>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</si>
  <si>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</si>
  <si>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</si>
  <si>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</si>
  <si>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</si>
  <si>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</si>
  <si>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</si>
  <si>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</si>
  <si>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</si>
  <si>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</si>
  <si>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</si>
  <si>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</si>
  <si>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</si>
  <si>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</si>
  <si>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</si>
  <si>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</si>
  <si>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</si>
  <si>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</si>
  <si>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</si>
  <si>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</si>
  <si>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</si>
  <si>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</si>
  <si>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</si>
  <si>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</si>
  <si>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</si>
  <si>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</si>
  <si>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</si>
  <si>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</si>
  <si>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</si>
  <si>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</si>
  <si>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</si>
  <si>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</si>
  <si>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</si>
  <si>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</si>
  <si>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</si>
  <si>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</si>
  <si>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</si>
  <si>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</si>
  <si>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</si>
  <si>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</si>
  <si>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</si>
  <si>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</si>
  <si>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</si>
  <si>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</si>
  <si>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</si>
  <si>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</si>
  <si>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</si>
  <si>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</si>
  <si>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</si>
  <si>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</si>
  <si>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</si>
  <si>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</si>
  <si>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</si>
  <si>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</si>
  <si>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</si>
  <si>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</si>
  <si>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</si>
  <si>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</si>
  <si>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</si>
  <si>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</si>
  <si>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</si>
  <si>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</si>
  <si>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</si>
  <si>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</si>
  <si>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</si>
  <si>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</si>
  <si>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</si>
  <si>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</si>
  <si>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</si>
  <si>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</si>
  <si>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</si>
  <si>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</si>
  <si>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</si>
  <si>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</si>
  <si>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</si>
  <si>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</si>
  <si>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</si>
  <si>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</si>
  <si>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</si>
  <si>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</si>
  <si>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</si>
  <si>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</si>
  <si>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</si>
  <si>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</si>
  <si>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</si>
  <si>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</si>
  <si>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</si>
  <si>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</si>
  <si>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</si>
  <si>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</si>
  <si>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</si>
  <si>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</si>
  <si>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</si>
  <si>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</si>
  <si>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</si>
  <si>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</si>
  <si>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</si>
  <si>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</si>
  <si>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</si>
  <si>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</si>
  <si>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</si>
  <si>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</si>
  <si>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</si>
  <si>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</si>
  <si>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</si>
  <si>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</si>
  <si>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</si>
  <si>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</si>
  <si>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</si>
  <si>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</si>
  <si>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</si>
  <si>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</si>
  <si>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</si>
  <si>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</si>
  <si>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інші надходження (розшифрувати) </t>
  </si>
  <si>
    <t xml:space="preserve">Цільове фінансування, у тому числі: </t>
  </si>
  <si>
    <t>бюджетне фінансування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</si>
  <si>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</si>
  <si>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</si>
  <si>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</si>
  <si>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</si>
  <si>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</si>
  <si>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</si>
  <si>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</si>
  <si>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</si>
  <si>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</si>
  <si>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</si>
  <si>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</si>
  <si>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</si>
  <si>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</si>
  <si>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</si>
  <si>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</si>
  <si>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</si>
  <si>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</si>
  <si>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</si>
  <si>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</si>
  <si>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</si>
  <si>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</si>
  <si>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</si>
  <si>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</si>
  <si>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</si>
  <si>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</si>
  <si>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</si>
  <si>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</si>
  <si>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</si>
  <si>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</si>
  <si>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</si>
  <si>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</si>
  <si>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</si>
  <si>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</si>
  <si>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</si>
  <si>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</si>
  <si>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</si>
  <si>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</si>
  <si>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</si>
  <si>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</si>
  <si>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</si>
  <si>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</si>
  <si>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</si>
  <si>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</si>
  <si>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</si>
  <si>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</si>
  <si>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</si>
  <si>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</si>
  <si>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</si>
  <si>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</si>
  <si>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</si>
  <si>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</si>
  <si>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</si>
  <si>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</si>
  <si>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</si>
  <si>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</si>
  <si>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</si>
  <si>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</si>
  <si>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</si>
  <si>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</si>
  <si>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</si>
  <si>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</si>
  <si>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</si>
  <si>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</si>
  <si>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</si>
  <si>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</si>
  <si>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</si>
  <si>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</si>
  <si>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</si>
  <si>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</si>
  <si>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</si>
  <si>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</si>
  <si>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</si>
  <si>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</si>
  <si>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</si>
  <si>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</si>
  <si>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</si>
  <si>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</si>
  <si>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</si>
  <si>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</si>
  <si>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</si>
  <si>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</si>
  <si>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</si>
  <si>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</si>
  <si>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</si>
  <si>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</si>
  <si>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</si>
  <si>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</si>
  <si>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</si>
  <si>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</si>
  <si>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</si>
  <si>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</si>
  <si>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1019/1</t>
  </si>
  <si>
    <t>1019/2</t>
  </si>
  <si>
    <t>1019/3</t>
  </si>
  <si>
    <t>Відрядження</t>
  </si>
  <si>
    <t>Послуги охорони</t>
  </si>
  <si>
    <t>Послуги сторонніх організацій</t>
  </si>
  <si>
    <t>1051/1</t>
  </si>
  <si>
    <t>1051/2</t>
  </si>
  <si>
    <t>1051/3</t>
  </si>
  <si>
    <t>розраунково-касове обслуговування</t>
  </si>
  <si>
    <t>періодична передплата</t>
  </si>
  <si>
    <t>витрати за роботи та послуги сторонніх організацій</t>
  </si>
  <si>
    <t>інші операційні доходи (відсотки банку)</t>
  </si>
  <si>
    <r>
      <t>Керівник</t>
    </r>
    <r>
      <rPr>
        <sz val="14"/>
        <rFont val="Times New Roman"/>
        <family val="1"/>
        <charset val="204"/>
      </rPr>
      <t xml:space="preserve">   Директор КП"БТІ" міста Вараш</t>
    </r>
  </si>
  <si>
    <t>Роман ЖДАНЮК</t>
  </si>
  <si>
    <t>інші податки та збори (військовий збір)</t>
  </si>
  <si>
    <r>
      <t>Керівник</t>
    </r>
    <r>
      <rPr>
        <sz val="14"/>
        <rFont val="Times New Roman"/>
        <family val="1"/>
        <charset val="204"/>
      </rPr>
      <t xml:space="preserve">      Директор КП"БТІ" міста Вараш</t>
    </r>
  </si>
  <si>
    <t>Керівник  Директор КП"БТІ" міста Вараш</t>
  </si>
  <si>
    <t>Діяльність у сфері інжинірингу, геології та геодезії, надання послуг із технічного консультування в цих сферах</t>
  </si>
  <si>
    <t>Фактичний показник за 2020 минулий рік</t>
  </si>
  <si>
    <t>Плановий показник поточного 2021 року</t>
  </si>
  <si>
    <t>Фактичний показник поточного року за останній звітний період І півріччя 2021року</t>
  </si>
  <si>
    <t>Плановий 2022  рік</t>
  </si>
  <si>
    <t>ЖДАНЮК Роман</t>
  </si>
  <si>
    <t>Комунальне підприємство "Бюро технічної інвентаризації" міста Вараш</t>
  </si>
  <si>
    <t>комунальне підприємство</t>
  </si>
  <si>
    <t>Вараська міська рада</t>
  </si>
  <si>
    <t>71.12</t>
  </si>
  <si>
    <t>(03636) 2-32-86</t>
  </si>
  <si>
    <t>34400, Рівненська обл., м.Вараш, м-н Перемоги, 23</t>
  </si>
  <si>
    <t>тис.грн.</t>
  </si>
  <si>
    <t>на 2022 рік</t>
  </si>
</sst>
</file>

<file path=xl/styles.xml><?xml version="1.0" encoding="utf-8"?>
<styleSheet xmlns="http://schemas.openxmlformats.org/spreadsheetml/2006/main">
  <numFmts count="20">
    <numFmt numFmtId="167" formatCode="#,##0&quot;р.&quot;;[Red]\-#,##0&quot;р.&quot;"/>
    <numFmt numFmtId="168" formatCode="#,##0.00&quot;р.&quot;;\-#,##0.00&quot;р.&quot;"/>
    <numFmt numFmtId="173" formatCode="_-* #,##0.00_р_._-;\-* #,##0.00_р_._-;_-* &quot;-&quot;??_р_._-;_-@_-"/>
    <numFmt numFmtId="176" formatCode="_-* #,##0.00_₴_-;\-* #,##0.00_₴_-;_-* &quot;-&quot;??_₴_-;_-@_-"/>
    <numFmt numFmtId="177" formatCode="_-* #,##0.00\ _г_р_н_._-;\-* #,##0.00\ _г_р_н_._-;_-* &quot;-&quot;??\ _г_р_н_._-;_-@_-"/>
    <numFmt numFmtId="178" formatCode="0.0"/>
    <numFmt numFmtId="179" formatCode="#,##0.0"/>
    <numFmt numFmtId="180" formatCode="###\ ##0.000"/>
    <numFmt numFmtId="181" formatCode="_(&quot;$&quot;* #,##0.00_);_(&quot;$&quot;* \(#,##0.00\);_(&quot;$&quot;* &quot;-&quot;??_);_(@_)"/>
    <numFmt numFmtId="182" formatCode="_(* #,##0_);_(* \(#,##0\);_(* &quot;-&quot;_);_(@_)"/>
    <numFmt numFmtId="183" formatCode="_(* #,##0.00_);_(* \(#,##0.00\);_(* &quot;-&quot;??_);_(@_)"/>
    <numFmt numFmtId="184" formatCode="#,##0.0_ ;[Red]\-#,##0.0\ "/>
    <numFmt numFmtId="185" formatCode="0.0;\(0.0\);\ ;\-"/>
    <numFmt numFmtId="186" formatCode="_(* #,##0.0_);_(* \(#,##0.0\);_(* &quot;-&quot;??_);_(@_)"/>
    <numFmt numFmtId="187" formatCode="_(* #,##0_);_(* \(#,##0\);_(* &quot;-&quot;??_);_(@_)"/>
    <numFmt numFmtId="188" formatCode="_(* #,##0.0_);_(* \(#,##0.0\);_(* &quot;-&quot;_);_(@_)"/>
    <numFmt numFmtId="189" formatCode="_(* #,##0.00_);_(* \(#,##0.00\);_(* &quot;-&quot;_);_(@_)"/>
    <numFmt numFmtId="190" formatCode="#,##0;\(#,##0\)"/>
    <numFmt numFmtId="191" formatCode="_-* #,##0.0_р_._-;\-* #,##0.0_р_._-;_-* &quot;-&quot;?_р_._-;_-@_-"/>
    <numFmt numFmtId="192" formatCode="#,##0.0;\(#,##0.0\)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8"/>
      <color indexed="18"/>
      <name val="Times New Roman"/>
      <family val="1"/>
      <charset val="204"/>
    </font>
    <font>
      <b/>
      <sz val="18"/>
      <color indexed="3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77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80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81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2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85" fontId="64" fillId="22" borderId="12" applyFill="0" applyBorder="0">
      <alignment horizontal="center" vertical="center" wrapText="1"/>
      <protection locked="0"/>
    </xf>
    <xf numFmtId="180" fontId="65" fillId="0" borderId="0">
      <alignment wrapText="1"/>
    </xf>
    <xf numFmtId="180" fontId="32" fillId="0" borderId="0">
      <alignment wrapText="1"/>
    </xf>
  </cellStyleXfs>
  <cellXfs count="380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9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7" fontId="5" fillId="0" borderId="3" xfId="0" applyNumberFormat="1" applyFont="1" applyFill="1" applyBorder="1" applyAlignment="1">
      <alignment horizontal="center" vertical="center" wrapText="1"/>
    </xf>
    <xf numFmtId="187" fontId="4" fillId="0" borderId="3" xfId="0" applyNumberFormat="1" applyFont="1" applyFill="1" applyBorder="1" applyAlignment="1">
      <alignment horizontal="center" vertical="center" wrapText="1"/>
    </xf>
    <xf numFmtId="186" fontId="5" fillId="0" borderId="3" xfId="0" applyNumberFormat="1" applyFont="1" applyFill="1" applyBorder="1" applyAlignment="1">
      <alignment horizontal="center" vertical="center" wrapText="1"/>
    </xf>
    <xf numFmtId="186" fontId="4" fillId="0" borderId="3" xfId="0" applyNumberFormat="1" applyFont="1" applyFill="1" applyBorder="1" applyAlignment="1">
      <alignment horizontal="center" vertical="center" wrapText="1"/>
    </xf>
    <xf numFmtId="182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82" fontId="4" fillId="0" borderId="3" xfId="0" applyNumberFormat="1" applyFont="1" applyFill="1" applyBorder="1" applyAlignment="1">
      <alignment horizontal="center" vertical="center" wrapText="1"/>
    </xf>
    <xf numFmtId="182" fontId="4" fillId="27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center" vertical="center" wrapText="1"/>
    </xf>
    <xf numFmtId="182" fontId="4" fillId="29" borderId="3" xfId="0" applyNumberFormat="1" applyFont="1" applyFill="1" applyBorder="1" applyAlignment="1">
      <alignment horizontal="center" vertical="center" wrapText="1"/>
    </xf>
    <xf numFmtId="187" fontId="4" fillId="29" borderId="3" xfId="0" applyNumberFormat="1" applyFont="1" applyFill="1" applyBorder="1" applyAlignment="1">
      <alignment horizontal="center" vertical="center" wrapText="1"/>
    </xf>
    <xf numFmtId="182" fontId="5" fillId="22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22" borderId="3" xfId="0" applyFont="1" applyFill="1" applyBorder="1" applyAlignment="1">
      <alignment horizontal="center" vertical="center"/>
    </xf>
    <xf numFmtId="182" fontId="4" fillId="22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22" borderId="3" xfId="245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2" borderId="3" xfId="245" applyFont="1" applyFill="1" applyBorder="1" applyAlignment="1">
      <alignment horizontal="left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9" fontId="5" fillId="0" borderId="0" xfId="245" applyNumberFormat="1" applyFont="1" applyFill="1" applyBorder="1" applyAlignment="1">
      <alignment horizontal="center" vertical="center" wrapText="1"/>
    </xf>
    <xf numFmtId="179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87" fontId="5" fillId="22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87" fontId="4" fillId="22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22" borderId="3" xfId="0" quotePrefix="1" applyFont="1" applyFill="1" applyBorder="1" applyAlignment="1">
      <alignment horizontal="center" vertical="center"/>
    </xf>
    <xf numFmtId="0" fontId="5" fillId="22" borderId="15" xfId="0" quotePrefix="1" applyFont="1" applyFill="1" applyBorder="1" applyAlignment="1">
      <alignment horizontal="center" vertical="center"/>
    </xf>
    <xf numFmtId="0" fontId="5" fillId="22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87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187" fontId="4" fillId="22" borderId="3" xfId="0" applyNumberFormat="1" applyFont="1" applyFill="1" applyBorder="1" applyAlignment="1">
      <alignment horizontal="center" wrapText="1"/>
    </xf>
    <xf numFmtId="187" fontId="5" fillId="22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90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1" fillId="0" borderId="0" xfId="0" applyFont="1" applyFill="1" applyBorder="1" applyAlignment="1">
      <alignment vertical="center" wrapText="1"/>
    </xf>
    <xf numFmtId="187" fontId="5" fillId="0" borderId="3" xfId="0" applyNumberFormat="1" applyFont="1" applyFill="1" applyBorder="1" applyAlignment="1">
      <alignment horizontal="center" wrapText="1"/>
    </xf>
    <xf numFmtId="0" fontId="71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79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9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3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 wrapText="1"/>
    </xf>
    <xf numFmtId="182" fontId="4" fillId="0" borderId="3" xfId="0" applyNumberFormat="1" applyFont="1" applyFill="1" applyBorder="1" applyAlignment="1">
      <alignment horizontal="center" wrapText="1"/>
    </xf>
    <xf numFmtId="0" fontId="71" fillId="0" borderId="0" xfId="0" applyFont="1" applyFill="1" applyAlignment="1">
      <alignment horizontal="center" vertical="center"/>
    </xf>
    <xf numFmtId="0" fontId="71" fillId="0" borderId="0" xfId="0" quotePrefix="1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3" fontId="70" fillId="22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71" fillId="0" borderId="0" xfId="0" applyFont="1" applyFill="1" applyAlignment="1">
      <alignment horizontal="left" vertical="center"/>
    </xf>
    <xf numFmtId="0" fontId="71" fillId="0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8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 applyProtection="1">
      <alignment horizontal="left" vertical="center" wrapText="1"/>
      <protection locked="0"/>
    </xf>
    <xf numFmtId="0" fontId="5" fillId="22" borderId="3" xfId="0" applyFont="1" applyFill="1" applyBorder="1" applyAlignment="1" applyProtection="1">
      <alignment horizontal="left" vertical="center" wrapText="1"/>
      <protection locked="0"/>
    </xf>
    <xf numFmtId="0" fontId="4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188" fontId="4" fillId="0" borderId="3" xfId="0" applyNumberFormat="1" applyFont="1" applyFill="1" applyBorder="1" applyAlignment="1">
      <alignment horizontal="center" vertical="center" wrapText="1"/>
    </xf>
    <xf numFmtId="188" fontId="5" fillId="0" borderId="3" xfId="0" applyNumberFormat="1" applyFont="1" applyFill="1" applyBorder="1" applyAlignment="1">
      <alignment horizontal="center" vertical="center" wrapText="1"/>
    </xf>
    <xf numFmtId="188" fontId="4" fillId="29" borderId="3" xfId="0" applyNumberFormat="1" applyFont="1" applyFill="1" applyBorder="1" applyAlignment="1">
      <alignment horizontal="center" vertical="center" wrapText="1"/>
    </xf>
    <xf numFmtId="189" fontId="5" fillId="0" borderId="3" xfId="0" applyNumberFormat="1" applyFont="1" applyFill="1" applyBorder="1" applyAlignment="1">
      <alignment horizontal="center" vertical="center" wrapText="1"/>
    </xf>
    <xf numFmtId="188" fontId="4" fillId="27" borderId="3" xfId="0" applyNumberFormat="1" applyFont="1" applyFill="1" applyBorder="1" applyAlignment="1">
      <alignment horizontal="center" vertical="center" wrapText="1"/>
    </xf>
    <xf numFmtId="188" fontId="4" fillId="28" borderId="3" xfId="0" applyNumberFormat="1" applyFont="1" applyFill="1" applyBorder="1" applyAlignment="1">
      <alignment horizontal="center" vertical="center" wrapText="1"/>
    </xf>
    <xf numFmtId="188" fontId="5" fillId="0" borderId="3" xfId="228" applyNumberFormat="1" applyFont="1" applyFill="1" applyBorder="1" applyAlignment="1">
      <alignment horizontal="center" vertical="center" wrapText="1"/>
    </xf>
    <xf numFmtId="188" fontId="5" fillId="29" borderId="3" xfId="0" applyNumberFormat="1" applyFont="1" applyFill="1" applyBorder="1" applyAlignment="1">
      <alignment horizontal="center" vertical="center" wrapText="1"/>
    </xf>
    <xf numFmtId="191" fontId="4" fillId="27" borderId="3" xfId="0" applyNumberFormat="1" applyFont="1" applyFill="1" applyBorder="1" applyAlignment="1">
      <alignment horizontal="center" vertical="center" wrapText="1"/>
    </xf>
    <xf numFmtId="188" fontId="5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left" vertical="center" wrapText="1"/>
    </xf>
    <xf numFmtId="188" fontId="4" fillId="22" borderId="3" xfId="0" applyNumberFormat="1" applyFont="1" applyFill="1" applyBorder="1" applyAlignment="1">
      <alignment horizontal="center" vertical="center" wrapText="1"/>
    </xf>
    <xf numFmtId="191" fontId="5" fillId="27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186" fontId="4" fillId="29" borderId="3" xfId="0" applyNumberFormat="1" applyFont="1" applyFill="1" applyBorder="1" applyAlignment="1">
      <alignment horizontal="center" vertical="center" wrapText="1"/>
    </xf>
    <xf numFmtId="192" fontId="5" fillId="0" borderId="3" xfId="228" applyNumberFormat="1" applyFont="1" applyFill="1" applyBorder="1" applyAlignment="1">
      <alignment horizontal="center" vertical="center" wrapText="1"/>
    </xf>
    <xf numFmtId="178" fontId="5" fillId="27" borderId="3" xfId="0" applyNumberFormat="1" applyFont="1" applyFill="1" applyBorder="1" applyAlignment="1">
      <alignment horizontal="center" vertical="center" wrapText="1"/>
    </xf>
    <xf numFmtId="178" fontId="5" fillId="27" borderId="3" xfId="0" applyNumberFormat="1" applyFont="1" applyFill="1" applyBorder="1" applyAlignment="1">
      <alignment horizontal="right" vertical="center" wrapText="1"/>
    </xf>
    <xf numFmtId="189" fontId="5" fillId="29" borderId="3" xfId="0" applyNumberFormat="1" applyFont="1" applyFill="1" applyBorder="1" applyAlignment="1">
      <alignment horizontal="center" vertical="center" wrapText="1"/>
    </xf>
    <xf numFmtId="189" fontId="4" fillId="29" borderId="3" xfId="0" applyNumberFormat="1" applyFont="1" applyFill="1" applyBorder="1" applyAlignment="1">
      <alignment horizontal="center" vertical="center" wrapText="1"/>
    </xf>
    <xf numFmtId="189" fontId="4" fillId="27" borderId="3" xfId="0" applyNumberFormat="1" applyFont="1" applyFill="1" applyBorder="1" applyAlignment="1">
      <alignment horizontal="center" vertical="center" wrapText="1"/>
    </xf>
    <xf numFmtId="182" fontId="81" fillId="27" borderId="3" xfId="0" applyNumberFormat="1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left" vertical="center" wrapText="1"/>
    </xf>
    <xf numFmtId="0" fontId="78" fillId="0" borderId="16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4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9" fillId="0" borderId="13" xfId="0" applyFont="1" applyFill="1" applyBorder="1" applyAlignment="1">
      <alignment horizontal="left" vertical="center" wrapText="1"/>
    </xf>
    <xf numFmtId="0" fontId="79" fillId="0" borderId="18" xfId="0" applyFont="1" applyFill="1" applyBorder="1" applyAlignment="1">
      <alignment horizontal="lef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/>
    </xf>
    <xf numFmtId="0" fontId="71" fillId="0" borderId="0" xfId="0" applyFont="1" applyFill="1" applyAlignment="1">
      <alignment horizontal="left" vertical="center"/>
    </xf>
    <xf numFmtId="0" fontId="77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79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14" fontId="71" fillId="0" borderId="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179" fontId="5" fillId="0" borderId="0" xfId="0" applyNumberFormat="1" applyFont="1" applyFill="1" applyBorder="1" applyAlignment="1">
      <alignment horizontal="center" wrapText="1"/>
    </xf>
    <xf numFmtId="179" fontId="5" fillId="0" borderId="0" xfId="0" quotePrefix="1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22" borderId="13" xfId="0" applyFont="1" applyFill="1" applyBorder="1" applyAlignment="1">
      <alignment horizontal="center" vertical="center"/>
    </xf>
    <xf numFmtId="0" fontId="4" fillId="22" borderId="18" xfId="0" applyFont="1" applyFill="1" applyBorder="1" applyAlignment="1">
      <alignment horizontal="center" vertical="center"/>
    </xf>
    <xf numFmtId="0" fontId="4" fillId="22" borderId="19" xfId="0" applyFont="1" applyFill="1" applyBorder="1" applyAlignment="1">
      <alignment horizontal="center" vertical="center"/>
    </xf>
    <xf numFmtId="0" fontId="80" fillId="22" borderId="13" xfId="0" applyFont="1" applyFill="1" applyBorder="1" applyAlignment="1">
      <alignment horizontal="left" vertical="center"/>
    </xf>
    <xf numFmtId="0" fontId="4" fillId="22" borderId="18" xfId="0" applyFont="1" applyFill="1" applyBorder="1" applyAlignment="1">
      <alignment horizontal="left" vertical="center"/>
    </xf>
    <xf numFmtId="0" fontId="4" fillId="22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82" fontId="4" fillId="0" borderId="13" xfId="0" applyNumberFormat="1" applyFont="1" applyFill="1" applyBorder="1" applyAlignment="1">
      <alignment horizontal="center" vertical="center" wrapText="1"/>
    </xf>
    <xf numFmtId="182" fontId="4" fillId="0" borderId="18" xfId="0" applyNumberFormat="1" applyFont="1" applyFill="1" applyBorder="1" applyAlignment="1">
      <alignment horizontal="center" vertical="center" wrapText="1"/>
    </xf>
    <xf numFmtId="182" fontId="4" fillId="0" borderId="19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9" fontId="5" fillId="0" borderId="0" xfId="0" quotePrefix="1" applyNumberFormat="1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179" fontId="5" fillId="0" borderId="16" xfId="0" applyNumberFormat="1" applyFont="1" applyFill="1" applyBorder="1" applyAlignment="1">
      <alignment horizontal="left"/>
    </xf>
    <xf numFmtId="0" fontId="5" fillId="22" borderId="13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24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24" xfId="245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87" fontId="5" fillId="0" borderId="13" xfId="0" applyNumberFormat="1" applyFont="1" applyBorder="1" applyAlignment="1">
      <alignment horizontal="center" vertical="center" wrapText="1"/>
    </xf>
    <xf numFmtId="187" fontId="5" fillId="0" borderId="19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87" fontId="5" fillId="29" borderId="13" xfId="0" applyNumberFormat="1" applyFont="1" applyFill="1" applyBorder="1" applyAlignment="1">
      <alignment horizontal="center" vertical="center" wrapText="1"/>
    </xf>
    <xf numFmtId="187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87" fontId="4" fillId="29" borderId="3" xfId="0" applyNumberFormat="1" applyFont="1" applyFill="1" applyBorder="1" applyAlignment="1">
      <alignment horizontal="center" vertical="center" wrapText="1"/>
    </xf>
    <xf numFmtId="179" fontId="4" fillId="0" borderId="16" xfId="0" applyNumberFormat="1" applyFont="1" applyFill="1" applyBorder="1" applyAlignment="1">
      <alignment horizont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view="pageBreakPreview" topLeftCell="A12" zoomScale="65" zoomScaleNormal="65" zoomScaleSheetLayoutView="65" workbookViewId="0">
      <selection activeCell="A16" sqref="A16"/>
    </sheetView>
  </sheetViews>
  <sheetFormatPr defaultRowHeight="18.75"/>
  <cols>
    <col min="1" max="1" width="83.28515625" style="3" customWidth="1"/>
    <col min="2" max="2" width="10.85546875" style="17" customWidth="1"/>
    <col min="3" max="5" width="23" style="17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11.140625" style="3" customWidth="1"/>
    <col min="12" max="12" width="57.28515625" style="3" customWidth="1"/>
    <col min="13" max="14" width="9.140625" style="3"/>
    <col min="15" max="15" width="10.5703125" style="3" customWidth="1"/>
    <col min="16" max="16384" width="9.140625" style="3"/>
  </cols>
  <sheetData>
    <row r="1" spans="1:10" ht="18" customHeight="1">
      <c r="A1" s="59" t="s">
        <v>71</v>
      </c>
      <c r="G1" s="3" t="s">
        <v>14</v>
      </c>
    </row>
    <row r="2" spans="1:10" ht="18" customHeight="1">
      <c r="A2" s="59"/>
      <c r="G2" s="162" t="s">
        <v>59</v>
      </c>
      <c r="H2" s="162"/>
      <c r="I2" s="162"/>
    </row>
    <row r="3" spans="1:10" ht="18" customHeight="1">
      <c r="A3" s="199"/>
      <c r="B3" s="200"/>
      <c r="C3" s="61"/>
      <c r="D3" s="59"/>
      <c r="E3" s="59"/>
      <c r="F3" s="59"/>
      <c r="G3" s="162" t="s">
        <v>107</v>
      </c>
      <c r="H3" s="162"/>
      <c r="I3" s="162"/>
      <c r="J3" s="162"/>
    </row>
    <row r="4" spans="1:10" ht="18" customHeight="1">
      <c r="A4" s="205" t="s">
        <v>347</v>
      </c>
      <c r="B4" s="224"/>
      <c r="C4" s="61"/>
      <c r="D4" s="59"/>
      <c r="E4" s="59"/>
      <c r="F4" s="59"/>
      <c r="G4" s="205" t="s">
        <v>108</v>
      </c>
      <c r="H4" s="205"/>
      <c r="I4" s="205"/>
      <c r="J4" s="205"/>
    </row>
    <row r="5" spans="1:10" ht="18" customHeight="1">
      <c r="A5" s="223"/>
      <c r="B5" s="224"/>
      <c r="C5" s="61"/>
      <c r="D5" s="60"/>
      <c r="E5" s="60"/>
      <c r="F5" s="60"/>
      <c r="G5" s="119" t="s">
        <v>211</v>
      </c>
      <c r="H5" s="119"/>
      <c r="I5" s="119"/>
      <c r="J5" s="119"/>
    </row>
    <row r="6" spans="1:10" ht="18" customHeight="1">
      <c r="A6" s="199"/>
      <c r="B6" s="200"/>
      <c r="C6" s="59"/>
      <c r="D6" s="60"/>
      <c r="E6" s="60"/>
      <c r="F6" s="60"/>
      <c r="G6" s="59"/>
      <c r="H6" s="59"/>
      <c r="I6" s="135"/>
      <c r="J6" s="135"/>
    </row>
    <row r="7" spans="1:10" ht="18" customHeight="1">
      <c r="A7" s="162" t="s">
        <v>377</v>
      </c>
      <c r="B7" s="61"/>
      <c r="C7" s="61"/>
      <c r="D7" s="60"/>
      <c r="E7" s="60"/>
      <c r="F7" s="60"/>
      <c r="I7" s="162"/>
      <c r="J7" s="162"/>
    </row>
    <row r="8" spans="1:10" ht="18" customHeight="1">
      <c r="A8" s="61"/>
      <c r="B8" s="61"/>
      <c r="C8" s="137"/>
      <c r="D8" s="163"/>
      <c r="E8" s="163"/>
      <c r="F8" s="163"/>
    </row>
    <row r="9" spans="1:10" ht="18" customHeight="1">
      <c r="A9" s="61"/>
      <c r="B9" s="61"/>
      <c r="C9" s="137"/>
      <c r="D9" s="163"/>
      <c r="E9" s="163"/>
      <c r="F9" s="163"/>
    </row>
    <row r="10" spans="1:10" ht="18" customHeight="1">
      <c r="A10" s="138" t="s">
        <v>215</v>
      </c>
      <c r="B10" s="59"/>
      <c r="C10" s="59"/>
      <c r="D10" s="59"/>
      <c r="E10" s="139"/>
      <c r="F10" s="140"/>
      <c r="G10" s="222" t="s">
        <v>72</v>
      </c>
      <c r="H10" s="222"/>
      <c r="I10" s="222"/>
      <c r="J10" s="222"/>
    </row>
    <row r="11" spans="1:10" ht="18" customHeight="1">
      <c r="A11" s="138"/>
      <c r="B11" s="59"/>
      <c r="C11" s="59"/>
      <c r="D11" s="59"/>
      <c r="E11" s="139"/>
      <c r="F11" s="140"/>
      <c r="G11" s="163"/>
      <c r="H11" s="163"/>
      <c r="I11" s="163"/>
      <c r="J11" s="163"/>
    </row>
    <row r="12" spans="1:10" ht="18" customHeight="1">
      <c r="A12" s="210"/>
      <c r="B12" s="211"/>
      <c r="C12" s="135"/>
      <c r="D12" s="135"/>
      <c r="E12" s="59"/>
      <c r="F12" s="141"/>
      <c r="G12" s="210"/>
      <c r="H12" s="210"/>
      <c r="I12" s="210"/>
      <c r="J12" s="210"/>
    </row>
    <row r="13" spans="1:10" ht="18" customHeight="1">
      <c r="A13" s="221" t="s">
        <v>347</v>
      </c>
      <c r="B13" s="221"/>
      <c r="C13" s="225"/>
      <c r="D13" s="225"/>
      <c r="E13" s="61"/>
      <c r="F13" s="60"/>
      <c r="G13" s="221" t="s">
        <v>374</v>
      </c>
      <c r="H13" s="221"/>
      <c r="I13" s="221"/>
      <c r="J13" s="221"/>
    </row>
    <row r="14" spans="1:10" ht="18" customHeight="1">
      <c r="A14" s="162"/>
      <c r="B14" s="162"/>
      <c r="C14" s="162"/>
      <c r="D14" s="162"/>
      <c r="E14" s="61"/>
      <c r="F14" s="60"/>
      <c r="G14" s="162"/>
      <c r="H14" s="162"/>
      <c r="I14" s="162"/>
      <c r="J14" s="162"/>
    </row>
    <row r="15" spans="1:10" ht="18" customHeight="1">
      <c r="A15" s="210"/>
      <c r="B15" s="211"/>
      <c r="C15" s="205"/>
      <c r="D15" s="212"/>
      <c r="E15" s="61"/>
      <c r="F15" s="60"/>
      <c r="G15" s="161"/>
      <c r="H15" s="161"/>
      <c r="I15" s="161"/>
      <c r="J15" s="161"/>
    </row>
    <row r="16" spans="1:10" ht="18" customHeight="1">
      <c r="A16" s="135" t="s">
        <v>377</v>
      </c>
      <c r="B16" s="142"/>
      <c r="C16" s="135"/>
      <c r="D16" s="142"/>
      <c r="E16" s="61"/>
      <c r="F16" s="60"/>
      <c r="G16" s="220" t="s">
        <v>377</v>
      </c>
      <c r="H16" s="220"/>
      <c r="I16" s="220"/>
      <c r="J16" s="220"/>
    </row>
    <row r="17" spans="1:10" ht="18" customHeight="1">
      <c r="A17" s="135"/>
      <c r="B17" s="142"/>
      <c r="C17" s="135"/>
      <c r="D17" s="142"/>
      <c r="E17" s="61"/>
      <c r="F17" s="60"/>
      <c r="G17" s="135"/>
      <c r="H17" s="135"/>
      <c r="I17" s="135"/>
      <c r="J17" s="135"/>
    </row>
    <row r="18" spans="1:10" ht="18" customHeight="1">
      <c r="A18" s="135"/>
      <c r="B18" s="142"/>
      <c r="C18" s="135"/>
      <c r="D18" s="142"/>
      <c r="E18" s="61"/>
      <c r="F18" s="60"/>
      <c r="G18" s="143"/>
      <c r="H18" s="143"/>
      <c r="I18" s="143"/>
      <c r="J18" s="143"/>
    </row>
    <row r="19" spans="1:10" ht="43.5" customHeight="1">
      <c r="A19" s="205"/>
      <c r="B19" s="205"/>
      <c r="C19" s="205"/>
      <c r="D19" s="205"/>
      <c r="E19" s="60"/>
      <c r="F19" s="60"/>
      <c r="G19" s="216" t="s">
        <v>409</v>
      </c>
      <c r="H19" s="218"/>
      <c r="I19" s="227" t="s">
        <v>410</v>
      </c>
      <c r="J19" s="227"/>
    </row>
    <row r="20" spans="1:10" ht="28.5" customHeight="1">
      <c r="A20" s="219" t="s">
        <v>8</v>
      </c>
      <c r="B20" s="228" t="s">
        <v>439</v>
      </c>
      <c r="C20" s="228"/>
      <c r="D20" s="228"/>
      <c r="E20" s="228"/>
      <c r="F20" s="228"/>
      <c r="G20" s="201" t="s">
        <v>74</v>
      </c>
      <c r="H20" s="203">
        <v>32449924</v>
      </c>
      <c r="I20" s="206" t="s">
        <v>411</v>
      </c>
      <c r="J20" s="229"/>
    </row>
    <row r="21" spans="1:10" ht="28.5" customHeight="1">
      <c r="A21" s="219"/>
      <c r="B21" s="228"/>
      <c r="C21" s="228"/>
      <c r="D21" s="228"/>
      <c r="E21" s="228"/>
      <c r="F21" s="228"/>
      <c r="G21" s="202"/>
      <c r="H21" s="204"/>
      <c r="I21" s="206"/>
      <c r="J21" s="227"/>
    </row>
    <row r="22" spans="1:10" ht="28.5" customHeight="1">
      <c r="A22" s="164" t="s">
        <v>9</v>
      </c>
      <c r="B22" s="207" t="s">
        <v>440</v>
      </c>
      <c r="C22" s="208"/>
      <c r="D22" s="208"/>
      <c r="E22" s="208"/>
      <c r="F22" s="209"/>
      <c r="G22" s="164" t="s">
        <v>73</v>
      </c>
      <c r="H22" s="186">
        <v>150</v>
      </c>
      <c r="I22" s="206" t="s">
        <v>412</v>
      </c>
      <c r="J22" s="229"/>
    </row>
    <row r="23" spans="1:10" ht="28.5" customHeight="1">
      <c r="A23" s="164" t="s">
        <v>210</v>
      </c>
      <c r="B23" s="207" t="s">
        <v>441</v>
      </c>
      <c r="C23" s="208"/>
      <c r="D23" s="208"/>
      <c r="E23" s="208"/>
      <c r="F23" s="209"/>
      <c r="G23" s="164" t="s">
        <v>5</v>
      </c>
      <c r="H23" s="164"/>
      <c r="I23" s="206"/>
      <c r="J23" s="227"/>
    </row>
    <row r="24" spans="1:10" ht="48" customHeight="1">
      <c r="A24" s="164" t="s">
        <v>10</v>
      </c>
      <c r="B24" s="207" t="s">
        <v>433</v>
      </c>
      <c r="C24" s="208"/>
      <c r="D24" s="208"/>
      <c r="E24" s="208"/>
      <c r="F24" s="209"/>
      <c r="G24" s="164" t="s">
        <v>6</v>
      </c>
      <c r="H24" s="185" t="s">
        <v>442</v>
      </c>
      <c r="I24" s="206" t="s">
        <v>412</v>
      </c>
      <c r="J24" s="251"/>
    </row>
    <row r="25" spans="1:10" ht="28.5" customHeight="1">
      <c r="A25" s="164" t="s">
        <v>11</v>
      </c>
      <c r="B25" s="216"/>
      <c r="C25" s="217"/>
      <c r="D25" s="217"/>
      <c r="E25" s="217"/>
      <c r="F25" s="217"/>
      <c r="G25" s="217"/>
      <c r="H25" s="218"/>
      <c r="I25" s="206"/>
      <c r="J25" s="252"/>
    </row>
    <row r="26" spans="1:10" ht="28.5" customHeight="1">
      <c r="A26" s="164" t="s">
        <v>178</v>
      </c>
      <c r="B26" s="207" t="s">
        <v>445</v>
      </c>
      <c r="C26" s="208"/>
      <c r="D26" s="208"/>
      <c r="E26" s="208"/>
      <c r="F26" s="208"/>
      <c r="G26" s="208"/>
      <c r="H26" s="209"/>
      <c r="I26" s="206" t="s">
        <v>412</v>
      </c>
      <c r="J26" s="253"/>
    </row>
    <row r="27" spans="1:10" ht="28.5" customHeight="1">
      <c r="A27" s="164" t="s">
        <v>375</v>
      </c>
      <c r="B27" s="207">
        <v>100</v>
      </c>
      <c r="C27" s="208"/>
      <c r="D27" s="208"/>
      <c r="E27" s="208"/>
      <c r="F27" s="208"/>
      <c r="G27" s="208"/>
      <c r="H27" s="209"/>
      <c r="I27" s="206"/>
      <c r="J27" s="253"/>
    </row>
    <row r="28" spans="1:10" ht="28.5" customHeight="1">
      <c r="A28" s="164" t="s">
        <v>58</v>
      </c>
      <c r="B28" s="207">
        <v>7</v>
      </c>
      <c r="C28" s="208"/>
      <c r="D28" s="208"/>
      <c r="E28" s="208"/>
      <c r="F28" s="208"/>
      <c r="G28" s="208"/>
      <c r="H28" s="209"/>
      <c r="I28" s="206" t="s">
        <v>412</v>
      </c>
      <c r="J28" s="253"/>
    </row>
    <row r="29" spans="1:10" ht="28.5" customHeight="1">
      <c r="A29" s="164" t="s">
        <v>414</v>
      </c>
      <c r="B29" s="207" t="s">
        <v>444</v>
      </c>
      <c r="C29" s="208"/>
      <c r="D29" s="208"/>
      <c r="E29" s="208"/>
      <c r="F29" s="208"/>
      <c r="G29" s="208"/>
      <c r="H29" s="209"/>
      <c r="I29" s="206"/>
      <c r="J29" s="253"/>
    </row>
    <row r="30" spans="1:10" ht="28.5" customHeight="1">
      <c r="A30" s="164" t="s">
        <v>7</v>
      </c>
      <c r="B30" s="207" t="s">
        <v>443</v>
      </c>
      <c r="C30" s="208"/>
      <c r="D30" s="208"/>
      <c r="E30" s="208"/>
      <c r="F30" s="208"/>
      <c r="G30" s="209"/>
      <c r="H30" s="219" t="s">
        <v>92</v>
      </c>
      <c r="I30" s="219"/>
      <c r="J30" s="62"/>
    </row>
    <row r="31" spans="1:10" ht="28.5" customHeight="1">
      <c r="A31" s="164" t="s">
        <v>376</v>
      </c>
      <c r="B31" s="213" t="s">
        <v>438</v>
      </c>
      <c r="C31" s="214"/>
      <c r="D31" s="214"/>
      <c r="E31" s="214"/>
      <c r="F31" s="214"/>
      <c r="G31" s="215"/>
      <c r="H31" s="219" t="s">
        <v>93</v>
      </c>
      <c r="I31" s="219"/>
      <c r="J31" s="62"/>
    </row>
    <row r="32" spans="1:10" ht="18.75" customHeight="1">
      <c r="A32" s="121"/>
      <c r="B32" s="121"/>
      <c r="C32" s="121"/>
      <c r="D32" s="121"/>
      <c r="E32" s="121"/>
      <c r="F32" s="121"/>
      <c r="G32" s="121"/>
      <c r="H32" s="119"/>
      <c r="I32" s="59"/>
      <c r="J32" s="61"/>
    </row>
    <row r="33" spans="1:12" ht="18.95" customHeight="1">
      <c r="A33" s="135"/>
      <c r="B33" s="119"/>
      <c r="C33" s="119"/>
      <c r="D33" s="119"/>
      <c r="E33" s="119"/>
      <c r="F33" s="119"/>
      <c r="G33" s="119"/>
      <c r="H33" s="119"/>
      <c r="I33" s="59"/>
      <c r="J33" s="59"/>
    </row>
    <row r="34" spans="1:12" ht="24" customHeight="1">
      <c r="A34" s="226" t="s">
        <v>201</v>
      </c>
      <c r="B34" s="226"/>
      <c r="C34" s="226"/>
      <c r="D34" s="226"/>
      <c r="E34" s="226"/>
      <c r="F34" s="226"/>
      <c r="G34" s="226"/>
      <c r="H34" s="226"/>
      <c r="I34" s="226"/>
      <c r="J34" s="226"/>
    </row>
    <row r="35" spans="1:12" ht="18" customHeight="1">
      <c r="A35" s="226" t="s">
        <v>446</v>
      </c>
      <c r="B35" s="226"/>
      <c r="C35" s="226"/>
      <c r="D35" s="226"/>
      <c r="E35" s="226"/>
      <c r="F35" s="226"/>
      <c r="G35" s="226"/>
      <c r="H35" s="226"/>
      <c r="I35" s="226"/>
      <c r="J35" s="226"/>
    </row>
    <row r="36" spans="1:12" ht="18" customHeight="1">
      <c r="A36" s="226" t="s">
        <v>95</v>
      </c>
      <c r="B36" s="226"/>
      <c r="C36" s="226"/>
      <c r="D36" s="226"/>
      <c r="E36" s="226"/>
      <c r="F36" s="226"/>
      <c r="G36" s="226"/>
      <c r="H36" s="226"/>
      <c r="I36" s="226"/>
      <c r="J36" s="226"/>
    </row>
    <row r="37" spans="1:12" ht="13.5" customHeight="1">
      <c r="B37" s="18"/>
      <c r="C37" s="4"/>
      <c r="D37" s="18"/>
      <c r="E37" s="18"/>
      <c r="F37" s="18"/>
      <c r="G37" s="18"/>
      <c r="H37" s="18"/>
      <c r="I37" s="18"/>
      <c r="J37" s="18"/>
    </row>
    <row r="38" spans="1:12" ht="31.5" customHeight="1">
      <c r="A38" s="250" t="s">
        <v>115</v>
      </c>
      <c r="B38" s="206" t="s">
        <v>12</v>
      </c>
      <c r="C38" s="230" t="s">
        <v>372</v>
      </c>
      <c r="D38" s="230" t="s">
        <v>373</v>
      </c>
      <c r="E38" s="232" t="s">
        <v>365</v>
      </c>
      <c r="F38" s="206" t="s">
        <v>371</v>
      </c>
      <c r="G38" s="234" t="s">
        <v>116</v>
      </c>
      <c r="H38" s="235"/>
      <c r="I38" s="235"/>
      <c r="J38" s="236"/>
    </row>
    <row r="39" spans="1:12" ht="54.75" customHeight="1">
      <c r="A39" s="250"/>
      <c r="B39" s="206"/>
      <c r="C39" s="231"/>
      <c r="D39" s="231"/>
      <c r="E39" s="233"/>
      <c r="F39" s="206"/>
      <c r="G39" s="7" t="s">
        <v>111</v>
      </c>
      <c r="H39" s="7" t="s">
        <v>112</v>
      </c>
      <c r="I39" s="7" t="s">
        <v>113</v>
      </c>
      <c r="J39" s="7" t="s">
        <v>413</v>
      </c>
    </row>
    <row r="40" spans="1:12" ht="20.100000000000001" customHeight="1">
      <c r="A40" s="6">
        <v>1</v>
      </c>
      <c r="B40" s="7">
        <v>2</v>
      </c>
      <c r="C40" s="7">
        <v>3</v>
      </c>
      <c r="D40" s="7">
        <v>4</v>
      </c>
      <c r="E40" s="7">
        <v>5</v>
      </c>
      <c r="F40" s="7">
        <v>6</v>
      </c>
      <c r="G40" s="7">
        <v>7</v>
      </c>
      <c r="H40" s="7">
        <v>8</v>
      </c>
      <c r="I40" s="7">
        <v>9</v>
      </c>
      <c r="J40" s="7">
        <v>10</v>
      </c>
    </row>
    <row r="41" spans="1:12" ht="24.95" customHeight="1">
      <c r="A41" s="249" t="s">
        <v>55</v>
      </c>
      <c r="B41" s="249"/>
      <c r="C41" s="249"/>
      <c r="D41" s="249"/>
      <c r="E41" s="249"/>
      <c r="F41" s="249"/>
      <c r="G41" s="249"/>
      <c r="H41" s="249"/>
      <c r="I41" s="249"/>
      <c r="J41" s="249"/>
      <c r="L41" s="133"/>
    </row>
    <row r="42" spans="1:12" ht="18.75" customHeight="1">
      <c r="A42" s="34" t="s">
        <v>96</v>
      </c>
      <c r="B42" s="64">
        <v>1000</v>
      </c>
      <c r="C42" s="178">
        <f>'I. Інф. до фін.плану'!C23</f>
        <v>1139.7</v>
      </c>
      <c r="D42" s="178">
        <f>'I. Інф. до фін.плану'!D23</f>
        <v>968</v>
      </c>
      <c r="E42" s="178">
        <f>'I. Інф. до фін.плану'!E23</f>
        <v>1150</v>
      </c>
      <c r="F42" s="178">
        <f>'I. Інф. до фін.плану'!F23</f>
        <v>1200</v>
      </c>
      <c r="G42" s="66"/>
      <c r="H42" s="66"/>
      <c r="I42" s="66"/>
      <c r="J42" s="66"/>
      <c r="L42" s="133"/>
    </row>
    <row r="43" spans="1:12" ht="18.75" customHeight="1">
      <c r="A43" s="34" t="s">
        <v>84</v>
      </c>
      <c r="B43" s="6">
        <v>1010</v>
      </c>
      <c r="C43" s="178">
        <f>'I. Інф. до фін.плану'!C24</f>
        <v>-686.7</v>
      </c>
      <c r="D43" s="178">
        <f>'I. Інф. до фін.плану'!D24</f>
        <v>-592</v>
      </c>
      <c r="E43" s="178">
        <f>'I. Інф. до фін.плану'!E24</f>
        <v>-672</v>
      </c>
      <c r="F43" s="178">
        <f>'I. Інф. до фін.плану'!F24</f>
        <v>-706</v>
      </c>
      <c r="G43" s="38"/>
      <c r="H43" s="38"/>
      <c r="I43" s="38"/>
      <c r="J43" s="38"/>
      <c r="L43" s="134"/>
    </row>
    <row r="44" spans="1:12" ht="18.75" customHeight="1">
      <c r="A44" s="35" t="s">
        <v>119</v>
      </c>
      <c r="B44" s="52">
        <v>1020</v>
      </c>
      <c r="C44" s="178">
        <f t="shared" ref="C44:J44" si="0">SUM(C42,C43)</f>
        <v>453</v>
      </c>
      <c r="D44" s="178">
        <f t="shared" si="0"/>
        <v>376</v>
      </c>
      <c r="E44" s="178">
        <f t="shared" si="0"/>
        <v>478</v>
      </c>
      <c r="F44" s="178">
        <f t="shared" si="0"/>
        <v>494</v>
      </c>
      <c r="G44" s="54">
        <f t="shared" si="0"/>
        <v>0</v>
      </c>
      <c r="H44" s="54">
        <f t="shared" si="0"/>
        <v>0</v>
      </c>
      <c r="I44" s="54">
        <f t="shared" si="0"/>
        <v>0</v>
      </c>
      <c r="J44" s="54">
        <f t="shared" si="0"/>
        <v>0</v>
      </c>
      <c r="L44" s="133"/>
    </row>
    <row r="45" spans="1:12" ht="18.75" customHeight="1">
      <c r="A45" s="36" t="s">
        <v>77</v>
      </c>
      <c r="B45" s="52">
        <v>1310</v>
      </c>
      <c r="C45" s="178">
        <f>'I. Інф. до фін.плану'!C112</f>
        <v>10.900000000000055</v>
      </c>
      <c r="D45" s="178">
        <f>'I. Інф. до фін.плану'!D112</f>
        <v>12</v>
      </c>
      <c r="E45" s="178">
        <f>'I. Інф. до фін.плану'!E112</f>
        <v>12.000000000000011</v>
      </c>
      <c r="F45" s="178">
        <f>'I. Інф. до фін.плану'!F112</f>
        <v>14</v>
      </c>
      <c r="G45" s="136" t="s">
        <v>103</v>
      </c>
      <c r="H45" s="136" t="s">
        <v>103</v>
      </c>
      <c r="I45" s="136" t="s">
        <v>103</v>
      </c>
      <c r="J45" s="136" t="s">
        <v>103</v>
      </c>
    </row>
    <row r="46" spans="1:12" ht="18.75" customHeight="1">
      <c r="A46" s="21" t="s">
        <v>177</v>
      </c>
      <c r="B46" s="65">
        <v>1200</v>
      </c>
      <c r="C46" s="178">
        <f>'I. Інф. до фін.плану'!C99</f>
        <v>5.0000000000000568</v>
      </c>
      <c r="D46" s="178">
        <f>'I. Інф. до фін.плану'!D99</f>
        <v>4.9000000000000004</v>
      </c>
      <c r="E46" s="178">
        <f>'I. Інф. до фін.плану'!E99</f>
        <v>5.6000000000000112</v>
      </c>
      <c r="F46" s="178">
        <f>'I. Інф. до фін.плану'!F99</f>
        <v>6.6</v>
      </c>
      <c r="G46" s="51"/>
      <c r="H46" s="51"/>
      <c r="I46" s="51"/>
      <c r="J46" s="51"/>
    </row>
    <row r="47" spans="1:12" ht="24" customHeight="1">
      <c r="A47" s="254" t="s">
        <v>221</v>
      </c>
      <c r="B47" s="254"/>
      <c r="C47" s="254"/>
      <c r="D47" s="254"/>
      <c r="E47" s="254"/>
      <c r="F47" s="254"/>
      <c r="G47" s="254"/>
      <c r="H47" s="254"/>
      <c r="I47" s="254"/>
      <c r="J47" s="254"/>
    </row>
    <row r="48" spans="1:12" ht="18.75" customHeight="1">
      <c r="A48" s="69" t="s">
        <v>154</v>
      </c>
      <c r="B48" s="6">
        <v>2111</v>
      </c>
      <c r="C48" s="178">
        <f>'ІІ. Розп. ч.п. та розр. з бюд.'!F25</f>
        <v>1.1000000000000001</v>
      </c>
      <c r="D48" s="178">
        <f>'ІІ. Розп. ч.п. та розр. з бюд.'!G25</f>
        <v>1.1000000000000001</v>
      </c>
      <c r="E48" s="178">
        <f>'ІІ. Розп. ч.п. та розр. з бюд.'!H25</f>
        <v>-1.2</v>
      </c>
      <c r="F48" s="178">
        <f>'ІІ. Розп. ч.п. та розр. з бюд.'!I25</f>
        <v>-1.4</v>
      </c>
      <c r="G48" s="38" t="s">
        <v>103</v>
      </c>
      <c r="H48" s="38" t="s">
        <v>103</v>
      </c>
      <c r="I48" s="38" t="s">
        <v>103</v>
      </c>
      <c r="J48" s="38" t="s">
        <v>103</v>
      </c>
    </row>
    <row r="49" spans="1:11" ht="37.5" customHeight="1">
      <c r="A49" s="69" t="s">
        <v>179</v>
      </c>
      <c r="B49" s="6">
        <v>2112</v>
      </c>
      <c r="C49" s="54">
        <f>'ІІ. Розп. ч.п. та розр. з бюд.'!F26</f>
        <v>0</v>
      </c>
      <c r="D49" s="54">
        <f>'ІІ. Розп. ч.п. та розр. з бюд.'!G26</f>
        <v>0</v>
      </c>
      <c r="E49" s="54">
        <f>'ІІ. Розп. ч.п. та розр. з бюд.'!H26</f>
        <v>0</v>
      </c>
      <c r="F49" s="54">
        <f>'ІІ. Розп. ч.п. та розр. з бюд.'!I26</f>
        <v>0</v>
      </c>
      <c r="G49" s="38" t="s">
        <v>103</v>
      </c>
      <c r="H49" s="38" t="s">
        <v>103</v>
      </c>
      <c r="I49" s="38" t="s">
        <v>103</v>
      </c>
      <c r="J49" s="38" t="s">
        <v>103</v>
      </c>
    </row>
    <row r="50" spans="1:11" ht="37.5" customHeight="1">
      <c r="A50" s="70" t="s">
        <v>180</v>
      </c>
      <c r="B50" s="24">
        <v>2113</v>
      </c>
      <c r="C50" s="54" t="str">
        <f>'ІІ. Розп. ч.п. та розр. з бюд.'!F27</f>
        <v>(    )</v>
      </c>
      <c r="D50" s="54" t="str">
        <f>'ІІ. Розп. ч.п. та розр. з бюд.'!G27</f>
        <v>(    )</v>
      </c>
      <c r="E50" s="54" t="str">
        <f>'ІІ. Розп. ч.п. та розр. з бюд.'!H27</f>
        <v>(    )</v>
      </c>
      <c r="F50" s="54">
        <f>'ІІ. Розп. ч.п. та розр. з бюд.'!I27</f>
        <v>0</v>
      </c>
      <c r="G50" s="38" t="s">
        <v>103</v>
      </c>
      <c r="H50" s="38" t="s">
        <v>103</v>
      </c>
      <c r="I50" s="38" t="s">
        <v>103</v>
      </c>
      <c r="J50" s="38" t="s">
        <v>103</v>
      </c>
    </row>
    <row r="51" spans="1:11" ht="37.5" customHeight="1">
      <c r="A51" s="70" t="s">
        <v>166</v>
      </c>
      <c r="B51" s="24">
        <v>2115</v>
      </c>
      <c r="C51" s="54">
        <f>'ІІ. Розп. ч.п. та розр. з бюд.'!F29</f>
        <v>0</v>
      </c>
      <c r="D51" s="54">
        <f>'ІІ. Розп. ч.п. та розр. з бюд.'!G29</f>
        <v>0</v>
      </c>
      <c r="E51" s="178">
        <f>'ІІ. Розп. ч.п. та розр. з бюд.'!H29</f>
        <v>-0.8</v>
      </c>
      <c r="F51" s="178">
        <f>'ІІ. Розп. ч.п. та розр. з бюд.'!I29</f>
        <v>-1</v>
      </c>
      <c r="G51" s="38" t="s">
        <v>103</v>
      </c>
      <c r="H51" s="38" t="s">
        <v>103</v>
      </c>
      <c r="I51" s="38" t="s">
        <v>103</v>
      </c>
      <c r="J51" s="38" t="s">
        <v>103</v>
      </c>
    </row>
    <row r="52" spans="1:11" ht="80.25" customHeight="1">
      <c r="A52" s="70" t="s">
        <v>208</v>
      </c>
      <c r="B52" s="24">
        <v>2131</v>
      </c>
      <c r="C52" s="54">
        <f>'ІІ. Розп. ч.п. та розр. з бюд.'!F40</f>
        <v>0</v>
      </c>
      <c r="D52" s="54">
        <f>'ІІ. Розп. ч.п. та розр. з бюд.'!G40</f>
        <v>0</v>
      </c>
      <c r="E52" s="54">
        <f>'ІІ. Розп. ч.п. та розр. з бюд.'!H40</f>
        <v>0</v>
      </c>
      <c r="F52" s="54">
        <f>'ІІ. Розп. ч.п. та розр. з бюд.'!I40</f>
        <v>0</v>
      </c>
      <c r="G52" s="38" t="s">
        <v>103</v>
      </c>
      <c r="H52" s="38" t="s">
        <v>103</v>
      </c>
      <c r="I52" s="38" t="s">
        <v>103</v>
      </c>
      <c r="J52" s="38" t="s">
        <v>103</v>
      </c>
    </row>
    <row r="53" spans="1:11" ht="25.15" customHeight="1">
      <c r="A53" s="68" t="s">
        <v>164</v>
      </c>
      <c r="B53" s="50">
        <v>2200</v>
      </c>
      <c r="C53" s="54">
        <f>'ІІ. Розп. ч.п. та розр. з бюд.'!F47</f>
        <v>306.7</v>
      </c>
      <c r="D53" s="54">
        <f>'ІІ. Розп. ч.п. та розр. з бюд.'!G47</f>
        <v>271.5</v>
      </c>
      <c r="E53" s="54">
        <f>'ІІ. Розп. ч.п. та розр. з бюд.'!H47</f>
        <v>333</v>
      </c>
      <c r="F53" s="54">
        <f>'ІІ. Розп. ч.п. та розр. з бюд.'!I47</f>
        <v>345.6</v>
      </c>
      <c r="G53" s="66"/>
      <c r="H53" s="66"/>
      <c r="I53" s="66"/>
      <c r="J53" s="66"/>
      <c r="K53" s="67"/>
    </row>
    <row r="54" spans="1:11" ht="24.95" customHeight="1">
      <c r="A54" s="240" t="s">
        <v>333</v>
      </c>
      <c r="B54" s="241"/>
      <c r="C54" s="241"/>
      <c r="D54" s="241"/>
      <c r="E54" s="241"/>
      <c r="F54" s="241"/>
      <c r="G54" s="241"/>
      <c r="H54" s="241"/>
      <c r="I54" s="241"/>
      <c r="J54" s="242"/>
    </row>
    <row r="55" spans="1:11" s="5" customFormat="1" ht="20.100000000000001" customHeight="1">
      <c r="A55" s="32" t="s">
        <v>99</v>
      </c>
      <c r="B55" s="11">
        <v>4000</v>
      </c>
      <c r="C55" s="54">
        <f>'ІV кап. інвеат. V кред. '!F7</f>
        <v>0</v>
      </c>
      <c r="D55" s="54">
        <f>'ІV кап. інвеат. V кред. '!G7</f>
        <v>0</v>
      </c>
      <c r="E55" s="54">
        <f>'ІV кап. інвеат. V кред. '!H7</f>
        <v>0</v>
      </c>
      <c r="F55" s="54">
        <f>'ІV кап. інвеат. V кред. '!I7</f>
        <v>0</v>
      </c>
      <c r="G55" s="53"/>
      <c r="H55" s="53"/>
      <c r="I55" s="53"/>
      <c r="J55" s="53"/>
      <c r="K55" s="81"/>
    </row>
    <row r="56" spans="1:11" ht="24.95" customHeight="1">
      <c r="A56" s="237" t="s">
        <v>332</v>
      </c>
      <c r="B56" s="238"/>
      <c r="C56" s="238"/>
      <c r="D56" s="238"/>
      <c r="E56" s="238"/>
      <c r="F56" s="238"/>
      <c r="G56" s="238"/>
      <c r="H56" s="238"/>
      <c r="I56" s="238"/>
      <c r="J56" s="239"/>
    </row>
    <row r="57" spans="1:11" ht="78.75" customHeight="1">
      <c r="A57" s="45" t="s">
        <v>309</v>
      </c>
      <c r="B57" s="46">
        <v>5010</v>
      </c>
      <c r="C57" s="55">
        <f>(C46/C42)*100</f>
        <v>0.43871194173905909</v>
      </c>
      <c r="D57" s="55">
        <f>(D46/D42)*100</f>
        <v>0.50619834710743805</v>
      </c>
      <c r="E57" s="55">
        <f>(E46/E42)*100</f>
        <v>0.48695652173913145</v>
      </c>
      <c r="F57" s="55">
        <f>(F46/F42)*100</f>
        <v>0.54999999999999993</v>
      </c>
      <c r="G57" s="55"/>
      <c r="H57" s="55"/>
      <c r="I57" s="55"/>
      <c r="J57" s="55"/>
    </row>
    <row r="58" spans="1:11" ht="59.25" customHeight="1">
      <c r="A58" s="45" t="s">
        <v>310</v>
      </c>
      <c r="B58" s="46">
        <v>5020</v>
      </c>
      <c r="C58" s="55">
        <f>(C46/C72)*100</f>
        <v>3.282994090610674</v>
      </c>
      <c r="D58" s="55">
        <f>(D46/D72)*100</f>
        <v>4.3171806167400888</v>
      </c>
      <c r="E58" s="55">
        <f>(E46/E72)*100</f>
        <v>3.8199181446111945</v>
      </c>
      <c r="F58" s="55">
        <f>(F46/F72)*100</f>
        <v>4.3335521996060402</v>
      </c>
      <c r="G58" s="71" t="s">
        <v>103</v>
      </c>
      <c r="H58" s="71" t="s">
        <v>103</v>
      </c>
      <c r="I58" s="71" t="s">
        <v>103</v>
      </c>
      <c r="J58" s="71" t="s">
        <v>103</v>
      </c>
    </row>
    <row r="59" spans="1:11" ht="60.75" customHeight="1">
      <c r="A59" s="33" t="s">
        <v>311</v>
      </c>
      <c r="B59" s="6">
        <v>5030</v>
      </c>
      <c r="C59" s="55">
        <f>(C46/C80)*100</f>
        <v>1.7349063150590065</v>
      </c>
      <c r="D59" s="55">
        <f>(D46/D80)*100</f>
        <v>1.7241379310344831</v>
      </c>
      <c r="E59" s="55">
        <f>(E46/E80)*100</f>
        <v>1.9430950728660694</v>
      </c>
      <c r="F59" s="55">
        <f>(F46/F80)*100</f>
        <v>2.2900763358778624</v>
      </c>
      <c r="G59" s="71" t="s">
        <v>103</v>
      </c>
      <c r="H59" s="71" t="s">
        <v>103</v>
      </c>
      <c r="I59" s="71" t="s">
        <v>103</v>
      </c>
      <c r="J59" s="71" t="s">
        <v>103</v>
      </c>
    </row>
    <row r="60" spans="1:11" ht="66" customHeight="1">
      <c r="A60" s="33" t="s">
        <v>312</v>
      </c>
      <c r="B60" s="6">
        <v>5040</v>
      </c>
      <c r="C60" s="55">
        <f>(C45/C42)*100</f>
        <v>0.95639203299114284</v>
      </c>
      <c r="D60" s="55">
        <f>(D45/D42)*100</f>
        <v>1.2396694214876034</v>
      </c>
      <c r="E60" s="55">
        <f>(E45/E42)*100</f>
        <v>1.0434782608695661</v>
      </c>
      <c r="F60" s="55">
        <f>(F45/F42)*100</f>
        <v>1.1666666666666667</v>
      </c>
      <c r="G60" s="58" t="s">
        <v>103</v>
      </c>
      <c r="H60" s="58" t="s">
        <v>103</v>
      </c>
      <c r="I60" s="58" t="s">
        <v>103</v>
      </c>
      <c r="J60" s="58" t="s">
        <v>103</v>
      </c>
    </row>
    <row r="61" spans="1:11" ht="66.75" customHeight="1">
      <c r="A61" s="47" t="s">
        <v>313</v>
      </c>
      <c r="B61" s="48">
        <v>5050</v>
      </c>
      <c r="C61" s="188">
        <f>C80/(C73+C74)</f>
        <v>19.605442176870749</v>
      </c>
      <c r="D61" s="194">
        <f>D80/(D73+D74)</f>
        <v>29.604166666666668</v>
      </c>
      <c r="E61" s="193">
        <f>E80/(E73+E74)</f>
        <v>32.382022471910112</v>
      </c>
      <c r="F61" s="193">
        <f>F80/(F73+F74)</f>
        <v>19.605442176870749</v>
      </c>
      <c r="G61" s="12" t="s">
        <v>103</v>
      </c>
      <c r="H61" s="12" t="s">
        <v>103</v>
      </c>
      <c r="I61" s="12" t="s">
        <v>103</v>
      </c>
      <c r="J61" s="12" t="s">
        <v>103</v>
      </c>
    </row>
    <row r="62" spans="1:11" ht="65.25" customHeight="1">
      <c r="A62" s="47" t="s">
        <v>314</v>
      </c>
      <c r="B62" s="48">
        <v>5060</v>
      </c>
      <c r="C62" s="55">
        <f>C67/C66</f>
        <v>0.30550557754587987</v>
      </c>
      <c r="D62" s="55">
        <f>D67/D66</f>
        <v>0.28823317740194315</v>
      </c>
      <c r="E62" s="55">
        <f>E67/E66</f>
        <v>0.31414177761784817</v>
      </c>
      <c r="F62" s="55">
        <f>F67/F66</f>
        <v>0.30550557754587987</v>
      </c>
      <c r="G62" s="12" t="s">
        <v>103</v>
      </c>
      <c r="H62" s="12" t="s">
        <v>103</v>
      </c>
      <c r="I62" s="12" t="s">
        <v>103</v>
      </c>
      <c r="J62" s="12" t="s">
        <v>103</v>
      </c>
    </row>
    <row r="63" spans="1:11" ht="24.95" customHeight="1">
      <c r="A63" s="247" t="s">
        <v>331</v>
      </c>
      <c r="B63" s="247"/>
      <c r="C63" s="247"/>
      <c r="D63" s="247"/>
      <c r="E63" s="247"/>
      <c r="F63" s="247"/>
      <c r="G63" s="247"/>
      <c r="H63" s="247"/>
      <c r="I63" s="247"/>
      <c r="J63" s="247"/>
    </row>
    <row r="64" spans="1:11" ht="18.75" customHeight="1">
      <c r="A64" s="45" t="s">
        <v>132</v>
      </c>
      <c r="B64" s="46">
        <v>6000</v>
      </c>
      <c r="C64" s="38"/>
      <c r="D64" s="38"/>
      <c r="E64" s="38"/>
      <c r="F64" s="38"/>
      <c r="G64" s="12" t="s">
        <v>103</v>
      </c>
      <c r="H64" s="12" t="s">
        <v>103</v>
      </c>
      <c r="I64" s="12" t="s">
        <v>103</v>
      </c>
      <c r="J64" s="12" t="s">
        <v>103</v>
      </c>
    </row>
    <row r="65" spans="1:12" ht="18.75" customHeight="1">
      <c r="A65" s="45" t="s">
        <v>182</v>
      </c>
      <c r="B65" s="46">
        <v>6001</v>
      </c>
      <c r="C65" s="178">
        <f>C66-C67</f>
        <v>192.99999999999997</v>
      </c>
      <c r="D65" s="54">
        <f>D66-D67</f>
        <v>197.79999999999998</v>
      </c>
      <c r="E65" s="54">
        <f>E66-E67</f>
        <v>190.59999999999997</v>
      </c>
      <c r="F65" s="54">
        <f>F66-F67</f>
        <v>192.99999999999997</v>
      </c>
      <c r="G65" s="12" t="s">
        <v>103</v>
      </c>
      <c r="H65" s="12" t="s">
        <v>103</v>
      </c>
      <c r="I65" s="12" t="s">
        <v>103</v>
      </c>
      <c r="J65" s="12" t="s">
        <v>103</v>
      </c>
    </row>
    <row r="66" spans="1:12" ht="18.75" customHeight="1">
      <c r="A66" s="45" t="s">
        <v>133</v>
      </c>
      <c r="B66" s="46">
        <v>6002</v>
      </c>
      <c r="C66" s="175">
        <v>277.89999999999998</v>
      </c>
      <c r="D66" s="38">
        <v>277.89999999999998</v>
      </c>
      <c r="E66" s="38">
        <v>277.89999999999998</v>
      </c>
      <c r="F66" s="175">
        <v>277.89999999999998</v>
      </c>
      <c r="G66" s="12" t="s">
        <v>103</v>
      </c>
      <c r="H66" s="12" t="s">
        <v>103</v>
      </c>
      <c r="I66" s="12" t="s">
        <v>103</v>
      </c>
      <c r="J66" s="12" t="s">
        <v>103</v>
      </c>
    </row>
    <row r="67" spans="1:12" ht="18.75" customHeight="1">
      <c r="A67" s="45" t="s">
        <v>134</v>
      </c>
      <c r="B67" s="46">
        <v>6003</v>
      </c>
      <c r="C67" s="175">
        <v>84.9</v>
      </c>
      <c r="D67" s="38">
        <v>80.099999999999994</v>
      </c>
      <c r="E67" s="38">
        <v>87.3</v>
      </c>
      <c r="F67" s="175">
        <v>84.9</v>
      </c>
      <c r="G67" s="12" t="s">
        <v>103</v>
      </c>
      <c r="H67" s="12" t="s">
        <v>103</v>
      </c>
      <c r="I67" s="12" t="s">
        <v>103</v>
      </c>
      <c r="J67" s="12" t="s">
        <v>103</v>
      </c>
    </row>
    <row r="68" spans="1:12" ht="18.75" customHeight="1">
      <c r="A68" s="33" t="s">
        <v>135</v>
      </c>
      <c r="B68" s="6">
        <v>6010</v>
      </c>
      <c r="C68" s="175">
        <f>C69+C71</f>
        <v>106.2</v>
      </c>
      <c r="D68" s="175">
        <f>D69+D71</f>
        <v>56.1</v>
      </c>
      <c r="E68" s="38">
        <f>E69+E71</f>
        <v>76.5</v>
      </c>
      <c r="F68" s="175">
        <f>F69+F71</f>
        <v>106.2</v>
      </c>
      <c r="G68" s="12" t="s">
        <v>103</v>
      </c>
      <c r="H68" s="12" t="s">
        <v>103</v>
      </c>
      <c r="I68" s="12" t="s">
        <v>103</v>
      </c>
      <c r="J68" s="12" t="s">
        <v>103</v>
      </c>
    </row>
    <row r="69" spans="1:12" ht="36.75" customHeight="1">
      <c r="A69" s="33" t="s">
        <v>327</v>
      </c>
      <c r="B69" s="6">
        <v>6011</v>
      </c>
      <c r="C69" s="175">
        <v>2.4</v>
      </c>
      <c r="D69" s="38"/>
      <c r="E69" s="38">
        <v>1.6</v>
      </c>
      <c r="F69" s="175">
        <v>2.4</v>
      </c>
      <c r="G69" s="12" t="s">
        <v>103</v>
      </c>
      <c r="H69" s="12" t="s">
        <v>103</v>
      </c>
      <c r="I69" s="12" t="s">
        <v>103</v>
      </c>
      <c r="J69" s="12" t="s">
        <v>103</v>
      </c>
      <c r="K69" s="114"/>
    </row>
    <row r="70" spans="1:12" ht="18.600000000000001" customHeight="1">
      <c r="A70" s="33" t="s">
        <v>328</v>
      </c>
      <c r="B70" s="6">
        <v>6012</v>
      </c>
      <c r="C70" s="175"/>
      <c r="D70" s="38"/>
      <c r="E70" s="38"/>
      <c r="F70" s="175"/>
      <c r="G70" s="12" t="s">
        <v>103</v>
      </c>
      <c r="H70" s="12" t="s">
        <v>103</v>
      </c>
      <c r="I70" s="12" t="s">
        <v>103</v>
      </c>
      <c r="J70" s="12" t="s">
        <v>103</v>
      </c>
      <c r="K70" s="114"/>
    </row>
    <row r="71" spans="1:12" ht="18.600000000000001" customHeight="1">
      <c r="A71" s="33" t="s">
        <v>183</v>
      </c>
      <c r="B71" s="165">
        <v>6013</v>
      </c>
      <c r="C71" s="175">
        <v>103.8</v>
      </c>
      <c r="D71" s="38">
        <v>56.1</v>
      </c>
      <c r="E71" s="38">
        <v>74.900000000000006</v>
      </c>
      <c r="F71" s="175">
        <v>103.8</v>
      </c>
      <c r="G71" s="12" t="s">
        <v>103</v>
      </c>
      <c r="H71" s="12" t="s">
        <v>103</v>
      </c>
      <c r="I71" s="12" t="s">
        <v>103</v>
      </c>
      <c r="J71" s="12" t="s">
        <v>103</v>
      </c>
    </row>
    <row r="72" spans="1:12" s="5" customFormat="1" ht="20.100000000000001" customHeight="1">
      <c r="A72" s="32" t="s">
        <v>117</v>
      </c>
      <c r="B72" s="52">
        <v>6020</v>
      </c>
      <c r="C72" s="175">
        <v>152.30000000000001</v>
      </c>
      <c r="D72" s="38">
        <v>113.5</v>
      </c>
      <c r="E72" s="38">
        <v>146.6</v>
      </c>
      <c r="F72" s="175">
        <v>152.30000000000001</v>
      </c>
      <c r="G72" s="12" t="s">
        <v>103</v>
      </c>
      <c r="H72" s="12" t="s">
        <v>103</v>
      </c>
      <c r="I72" s="12" t="s">
        <v>103</v>
      </c>
      <c r="J72" s="12" t="s">
        <v>103</v>
      </c>
    </row>
    <row r="73" spans="1:12" ht="18.600000000000001" customHeight="1">
      <c r="A73" s="33" t="s">
        <v>83</v>
      </c>
      <c r="B73" s="6">
        <v>6030</v>
      </c>
      <c r="C73" s="175"/>
      <c r="D73" s="38"/>
      <c r="E73" s="38"/>
      <c r="F73" s="175"/>
      <c r="G73" s="12" t="s">
        <v>103</v>
      </c>
      <c r="H73" s="12" t="s">
        <v>103</v>
      </c>
      <c r="I73" s="12" t="s">
        <v>103</v>
      </c>
      <c r="J73" s="12" t="s">
        <v>103</v>
      </c>
    </row>
    <row r="74" spans="1:12" ht="18.600000000000001" customHeight="1">
      <c r="A74" s="33" t="s">
        <v>318</v>
      </c>
      <c r="B74" s="6">
        <v>6040</v>
      </c>
      <c r="C74" s="175">
        <f>C76+C75</f>
        <v>14.7</v>
      </c>
      <c r="D74" s="175">
        <f>D76+D75</f>
        <v>9.6</v>
      </c>
      <c r="E74" s="175">
        <f>E76+E75</f>
        <v>8.9</v>
      </c>
      <c r="F74" s="175">
        <f>F76+F75</f>
        <v>14.7</v>
      </c>
      <c r="G74" s="12" t="s">
        <v>103</v>
      </c>
      <c r="H74" s="12" t="s">
        <v>103</v>
      </c>
      <c r="I74" s="12" t="s">
        <v>103</v>
      </c>
      <c r="J74" s="12" t="s">
        <v>103</v>
      </c>
    </row>
    <row r="75" spans="1:12" ht="18.75" customHeight="1">
      <c r="A75" s="33" t="s">
        <v>325</v>
      </c>
      <c r="B75" s="6">
        <v>6041</v>
      </c>
      <c r="C75" s="175">
        <v>3.2</v>
      </c>
      <c r="D75" s="38">
        <v>2.6</v>
      </c>
      <c r="E75" s="38">
        <v>0.6</v>
      </c>
      <c r="F75" s="175">
        <v>3.2</v>
      </c>
      <c r="G75" s="12" t="s">
        <v>103</v>
      </c>
      <c r="H75" s="12" t="s">
        <v>103</v>
      </c>
      <c r="I75" s="12" t="s">
        <v>103</v>
      </c>
      <c r="J75" s="12" t="s">
        <v>103</v>
      </c>
      <c r="K75" s="114"/>
    </row>
    <row r="76" spans="1:12" ht="19.5" customHeight="1">
      <c r="A76" s="33" t="s">
        <v>326</v>
      </c>
      <c r="B76" s="6">
        <v>6042</v>
      </c>
      <c r="C76" s="175">
        <v>11.5</v>
      </c>
      <c r="D76" s="38">
        <v>7</v>
      </c>
      <c r="E76" s="38">
        <v>8.3000000000000007</v>
      </c>
      <c r="F76" s="175">
        <v>11.5</v>
      </c>
      <c r="G76" s="12" t="s">
        <v>103</v>
      </c>
      <c r="H76" s="12" t="s">
        <v>103</v>
      </c>
      <c r="I76" s="12" t="s">
        <v>103</v>
      </c>
      <c r="J76" s="12" t="s">
        <v>103</v>
      </c>
      <c r="K76" s="114"/>
    </row>
    <row r="77" spans="1:12" s="5" customFormat="1" ht="18.75" customHeight="1">
      <c r="A77" s="32" t="s">
        <v>315</v>
      </c>
      <c r="B77" s="52">
        <v>6050</v>
      </c>
      <c r="C77" s="187"/>
      <c r="D77" s="66"/>
      <c r="E77" s="66"/>
      <c r="F77" s="187"/>
      <c r="G77" s="12" t="s">
        <v>103</v>
      </c>
      <c r="H77" s="12" t="s">
        <v>103</v>
      </c>
      <c r="I77" s="12" t="s">
        <v>103</v>
      </c>
      <c r="J77" s="12" t="s">
        <v>103</v>
      </c>
      <c r="L77" s="3"/>
    </row>
    <row r="78" spans="1:12" ht="18.75" customHeight="1">
      <c r="A78" s="33" t="s">
        <v>316</v>
      </c>
      <c r="B78" s="6">
        <v>6060</v>
      </c>
      <c r="C78" s="175"/>
      <c r="D78" s="38"/>
      <c r="E78" s="38"/>
      <c r="F78" s="175"/>
      <c r="G78" s="12" t="s">
        <v>103</v>
      </c>
      <c r="H78" s="12" t="s">
        <v>103</v>
      </c>
      <c r="I78" s="12" t="s">
        <v>103</v>
      </c>
      <c r="J78" s="12" t="s">
        <v>103</v>
      </c>
    </row>
    <row r="79" spans="1:12" ht="18.75" customHeight="1">
      <c r="A79" s="33" t="s">
        <v>317</v>
      </c>
      <c r="B79" s="6">
        <v>6070</v>
      </c>
      <c r="C79" s="175"/>
      <c r="D79" s="38"/>
      <c r="E79" s="38"/>
      <c r="F79" s="175"/>
      <c r="G79" s="12" t="s">
        <v>103</v>
      </c>
      <c r="H79" s="12" t="s">
        <v>103</v>
      </c>
      <c r="I79" s="12" t="s">
        <v>103</v>
      </c>
      <c r="J79" s="12" t="s">
        <v>103</v>
      </c>
    </row>
    <row r="80" spans="1:12" s="5" customFormat="1" ht="18.75" customHeight="1">
      <c r="A80" s="32" t="s">
        <v>78</v>
      </c>
      <c r="B80" s="52">
        <v>6080</v>
      </c>
      <c r="C80" s="175">
        <v>288.2</v>
      </c>
      <c r="D80" s="38">
        <v>284.2</v>
      </c>
      <c r="E80" s="38">
        <v>288.2</v>
      </c>
      <c r="F80" s="175">
        <v>288.2</v>
      </c>
      <c r="G80" s="12" t="s">
        <v>103</v>
      </c>
      <c r="H80" s="12" t="s">
        <v>103</v>
      </c>
      <c r="I80" s="12" t="s">
        <v>103</v>
      </c>
      <c r="J80" s="12" t="s">
        <v>103</v>
      </c>
    </row>
    <row r="81" spans="1:10" s="5" customFormat="1" ht="27" customHeight="1">
      <c r="A81" s="247" t="s">
        <v>330</v>
      </c>
      <c r="B81" s="247"/>
      <c r="C81" s="247"/>
      <c r="D81" s="247"/>
      <c r="E81" s="247"/>
      <c r="F81" s="247"/>
      <c r="G81" s="247"/>
      <c r="H81" s="247"/>
      <c r="I81" s="247"/>
      <c r="J81" s="247"/>
    </row>
    <row r="82" spans="1:10" s="5" customFormat="1" ht="18.75" customHeight="1">
      <c r="A82" s="149" t="s">
        <v>218</v>
      </c>
      <c r="B82" s="150">
        <v>7000</v>
      </c>
      <c r="C82" s="52"/>
      <c r="D82" s="52"/>
      <c r="E82" s="52"/>
      <c r="F82" s="54">
        <f>'ІV кап. інвеат. V кред. '!C37</f>
        <v>0</v>
      </c>
      <c r="G82" s="52"/>
      <c r="H82" s="52"/>
      <c r="I82" s="52"/>
      <c r="J82" s="52"/>
    </row>
    <row r="83" spans="1:10" s="5" customFormat="1" ht="18.75" customHeight="1">
      <c r="A83" s="44" t="s">
        <v>161</v>
      </c>
      <c r="B83" s="151" t="s">
        <v>348</v>
      </c>
      <c r="C83" s="54">
        <f>SUM(C84:C86)</f>
        <v>0</v>
      </c>
      <c r="D83" s="54">
        <f>SUM(D84:D86)</f>
        <v>0</v>
      </c>
      <c r="E83" s="54">
        <f>SUM(E84:E86)</f>
        <v>0</v>
      </c>
      <c r="F83" s="54">
        <f>SUM(F84:F86)</f>
        <v>0</v>
      </c>
      <c r="G83" s="53"/>
      <c r="H83" s="53"/>
      <c r="I83" s="53"/>
      <c r="J83" s="53"/>
    </row>
    <row r="84" spans="1:10" s="5" customFormat="1" ht="18.75" customHeight="1">
      <c r="A84" s="33" t="s">
        <v>184</v>
      </c>
      <c r="B84" s="152" t="s">
        <v>349</v>
      </c>
      <c r="C84" s="58"/>
      <c r="D84" s="58"/>
      <c r="E84" s="58"/>
      <c r="F84" s="53">
        <f>'ІV кап. інвеат. V кред. '!E28</f>
        <v>0</v>
      </c>
      <c r="G84" s="38" t="s">
        <v>103</v>
      </c>
      <c r="H84" s="38" t="s">
        <v>103</v>
      </c>
      <c r="I84" s="38" t="s">
        <v>103</v>
      </c>
      <c r="J84" s="38" t="s">
        <v>103</v>
      </c>
    </row>
    <row r="85" spans="1:10" s="5" customFormat="1" ht="18.75" customHeight="1">
      <c r="A85" s="33" t="s">
        <v>185</v>
      </c>
      <c r="B85" s="152" t="s">
        <v>350</v>
      </c>
      <c r="C85" s="38"/>
      <c r="D85" s="38"/>
      <c r="E85" s="38"/>
      <c r="F85" s="53">
        <f>'ІV кап. інвеат. V кред. '!E31</f>
        <v>0</v>
      </c>
      <c r="G85" s="38" t="s">
        <v>103</v>
      </c>
      <c r="H85" s="38" t="s">
        <v>103</v>
      </c>
      <c r="I85" s="38" t="s">
        <v>103</v>
      </c>
      <c r="J85" s="38" t="s">
        <v>103</v>
      </c>
    </row>
    <row r="86" spans="1:10" s="5" customFormat="1" ht="18.75" customHeight="1">
      <c r="A86" s="33" t="s">
        <v>186</v>
      </c>
      <c r="B86" s="152" t="s">
        <v>351</v>
      </c>
      <c r="C86" s="38"/>
      <c r="D86" s="38"/>
      <c r="E86" s="38"/>
      <c r="F86" s="53">
        <f>'ІV кап. інвеат. V кред. '!E34</f>
        <v>0</v>
      </c>
      <c r="G86" s="38" t="s">
        <v>103</v>
      </c>
      <c r="H86" s="38" t="s">
        <v>103</v>
      </c>
      <c r="I86" s="38" t="s">
        <v>103</v>
      </c>
      <c r="J86" s="38" t="s">
        <v>103</v>
      </c>
    </row>
    <row r="87" spans="1:10" s="5" customFormat="1" ht="18.75" customHeight="1">
      <c r="A87" s="32" t="s">
        <v>162</v>
      </c>
      <c r="B87" s="153" t="s">
        <v>355</v>
      </c>
      <c r="C87" s="54">
        <f>SUM(C88:C90)</f>
        <v>0</v>
      </c>
      <c r="D87" s="54">
        <f>SUM(D88:D90)</f>
        <v>0</v>
      </c>
      <c r="E87" s="54">
        <f>SUM(E88:E90)</f>
        <v>0</v>
      </c>
      <c r="F87" s="54">
        <f>SUM(F88:F90)</f>
        <v>0</v>
      </c>
      <c r="G87" s="53"/>
      <c r="H87" s="53"/>
      <c r="I87" s="53"/>
      <c r="J87" s="53"/>
    </row>
    <row r="88" spans="1:10" s="5" customFormat="1" ht="18.75" customHeight="1">
      <c r="A88" s="33" t="s">
        <v>184</v>
      </c>
      <c r="B88" s="152" t="s">
        <v>353</v>
      </c>
      <c r="C88" s="38"/>
      <c r="D88" s="38"/>
      <c r="E88" s="38"/>
      <c r="F88" s="53" t="str">
        <f>'ІV кап. інвеат. V кред. '!F28</f>
        <v>(    )</v>
      </c>
      <c r="G88" s="38" t="s">
        <v>103</v>
      </c>
      <c r="H88" s="38" t="s">
        <v>103</v>
      </c>
      <c r="I88" s="38" t="s">
        <v>103</v>
      </c>
      <c r="J88" s="38" t="s">
        <v>103</v>
      </c>
    </row>
    <row r="89" spans="1:10" s="5" customFormat="1" ht="18.75" customHeight="1">
      <c r="A89" s="33" t="s">
        <v>185</v>
      </c>
      <c r="B89" s="152" t="s">
        <v>352</v>
      </c>
      <c r="C89" s="38"/>
      <c r="D89" s="38"/>
      <c r="E89" s="38"/>
      <c r="F89" s="53" t="str">
        <f>'ІV кап. інвеат. V кред. '!F31</f>
        <v>(    )</v>
      </c>
      <c r="G89" s="38" t="s">
        <v>103</v>
      </c>
      <c r="H89" s="38" t="s">
        <v>103</v>
      </c>
      <c r="I89" s="38" t="s">
        <v>103</v>
      </c>
      <c r="J89" s="38" t="s">
        <v>103</v>
      </c>
    </row>
    <row r="90" spans="1:10" ht="18.75" customHeight="1">
      <c r="A90" s="33" t="s">
        <v>186</v>
      </c>
      <c r="B90" s="152" t="s">
        <v>354</v>
      </c>
      <c r="C90" s="38"/>
      <c r="D90" s="38"/>
      <c r="E90" s="38"/>
      <c r="F90" s="53" t="str">
        <f>'ІV кап. інвеат. V кред. '!F34</f>
        <v>(    )</v>
      </c>
      <c r="G90" s="38" t="s">
        <v>103</v>
      </c>
      <c r="H90" s="38" t="s">
        <v>103</v>
      </c>
      <c r="I90" s="38" t="s">
        <v>103</v>
      </c>
      <c r="J90" s="38" t="s">
        <v>103</v>
      </c>
    </row>
    <row r="91" spans="1:10" ht="18.75" customHeight="1">
      <c r="A91" s="154" t="s">
        <v>219</v>
      </c>
      <c r="B91" s="150">
        <v>7050</v>
      </c>
      <c r="C91" s="38"/>
      <c r="D91" s="38"/>
      <c r="E91" s="38"/>
      <c r="F91" s="54">
        <f>'ІV кап. інвеат. V кред. '!L37</f>
        <v>0</v>
      </c>
      <c r="G91" s="38"/>
      <c r="H91" s="38"/>
      <c r="I91" s="38"/>
      <c r="J91" s="38"/>
    </row>
    <row r="92" spans="1:10" ht="27" customHeight="1">
      <c r="A92" s="247" t="s">
        <v>329</v>
      </c>
      <c r="B92" s="247"/>
      <c r="C92" s="247"/>
      <c r="D92" s="247"/>
      <c r="E92" s="247"/>
      <c r="F92" s="247"/>
      <c r="G92" s="247"/>
      <c r="H92" s="247"/>
      <c r="I92" s="247"/>
      <c r="J92" s="247"/>
    </row>
    <row r="93" spans="1:10" s="17" customFormat="1" ht="60.75" customHeight="1">
      <c r="A93" s="170" t="s">
        <v>212</v>
      </c>
      <c r="B93" s="63" t="s">
        <v>136</v>
      </c>
      <c r="C93" s="55">
        <v>7</v>
      </c>
      <c r="D93" s="55">
        <v>7</v>
      </c>
      <c r="E93" s="55">
        <f>SUM(E94:E98)</f>
        <v>7</v>
      </c>
      <c r="F93" s="55">
        <f>SUM(F94:F98)</f>
        <v>7</v>
      </c>
      <c r="G93" s="12"/>
      <c r="H93" s="12"/>
      <c r="I93" s="12"/>
      <c r="J93" s="12"/>
    </row>
    <row r="94" spans="1:10" s="17" customFormat="1" ht="18.75" customHeight="1">
      <c r="A94" s="171" t="s">
        <v>195</v>
      </c>
      <c r="B94" s="49" t="s">
        <v>137</v>
      </c>
      <c r="C94" s="38"/>
      <c r="D94" s="38"/>
      <c r="E94" s="38"/>
      <c r="F94" s="38"/>
      <c r="G94" s="12" t="s">
        <v>103</v>
      </c>
      <c r="H94" s="12" t="s">
        <v>103</v>
      </c>
      <c r="I94" s="12" t="s">
        <v>103</v>
      </c>
      <c r="J94" s="12" t="s">
        <v>103</v>
      </c>
    </row>
    <row r="95" spans="1:10" s="17" customFormat="1" ht="18.75" customHeight="1">
      <c r="A95" s="171" t="s">
        <v>196</v>
      </c>
      <c r="B95" s="49" t="s">
        <v>138</v>
      </c>
      <c r="C95" s="38"/>
      <c r="D95" s="38"/>
      <c r="E95" s="38"/>
      <c r="F95" s="38"/>
      <c r="G95" s="12" t="s">
        <v>103</v>
      </c>
      <c r="H95" s="12" t="s">
        <v>103</v>
      </c>
      <c r="I95" s="12" t="s">
        <v>103</v>
      </c>
      <c r="J95" s="12" t="s">
        <v>103</v>
      </c>
    </row>
    <row r="96" spans="1:10" s="17" customFormat="1" ht="18.75" customHeight="1">
      <c r="A96" s="69" t="s">
        <v>202</v>
      </c>
      <c r="B96" s="49" t="s">
        <v>139</v>
      </c>
      <c r="C96" s="38">
        <v>1</v>
      </c>
      <c r="D96" s="38">
        <v>1</v>
      </c>
      <c r="E96" s="38">
        <v>1</v>
      </c>
      <c r="F96" s="38">
        <v>1</v>
      </c>
      <c r="G96" s="12" t="s">
        <v>103</v>
      </c>
      <c r="H96" s="12" t="s">
        <v>103</v>
      </c>
      <c r="I96" s="12" t="s">
        <v>103</v>
      </c>
      <c r="J96" s="12" t="s">
        <v>103</v>
      </c>
    </row>
    <row r="97" spans="1:10" s="17" customFormat="1" ht="18.75" customHeight="1">
      <c r="A97" s="69" t="s">
        <v>118</v>
      </c>
      <c r="B97" s="49" t="s">
        <v>199</v>
      </c>
      <c r="C97" s="38">
        <v>1</v>
      </c>
      <c r="D97" s="38">
        <v>1</v>
      </c>
      <c r="E97" s="38">
        <v>1</v>
      </c>
      <c r="F97" s="38">
        <v>1</v>
      </c>
      <c r="G97" s="12" t="s">
        <v>103</v>
      </c>
      <c r="H97" s="12" t="s">
        <v>103</v>
      </c>
      <c r="I97" s="12" t="s">
        <v>103</v>
      </c>
      <c r="J97" s="12" t="s">
        <v>103</v>
      </c>
    </row>
    <row r="98" spans="1:10" s="17" customFormat="1" ht="18.75" customHeight="1">
      <c r="A98" s="69" t="s">
        <v>114</v>
      </c>
      <c r="B98" s="49" t="s">
        <v>200</v>
      </c>
      <c r="C98" s="38">
        <v>5</v>
      </c>
      <c r="D98" s="38">
        <v>5</v>
      </c>
      <c r="E98" s="38">
        <v>5</v>
      </c>
      <c r="F98" s="38">
        <v>5</v>
      </c>
      <c r="G98" s="12" t="s">
        <v>103</v>
      </c>
      <c r="H98" s="12" t="s">
        <v>103</v>
      </c>
      <c r="I98" s="12" t="s">
        <v>103</v>
      </c>
      <c r="J98" s="12" t="s">
        <v>103</v>
      </c>
    </row>
    <row r="99" spans="1:10" s="17" customFormat="1" ht="18.75" customHeight="1">
      <c r="A99" s="170" t="s">
        <v>3</v>
      </c>
      <c r="B99" s="63" t="s">
        <v>140</v>
      </c>
      <c r="C99" s="183">
        <f>'I. Інф. до фін.плану'!C117</f>
        <v>814.59999999999991</v>
      </c>
      <c r="D99" s="55">
        <f>'I. Інф. до фін.плану'!D117</f>
        <v>700</v>
      </c>
      <c r="E99" s="55">
        <f>'I. Інф. до фін.плану'!E117</f>
        <v>822</v>
      </c>
      <c r="F99" s="55">
        <f>'I. Інф. до фін.плану'!F117</f>
        <v>848</v>
      </c>
      <c r="G99" s="51"/>
      <c r="H99" s="51"/>
      <c r="I99" s="51"/>
      <c r="J99" s="51"/>
    </row>
    <row r="100" spans="1:10" s="17" customFormat="1" ht="18.75" customHeight="1">
      <c r="A100" s="33" t="s">
        <v>195</v>
      </c>
      <c r="B100" s="49" t="s">
        <v>356</v>
      </c>
      <c r="C100" s="38"/>
      <c r="D100" s="38"/>
      <c r="E100" s="38"/>
      <c r="F100" s="38"/>
      <c r="G100" s="12" t="s">
        <v>103</v>
      </c>
      <c r="H100" s="12" t="s">
        <v>103</v>
      </c>
      <c r="I100" s="12" t="s">
        <v>103</v>
      </c>
      <c r="J100" s="12" t="s">
        <v>103</v>
      </c>
    </row>
    <row r="101" spans="1:10" s="17" customFormat="1" ht="18.75" customHeight="1">
      <c r="A101" s="33" t="s">
        <v>196</v>
      </c>
      <c r="B101" s="49" t="s">
        <v>357</v>
      </c>
      <c r="C101" s="38"/>
      <c r="D101" s="38"/>
      <c r="E101" s="38"/>
      <c r="F101" s="38"/>
      <c r="G101" s="12" t="s">
        <v>103</v>
      </c>
      <c r="H101" s="12" t="s">
        <v>103</v>
      </c>
      <c r="I101" s="12" t="s">
        <v>103</v>
      </c>
      <c r="J101" s="12" t="s">
        <v>103</v>
      </c>
    </row>
    <row r="102" spans="1:10" s="17" customFormat="1" ht="18.75" customHeight="1">
      <c r="A102" s="8" t="s">
        <v>202</v>
      </c>
      <c r="B102" s="49" t="s">
        <v>358</v>
      </c>
      <c r="C102" s="175">
        <v>196.2</v>
      </c>
      <c r="D102" s="38">
        <v>161</v>
      </c>
      <c r="E102" s="38">
        <v>192</v>
      </c>
      <c r="F102" s="38">
        <v>192</v>
      </c>
      <c r="G102" s="12" t="s">
        <v>103</v>
      </c>
      <c r="H102" s="12" t="s">
        <v>103</v>
      </c>
      <c r="I102" s="12" t="s">
        <v>103</v>
      </c>
      <c r="J102" s="12" t="s">
        <v>103</v>
      </c>
    </row>
    <row r="103" spans="1:10" s="17" customFormat="1" ht="18.75" customHeight="1">
      <c r="A103" s="8" t="s">
        <v>118</v>
      </c>
      <c r="B103" s="49" t="s">
        <v>359</v>
      </c>
      <c r="C103" s="175">
        <v>139.69999999999999</v>
      </c>
      <c r="D103" s="38">
        <v>119</v>
      </c>
      <c r="E103" s="38">
        <v>150</v>
      </c>
      <c r="F103" s="38">
        <v>156</v>
      </c>
      <c r="G103" s="12" t="s">
        <v>103</v>
      </c>
      <c r="H103" s="12" t="s">
        <v>103</v>
      </c>
      <c r="I103" s="12" t="s">
        <v>103</v>
      </c>
      <c r="J103" s="12" t="s">
        <v>103</v>
      </c>
    </row>
    <row r="104" spans="1:10" s="17" customFormat="1" ht="18.75" customHeight="1">
      <c r="A104" s="8" t="s">
        <v>114</v>
      </c>
      <c r="B104" s="49" t="s">
        <v>360</v>
      </c>
      <c r="C104" s="175">
        <v>478.7</v>
      </c>
      <c r="D104" s="38">
        <v>420</v>
      </c>
      <c r="E104" s="38">
        <v>480</v>
      </c>
      <c r="F104" s="38">
        <v>500</v>
      </c>
      <c r="G104" s="12" t="s">
        <v>103</v>
      </c>
      <c r="H104" s="12" t="s">
        <v>103</v>
      </c>
      <c r="I104" s="12" t="s">
        <v>103</v>
      </c>
      <c r="J104" s="12" t="s">
        <v>103</v>
      </c>
    </row>
    <row r="105" spans="1:10" s="17" customFormat="1" ht="37.5">
      <c r="A105" s="32" t="s">
        <v>207</v>
      </c>
      <c r="B105" s="63" t="s">
        <v>141</v>
      </c>
      <c r="C105" s="178">
        <f>(C99/C93)/12*1000</f>
        <v>9697.6190476190459</v>
      </c>
      <c r="D105" s="54">
        <f>(D99/D93)/12*1000</f>
        <v>8333.3333333333339</v>
      </c>
      <c r="E105" s="54">
        <f>(E99/E93)/12*1000</f>
        <v>9785.7142857142862</v>
      </c>
      <c r="F105" s="54">
        <f>(F99/F93)/12*1000</f>
        <v>10095.238095238095</v>
      </c>
      <c r="G105" s="198"/>
      <c r="H105" s="198"/>
      <c r="I105" s="198"/>
      <c r="J105" s="198"/>
    </row>
    <row r="106" spans="1:10" s="17" customFormat="1" ht="18.75" customHeight="1">
      <c r="A106" s="33" t="s">
        <v>203</v>
      </c>
      <c r="B106" s="49" t="s">
        <v>142</v>
      </c>
      <c r="C106" s="107"/>
      <c r="D106" s="107"/>
      <c r="E106" s="107"/>
      <c r="F106" s="107"/>
      <c r="G106" s="12" t="s">
        <v>103</v>
      </c>
      <c r="H106" s="12" t="s">
        <v>103</v>
      </c>
      <c r="I106" s="12" t="s">
        <v>103</v>
      </c>
      <c r="J106" s="12" t="s">
        <v>103</v>
      </c>
    </row>
    <row r="107" spans="1:10" s="17" customFormat="1" ht="18.75" customHeight="1">
      <c r="A107" s="33" t="s">
        <v>204</v>
      </c>
      <c r="B107" s="49" t="s">
        <v>143</v>
      </c>
      <c r="C107" s="107"/>
      <c r="D107" s="107"/>
      <c r="E107" s="107"/>
      <c r="F107" s="107"/>
      <c r="G107" s="12" t="s">
        <v>103</v>
      </c>
      <c r="H107" s="12" t="s">
        <v>103</v>
      </c>
      <c r="I107" s="12" t="s">
        <v>103</v>
      </c>
      <c r="J107" s="12" t="s">
        <v>103</v>
      </c>
    </row>
    <row r="108" spans="1:10" s="17" customFormat="1" ht="18.75" customHeight="1">
      <c r="A108" s="8" t="s">
        <v>405</v>
      </c>
      <c r="B108" s="49" t="s">
        <v>144</v>
      </c>
      <c r="C108" s="189">
        <f>(C102/C96)/12*1000</f>
        <v>16349.999999999998</v>
      </c>
      <c r="D108" s="107">
        <f>(D102/D96)/12*1000</f>
        <v>13416.666666666666</v>
      </c>
      <c r="E108" s="107">
        <f>(E102/E96)/12*1000</f>
        <v>16000</v>
      </c>
      <c r="F108" s="107">
        <f>(F102/F96)/12*1000</f>
        <v>16000</v>
      </c>
      <c r="G108" s="12" t="s">
        <v>103</v>
      </c>
      <c r="H108" s="12" t="s">
        <v>103</v>
      </c>
      <c r="I108" s="12" t="s">
        <v>103</v>
      </c>
      <c r="J108" s="12" t="s">
        <v>103</v>
      </c>
    </row>
    <row r="109" spans="1:10" s="160" customFormat="1" ht="18.75" customHeight="1">
      <c r="A109" s="156" t="s">
        <v>402</v>
      </c>
      <c r="B109" s="157" t="s">
        <v>406</v>
      </c>
      <c r="C109" s="190">
        <f>C108</f>
        <v>16349.999999999998</v>
      </c>
      <c r="D109" s="158">
        <f>D108</f>
        <v>13416.666666666666</v>
      </c>
      <c r="E109" s="158">
        <f>E108</f>
        <v>16000</v>
      </c>
      <c r="F109" s="158">
        <f>F108</f>
        <v>16000</v>
      </c>
      <c r="G109" s="159" t="s">
        <v>103</v>
      </c>
      <c r="H109" s="159" t="s">
        <v>103</v>
      </c>
      <c r="I109" s="159" t="s">
        <v>103</v>
      </c>
      <c r="J109" s="159" t="s">
        <v>103</v>
      </c>
    </row>
    <row r="110" spans="1:10" s="160" customFormat="1" ht="18.75" customHeight="1">
      <c r="A110" s="156" t="s">
        <v>403</v>
      </c>
      <c r="B110" s="157" t="s">
        <v>407</v>
      </c>
      <c r="C110" s="190"/>
      <c r="D110" s="158"/>
      <c r="E110" s="158"/>
      <c r="F110" s="158"/>
      <c r="G110" s="159" t="s">
        <v>103</v>
      </c>
      <c r="H110" s="159" t="s">
        <v>103</v>
      </c>
      <c r="I110" s="159" t="s">
        <v>103</v>
      </c>
      <c r="J110" s="159" t="s">
        <v>103</v>
      </c>
    </row>
    <row r="111" spans="1:10" s="160" customFormat="1" ht="18.75" customHeight="1">
      <c r="A111" s="156" t="s">
        <v>404</v>
      </c>
      <c r="B111" s="157" t="s">
        <v>408</v>
      </c>
      <c r="C111" s="190"/>
      <c r="D111" s="158"/>
      <c r="E111" s="158"/>
      <c r="F111" s="158"/>
      <c r="G111" s="159" t="s">
        <v>103</v>
      </c>
      <c r="H111" s="159" t="s">
        <v>103</v>
      </c>
      <c r="I111" s="159" t="s">
        <v>103</v>
      </c>
      <c r="J111" s="159" t="s">
        <v>103</v>
      </c>
    </row>
    <row r="112" spans="1:10" s="17" customFormat="1" ht="18.75" customHeight="1">
      <c r="A112" s="8" t="s">
        <v>206</v>
      </c>
      <c r="B112" s="49" t="s">
        <v>197</v>
      </c>
      <c r="C112" s="189">
        <f>(C103/C97)/12*1000</f>
        <v>11641.666666666666</v>
      </c>
      <c r="D112" s="107">
        <f t="shared" ref="C112:F113" si="1">(D103/D97)/12*1000</f>
        <v>9916.6666666666661</v>
      </c>
      <c r="E112" s="107">
        <f t="shared" si="1"/>
        <v>12500</v>
      </c>
      <c r="F112" s="107">
        <f t="shared" si="1"/>
        <v>13000</v>
      </c>
      <c r="G112" s="12" t="s">
        <v>103</v>
      </c>
      <c r="H112" s="12" t="s">
        <v>103</v>
      </c>
      <c r="I112" s="12" t="s">
        <v>103</v>
      </c>
      <c r="J112" s="12" t="s">
        <v>103</v>
      </c>
    </row>
    <row r="113" spans="1:10" s="17" customFormat="1" ht="18.75" customHeight="1">
      <c r="A113" s="8" t="s">
        <v>205</v>
      </c>
      <c r="B113" s="49" t="s">
        <v>198</v>
      </c>
      <c r="C113" s="189">
        <f t="shared" si="1"/>
        <v>7978.333333333333</v>
      </c>
      <c r="D113" s="107">
        <f t="shared" si="1"/>
        <v>7000</v>
      </c>
      <c r="E113" s="107">
        <f t="shared" si="1"/>
        <v>8000</v>
      </c>
      <c r="F113" s="107">
        <f t="shared" si="1"/>
        <v>8333.3333333333339</v>
      </c>
      <c r="G113" s="12" t="s">
        <v>103</v>
      </c>
      <c r="H113" s="12" t="s">
        <v>103</v>
      </c>
      <c r="I113" s="12" t="s">
        <v>103</v>
      </c>
      <c r="J113" s="12" t="s">
        <v>103</v>
      </c>
    </row>
    <row r="114" spans="1:10" s="17" customFormat="1" ht="18.75" customHeight="1">
      <c r="A114" s="28"/>
      <c r="C114" s="25"/>
      <c r="D114" s="29"/>
      <c r="E114" s="29"/>
      <c r="F114" s="29"/>
      <c r="G114" s="19"/>
      <c r="H114" s="19"/>
      <c r="I114" s="19"/>
      <c r="J114" s="19"/>
    </row>
    <row r="115" spans="1:10" s="17" customFormat="1" ht="18.75" customHeight="1">
      <c r="A115" s="28"/>
      <c r="C115" s="118"/>
      <c r="D115" s="29"/>
      <c r="E115" s="29"/>
      <c r="F115" s="29"/>
      <c r="G115" s="19"/>
      <c r="H115" s="19"/>
      <c r="I115" s="19"/>
      <c r="J115" s="19"/>
    </row>
    <row r="116" spans="1:10" s="17" customFormat="1" ht="18.75" customHeight="1">
      <c r="A116" s="123" t="s">
        <v>428</v>
      </c>
      <c r="B116" s="128"/>
      <c r="C116" s="245" t="s">
        <v>57</v>
      </c>
      <c r="D116" s="246"/>
      <c r="E116" s="246"/>
      <c r="F116" s="246"/>
      <c r="G116" s="127"/>
      <c r="H116" s="248" t="s">
        <v>429</v>
      </c>
      <c r="I116" s="248"/>
    </row>
    <row r="117" spans="1:10" s="17" customFormat="1" ht="18.75" customHeight="1">
      <c r="A117" s="124" t="s">
        <v>47</v>
      </c>
      <c r="B117" s="129"/>
      <c r="C117" s="243" t="s">
        <v>48</v>
      </c>
      <c r="D117" s="243"/>
      <c r="E117" s="243"/>
      <c r="F117" s="243"/>
      <c r="G117" s="126"/>
      <c r="H117" s="244" t="s">
        <v>224</v>
      </c>
      <c r="I117" s="244"/>
      <c r="J117" s="244"/>
    </row>
    <row r="118" spans="1:10" s="17" customFormat="1">
      <c r="A118" s="23"/>
      <c r="F118" s="3"/>
      <c r="G118" s="3"/>
      <c r="H118" s="3"/>
      <c r="I118" s="3"/>
      <c r="J118" s="3"/>
    </row>
    <row r="119" spans="1:10" s="17" customFormat="1">
      <c r="A119" s="23"/>
      <c r="F119" s="3"/>
      <c r="G119" s="3"/>
      <c r="H119" s="3"/>
      <c r="I119" s="3"/>
      <c r="J119" s="3"/>
    </row>
    <row r="120" spans="1:10" s="17" customFormat="1">
      <c r="A120" s="23"/>
      <c r="F120" s="3"/>
      <c r="G120" s="3"/>
      <c r="H120" s="3"/>
      <c r="I120" s="3"/>
      <c r="J120" s="3"/>
    </row>
    <row r="121" spans="1:10" s="17" customFormat="1">
      <c r="A121" s="23"/>
      <c r="F121" s="3"/>
      <c r="G121" s="3"/>
      <c r="H121" s="3"/>
      <c r="I121" s="3"/>
      <c r="J121" s="3"/>
    </row>
    <row r="122" spans="1:10" s="17" customFormat="1">
      <c r="A122" s="23"/>
      <c r="F122" s="3"/>
      <c r="G122" s="3"/>
      <c r="H122" s="3"/>
      <c r="I122" s="3"/>
      <c r="J122" s="3"/>
    </row>
    <row r="123" spans="1:10" s="17" customFormat="1">
      <c r="A123" s="23"/>
      <c r="F123" s="3"/>
      <c r="G123" s="3"/>
      <c r="H123" s="3"/>
      <c r="I123" s="3"/>
      <c r="J123" s="3"/>
    </row>
    <row r="124" spans="1:10" s="17" customFormat="1">
      <c r="A124" s="23"/>
      <c r="F124" s="3"/>
      <c r="G124" s="3"/>
      <c r="H124" s="3"/>
      <c r="I124" s="3"/>
      <c r="J124" s="3"/>
    </row>
    <row r="125" spans="1:10" s="17" customFormat="1">
      <c r="A125" s="23"/>
      <c r="F125" s="3"/>
      <c r="G125" s="3"/>
      <c r="H125" s="3"/>
      <c r="I125" s="3"/>
      <c r="J125" s="3"/>
    </row>
    <row r="126" spans="1:10" s="17" customFormat="1">
      <c r="A126" s="23"/>
      <c r="F126" s="3"/>
      <c r="G126" s="3"/>
      <c r="H126" s="3"/>
      <c r="I126" s="3"/>
      <c r="J126" s="3"/>
    </row>
    <row r="127" spans="1:10" s="17" customFormat="1">
      <c r="A127" s="23"/>
      <c r="F127" s="3"/>
      <c r="G127" s="3"/>
      <c r="H127" s="3"/>
      <c r="I127" s="3"/>
      <c r="J127" s="3"/>
    </row>
    <row r="128" spans="1:10" s="17" customFormat="1">
      <c r="A128" s="23"/>
      <c r="F128" s="3"/>
      <c r="G128" s="3"/>
      <c r="H128" s="3"/>
      <c r="I128" s="3"/>
      <c r="J128" s="3"/>
    </row>
    <row r="129" spans="1:10" s="17" customFormat="1">
      <c r="A129" s="23"/>
      <c r="F129" s="3"/>
      <c r="G129" s="3"/>
      <c r="H129" s="3"/>
      <c r="I129" s="3"/>
      <c r="J129" s="3"/>
    </row>
    <row r="130" spans="1:10" s="17" customFormat="1">
      <c r="A130" s="23"/>
      <c r="F130" s="3"/>
      <c r="G130" s="3"/>
      <c r="H130" s="3"/>
      <c r="I130" s="3"/>
      <c r="J130" s="3"/>
    </row>
    <row r="131" spans="1:10" s="17" customFormat="1">
      <c r="A131" s="23"/>
      <c r="F131" s="3"/>
      <c r="G131" s="3"/>
      <c r="H131" s="3"/>
      <c r="I131" s="3"/>
      <c r="J131" s="3"/>
    </row>
    <row r="132" spans="1:10" s="17" customFormat="1">
      <c r="A132" s="23"/>
      <c r="F132" s="3"/>
      <c r="G132" s="3"/>
      <c r="H132" s="3"/>
      <c r="I132" s="3"/>
      <c r="J132" s="3"/>
    </row>
    <row r="133" spans="1:10" s="17" customFormat="1">
      <c r="A133" s="23"/>
      <c r="F133" s="3"/>
      <c r="G133" s="3"/>
      <c r="H133" s="3"/>
      <c r="I133" s="3"/>
      <c r="J133" s="3"/>
    </row>
    <row r="134" spans="1:10" s="17" customFormat="1">
      <c r="A134" s="23"/>
      <c r="F134" s="3"/>
      <c r="G134" s="3"/>
      <c r="H134" s="3"/>
      <c r="I134" s="3"/>
      <c r="J134" s="3"/>
    </row>
    <row r="135" spans="1:10" s="17" customFormat="1">
      <c r="A135" s="23"/>
      <c r="F135" s="3"/>
      <c r="G135" s="3"/>
      <c r="H135" s="3"/>
      <c r="I135" s="3"/>
      <c r="J135" s="3"/>
    </row>
    <row r="136" spans="1:10" s="17" customFormat="1">
      <c r="A136" s="23"/>
      <c r="F136" s="3"/>
      <c r="G136" s="3"/>
      <c r="H136" s="3"/>
      <c r="I136" s="3"/>
      <c r="J136" s="3"/>
    </row>
    <row r="137" spans="1:10" s="17" customFormat="1">
      <c r="A137" s="23"/>
      <c r="F137" s="3"/>
      <c r="G137" s="3"/>
      <c r="H137" s="3"/>
      <c r="I137" s="3"/>
      <c r="J137" s="3"/>
    </row>
    <row r="138" spans="1:10" s="17" customFormat="1">
      <c r="A138" s="23"/>
      <c r="F138" s="3"/>
      <c r="G138" s="3"/>
      <c r="H138" s="3"/>
      <c r="I138" s="3"/>
      <c r="J138" s="3"/>
    </row>
    <row r="139" spans="1:10" s="17" customFormat="1">
      <c r="A139" s="23"/>
      <c r="F139" s="3"/>
      <c r="G139" s="3"/>
      <c r="H139" s="3"/>
      <c r="I139" s="3"/>
      <c r="J139" s="3"/>
    </row>
    <row r="140" spans="1:10" s="17" customFormat="1">
      <c r="A140" s="23"/>
      <c r="F140" s="3"/>
      <c r="G140" s="3"/>
      <c r="H140" s="3"/>
      <c r="I140" s="3"/>
      <c r="J140" s="3"/>
    </row>
    <row r="141" spans="1:10" s="17" customFormat="1">
      <c r="A141" s="23"/>
      <c r="F141" s="3"/>
      <c r="G141" s="3"/>
      <c r="H141" s="3"/>
      <c r="I141" s="3"/>
      <c r="J141" s="3"/>
    </row>
    <row r="142" spans="1:10" s="17" customFormat="1">
      <c r="A142" s="23"/>
      <c r="F142" s="3"/>
      <c r="G142" s="3"/>
      <c r="H142" s="3"/>
      <c r="I142" s="3"/>
      <c r="J142" s="3"/>
    </row>
    <row r="143" spans="1:10" s="17" customFormat="1">
      <c r="A143" s="23"/>
      <c r="F143" s="3"/>
      <c r="G143" s="3"/>
      <c r="H143" s="3"/>
      <c r="I143" s="3"/>
      <c r="J143" s="3"/>
    </row>
    <row r="144" spans="1:10" s="17" customFormat="1">
      <c r="A144" s="23"/>
      <c r="F144" s="3"/>
      <c r="G144" s="3"/>
      <c r="H144" s="3"/>
      <c r="I144" s="3"/>
      <c r="J144" s="3"/>
    </row>
    <row r="145" spans="1:10" s="17" customFormat="1">
      <c r="A145" s="23"/>
      <c r="F145" s="3"/>
      <c r="G145" s="3"/>
      <c r="H145" s="3"/>
      <c r="I145" s="3"/>
      <c r="J145" s="3"/>
    </row>
    <row r="146" spans="1:10" s="17" customFormat="1">
      <c r="A146" s="23"/>
      <c r="F146" s="3"/>
      <c r="G146" s="3"/>
      <c r="H146" s="3"/>
      <c r="I146" s="3"/>
      <c r="J146" s="3"/>
    </row>
    <row r="147" spans="1:10" s="17" customFormat="1">
      <c r="A147" s="23"/>
      <c r="F147" s="3"/>
      <c r="G147" s="3"/>
      <c r="H147" s="3"/>
      <c r="I147" s="3"/>
      <c r="J147" s="3"/>
    </row>
    <row r="148" spans="1:10" s="17" customFormat="1">
      <c r="A148" s="23"/>
      <c r="F148" s="3"/>
      <c r="G148" s="3"/>
      <c r="H148" s="3"/>
      <c r="I148" s="3"/>
      <c r="J148" s="3"/>
    </row>
    <row r="149" spans="1:10" s="17" customFormat="1">
      <c r="A149" s="23"/>
      <c r="F149" s="3"/>
      <c r="G149" s="3"/>
      <c r="H149" s="3"/>
      <c r="I149" s="3"/>
      <c r="J149" s="3"/>
    </row>
    <row r="150" spans="1:10" s="17" customFormat="1">
      <c r="A150" s="23"/>
      <c r="F150" s="3"/>
      <c r="G150" s="3"/>
      <c r="H150" s="3"/>
      <c r="I150" s="3"/>
      <c r="J150" s="3"/>
    </row>
    <row r="151" spans="1:10" s="17" customFormat="1">
      <c r="A151" s="23"/>
      <c r="F151" s="3"/>
      <c r="G151" s="3"/>
      <c r="H151" s="3"/>
      <c r="I151" s="3"/>
      <c r="J151" s="3"/>
    </row>
    <row r="152" spans="1:10" s="17" customFormat="1">
      <c r="A152" s="23"/>
      <c r="F152" s="3"/>
      <c r="G152" s="3"/>
      <c r="H152" s="3"/>
      <c r="I152" s="3"/>
      <c r="J152" s="3"/>
    </row>
    <row r="153" spans="1:10" s="17" customFormat="1">
      <c r="A153" s="23"/>
      <c r="F153" s="3"/>
      <c r="G153" s="3"/>
      <c r="H153" s="3"/>
      <c r="I153" s="3"/>
      <c r="J153" s="3"/>
    </row>
    <row r="154" spans="1:10" s="17" customFormat="1">
      <c r="A154" s="23"/>
      <c r="F154" s="3"/>
      <c r="G154" s="3"/>
      <c r="H154" s="3"/>
      <c r="I154" s="3"/>
      <c r="J154" s="3"/>
    </row>
    <row r="155" spans="1:10" s="17" customFormat="1">
      <c r="A155" s="23"/>
      <c r="F155" s="3"/>
      <c r="G155" s="3"/>
      <c r="H155" s="3"/>
      <c r="I155" s="3"/>
      <c r="J155" s="3"/>
    </row>
    <row r="156" spans="1:10" s="17" customFormat="1">
      <c r="A156" s="23"/>
      <c r="F156" s="3"/>
      <c r="G156" s="3"/>
      <c r="H156" s="3"/>
      <c r="I156" s="3"/>
      <c r="J156" s="3"/>
    </row>
    <row r="157" spans="1:10" s="17" customFormat="1">
      <c r="A157" s="23"/>
      <c r="F157" s="3"/>
      <c r="G157" s="3"/>
      <c r="H157" s="3"/>
      <c r="I157" s="3"/>
      <c r="J157" s="3"/>
    </row>
    <row r="158" spans="1:10" s="17" customFormat="1">
      <c r="A158" s="23"/>
      <c r="F158" s="3"/>
      <c r="G158" s="3"/>
      <c r="H158" s="3"/>
      <c r="I158" s="3"/>
      <c r="J158" s="3"/>
    </row>
    <row r="159" spans="1:10" s="17" customFormat="1">
      <c r="A159" s="23"/>
      <c r="F159" s="3"/>
      <c r="G159" s="3"/>
      <c r="H159" s="3"/>
      <c r="I159" s="3"/>
      <c r="J159" s="3"/>
    </row>
    <row r="160" spans="1:10" s="17" customFormat="1">
      <c r="A160" s="23"/>
      <c r="F160" s="3"/>
      <c r="G160" s="3"/>
      <c r="H160" s="3"/>
      <c r="I160" s="3"/>
      <c r="J160" s="3"/>
    </row>
    <row r="161" spans="1:10" s="17" customFormat="1">
      <c r="A161" s="23"/>
      <c r="F161" s="3"/>
      <c r="G161" s="3"/>
      <c r="H161" s="3"/>
      <c r="I161" s="3"/>
      <c r="J161" s="3"/>
    </row>
    <row r="162" spans="1:10" s="17" customFormat="1">
      <c r="A162" s="23"/>
      <c r="F162" s="3"/>
      <c r="G162" s="3"/>
      <c r="H162" s="3"/>
      <c r="I162" s="3"/>
      <c r="J162" s="3"/>
    </row>
    <row r="163" spans="1:10" s="17" customFormat="1">
      <c r="A163" s="23"/>
      <c r="F163" s="3"/>
      <c r="G163" s="3"/>
      <c r="H163" s="3"/>
      <c r="I163" s="3"/>
      <c r="J163" s="3"/>
    </row>
    <row r="164" spans="1:10" s="17" customFormat="1">
      <c r="A164" s="23"/>
      <c r="F164" s="3"/>
      <c r="G164" s="3"/>
      <c r="H164" s="3"/>
      <c r="I164" s="3"/>
      <c r="J164" s="3"/>
    </row>
    <row r="165" spans="1:10" s="17" customFormat="1">
      <c r="A165" s="23"/>
      <c r="F165" s="3"/>
      <c r="G165" s="3"/>
      <c r="H165" s="3"/>
      <c r="I165" s="3"/>
      <c r="J165" s="3"/>
    </row>
    <row r="166" spans="1:10" s="17" customFormat="1">
      <c r="A166" s="23"/>
      <c r="F166" s="3"/>
      <c r="G166" s="3"/>
      <c r="H166" s="3"/>
      <c r="I166" s="3"/>
      <c r="J166" s="3"/>
    </row>
    <row r="167" spans="1:10" s="17" customFormat="1">
      <c r="A167" s="23"/>
      <c r="F167" s="3"/>
      <c r="G167" s="3"/>
      <c r="H167" s="3"/>
      <c r="I167" s="3"/>
      <c r="J167" s="3"/>
    </row>
    <row r="168" spans="1:10" s="17" customFormat="1">
      <c r="A168" s="23"/>
      <c r="F168" s="3"/>
      <c r="G168" s="3"/>
      <c r="H168" s="3"/>
      <c r="I168" s="3"/>
      <c r="J168" s="3"/>
    </row>
    <row r="169" spans="1:10" s="17" customFormat="1">
      <c r="A169" s="23"/>
      <c r="F169" s="3"/>
      <c r="G169" s="3"/>
      <c r="H169" s="3"/>
      <c r="I169" s="3"/>
      <c r="J169" s="3"/>
    </row>
    <row r="170" spans="1:10" s="17" customFormat="1">
      <c r="A170" s="23"/>
      <c r="F170" s="3"/>
      <c r="G170" s="3"/>
      <c r="H170" s="3"/>
      <c r="I170" s="3"/>
      <c r="J170" s="3"/>
    </row>
    <row r="171" spans="1:10" s="17" customFormat="1">
      <c r="A171" s="23"/>
      <c r="F171" s="3"/>
      <c r="G171" s="3"/>
      <c r="H171" s="3"/>
      <c r="I171" s="3"/>
      <c r="J171" s="3"/>
    </row>
    <row r="172" spans="1:10" s="17" customFormat="1">
      <c r="A172" s="23"/>
      <c r="F172" s="3"/>
      <c r="G172" s="3"/>
      <c r="H172" s="3"/>
      <c r="I172" s="3"/>
      <c r="J172" s="3"/>
    </row>
    <row r="173" spans="1:10" s="17" customFormat="1">
      <c r="A173" s="23"/>
      <c r="F173" s="3"/>
      <c r="G173" s="3"/>
      <c r="H173" s="3"/>
      <c r="I173" s="3"/>
      <c r="J173" s="3"/>
    </row>
    <row r="174" spans="1:10" s="17" customFormat="1">
      <c r="A174" s="23"/>
      <c r="F174" s="3"/>
      <c r="G174" s="3"/>
      <c r="H174" s="3"/>
      <c r="I174" s="3"/>
      <c r="J174" s="3"/>
    </row>
    <row r="175" spans="1:10" s="17" customFormat="1">
      <c r="A175" s="23"/>
      <c r="F175" s="3"/>
      <c r="G175" s="3"/>
      <c r="H175" s="3"/>
      <c r="I175" s="3"/>
      <c r="J175" s="3"/>
    </row>
    <row r="176" spans="1:10" s="17" customFormat="1">
      <c r="A176" s="23"/>
      <c r="F176" s="3"/>
      <c r="G176" s="3"/>
      <c r="H176" s="3"/>
      <c r="I176" s="3"/>
      <c r="J176" s="3"/>
    </row>
    <row r="177" spans="1:10" s="17" customFormat="1">
      <c r="A177" s="23"/>
      <c r="F177" s="3"/>
      <c r="G177" s="3"/>
      <c r="H177" s="3"/>
      <c r="I177" s="3"/>
      <c r="J177" s="3"/>
    </row>
    <row r="178" spans="1:10" s="17" customFormat="1">
      <c r="A178" s="23"/>
      <c r="F178" s="3"/>
      <c r="G178" s="3"/>
      <c r="H178" s="3"/>
      <c r="I178" s="3"/>
      <c r="J178" s="3"/>
    </row>
    <row r="179" spans="1:10" s="17" customFormat="1">
      <c r="A179" s="23"/>
      <c r="F179" s="3"/>
      <c r="G179" s="3"/>
      <c r="H179" s="3"/>
      <c r="I179" s="3"/>
      <c r="J179" s="3"/>
    </row>
    <row r="180" spans="1:10" s="17" customFormat="1">
      <c r="A180" s="23"/>
      <c r="F180" s="3"/>
      <c r="G180" s="3"/>
      <c r="H180" s="3"/>
      <c r="I180" s="3"/>
      <c r="J180" s="3"/>
    </row>
    <row r="181" spans="1:10" s="17" customFormat="1">
      <c r="A181" s="23"/>
      <c r="F181" s="3"/>
      <c r="G181" s="3"/>
      <c r="H181" s="3"/>
      <c r="I181" s="3"/>
      <c r="J181" s="3"/>
    </row>
    <row r="182" spans="1:10" s="17" customFormat="1">
      <c r="A182" s="23"/>
      <c r="F182" s="3"/>
      <c r="G182" s="3"/>
      <c r="H182" s="3"/>
      <c r="I182" s="3"/>
      <c r="J182" s="3"/>
    </row>
    <row r="183" spans="1:10" s="17" customFormat="1">
      <c r="A183" s="23"/>
      <c r="F183" s="3"/>
      <c r="G183" s="3"/>
      <c r="H183" s="3"/>
      <c r="I183" s="3"/>
      <c r="J183" s="3"/>
    </row>
    <row r="184" spans="1:10" s="17" customFormat="1">
      <c r="A184" s="23"/>
      <c r="F184" s="3"/>
      <c r="G184" s="3"/>
      <c r="H184" s="3"/>
      <c r="I184" s="3"/>
      <c r="J184" s="3"/>
    </row>
    <row r="185" spans="1:10" s="17" customFormat="1">
      <c r="A185" s="23"/>
      <c r="F185" s="3"/>
      <c r="G185" s="3"/>
      <c r="H185" s="3"/>
      <c r="I185" s="3"/>
      <c r="J185" s="3"/>
    </row>
    <row r="186" spans="1:10" s="17" customFormat="1">
      <c r="A186" s="23"/>
      <c r="F186" s="3"/>
      <c r="G186" s="3"/>
      <c r="H186" s="3"/>
      <c r="I186" s="3"/>
      <c r="J186" s="3"/>
    </row>
    <row r="187" spans="1:10" s="17" customFormat="1">
      <c r="A187" s="23"/>
      <c r="F187" s="3"/>
      <c r="G187" s="3"/>
      <c r="H187" s="3"/>
      <c r="I187" s="3"/>
      <c r="J187" s="3"/>
    </row>
    <row r="188" spans="1:10" s="17" customFormat="1">
      <c r="A188" s="23"/>
      <c r="F188" s="3"/>
      <c r="G188" s="3"/>
      <c r="H188" s="3"/>
      <c r="I188" s="3"/>
      <c r="J188" s="3"/>
    </row>
    <row r="189" spans="1:10" s="17" customFormat="1">
      <c r="A189" s="23"/>
      <c r="F189" s="3"/>
      <c r="G189" s="3"/>
      <c r="H189" s="3"/>
      <c r="I189" s="3"/>
      <c r="J189" s="3"/>
    </row>
    <row r="190" spans="1:10" s="17" customFormat="1">
      <c r="A190" s="23"/>
      <c r="F190" s="3"/>
      <c r="G190" s="3"/>
      <c r="H190" s="3"/>
      <c r="I190" s="3"/>
      <c r="J190" s="3"/>
    </row>
    <row r="191" spans="1:10" s="17" customFormat="1">
      <c r="A191" s="23"/>
      <c r="F191" s="3"/>
      <c r="G191" s="3"/>
      <c r="H191" s="3"/>
      <c r="I191" s="3"/>
      <c r="J191" s="3"/>
    </row>
    <row r="192" spans="1:10" s="17" customFormat="1">
      <c r="A192" s="23"/>
      <c r="F192" s="3"/>
      <c r="G192" s="3"/>
      <c r="H192" s="3"/>
      <c r="I192" s="3"/>
      <c r="J192" s="3"/>
    </row>
    <row r="193" spans="1:10" s="17" customFormat="1">
      <c r="A193" s="23"/>
      <c r="F193" s="3"/>
      <c r="G193" s="3"/>
      <c r="H193" s="3"/>
      <c r="I193" s="3"/>
      <c r="J193" s="3"/>
    </row>
    <row r="194" spans="1:10" s="17" customFormat="1">
      <c r="A194" s="23"/>
      <c r="F194" s="3"/>
      <c r="G194" s="3"/>
      <c r="H194" s="3"/>
      <c r="I194" s="3"/>
      <c r="J194" s="3"/>
    </row>
    <row r="195" spans="1:10" s="17" customFormat="1">
      <c r="A195" s="23"/>
      <c r="F195" s="3"/>
      <c r="G195" s="3"/>
      <c r="H195" s="3"/>
      <c r="I195" s="3"/>
      <c r="J195" s="3"/>
    </row>
    <row r="196" spans="1:10" s="17" customFormat="1">
      <c r="A196" s="23"/>
      <c r="F196" s="3"/>
      <c r="G196" s="3"/>
      <c r="H196" s="3"/>
      <c r="I196" s="3"/>
      <c r="J196" s="3"/>
    </row>
    <row r="197" spans="1:10" s="17" customFormat="1">
      <c r="A197" s="23"/>
      <c r="F197" s="3"/>
      <c r="G197" s="3"/>
      <c r="H197" s="3"/>
      <c r="I197" s="3"/>
      <c r="J197" s="3"/>
    </row>
    <row r="198" spans="1:10" s="17" customFormat="1">
      <c r="A198" s="23"/>
      <c r="F198" s="3"/>
      <c r="G198" s="3"/>
      <c r="H198" s="3"/>
      <c r="I198" s="3"/>
      <c r="J198" s="3"/>
    </row>
    <row r="199" spans="1:10" s="17" customFormat="1">
      <c r="A199" s="23"/>
      <c r="F199" s="3"/>
      <c r="G199" s="3"/>
      <c r="H199" s="3"/>
      <c r="I199" s="3"/>
      <c r="J199" s="3"/>
    </row>
    <row r="200" spans="1:10" s="17" customFormat="1">
      <c r="A200" s="23"/>
      <c r="F200" s="3"/>
      <c r="G200" s="3"/>
      <c r="H200" s="3"/>
      <c r="I200" s="3"/>
      <c r="J200" s="3"/>
    </row>
    <row r="201" spans="1:10" s="17" customFormat="1">
      <c r="A201" s="23"/>
      <c r="F201" s="3"/>
      <c r="G201" s="3"/>
      <c r="H201" s="3"/>
      <c r="I201" s="3"/>
      <c r="J201" s="3"/>
    </row>
    <row r="202" spans="1:10" s="17" customFormat="1">
      <c r="A202" s="23"/>
      <c r="F202" s="3"/>
      <c r="G202" s="3"/>
      <c r="H202" s="3"/>
      <c r="I202" s="3"/>
      <c r="J202" s="3"/>
    </row>
    <row r="203" spans="1:10" s="17" customFormat="1">
      <c r="A203" s="23"/>
      <c r="F203" s="3"/>
      <c r="G203" s="3"/>
      <c r="H203" s="3"/>
      <c r="I203" s="3"/>
      <c r="J203" s="3"/>
    </row>
    <row r="204" spans="1:10" s="17" customFormat="1">
      <c r="A204" s="23"/>
      <c r="F204" s="3"/>
      <c r="G204" s="3"/>
      <c r="H204" s="3"/>
      <c r="I204" s="3"/>
      <c r="J204" s="3"/>
    </row>
    <row r="205" spans="1:10" s="17" customFormat="1">
      <c r="A205" s="23"/>
      <c r="F205" s="3"/>
      <c r="G205" s="3"/>
      <c r="H205" s="3"/>
      <c r="I205" s="3"/>
      <c r="J205" s="3"/>
    </row>
    <row r="206" spans="1:10" s="17" customFormat="1">
      <c r="A206" s="23"/>
      <c r="F206" s="3"/>
      <c r="G206" s="3"/>
      <c r="H206" s="3"/>
      <c r="I206" s="3"/>
      <c r="J206" s="3"/>
    </row>
    <row r="207" spans="1:10" s="17" customFormat="1">
      <c r="A207" s="23"/>
      <c r="F207" s="3"/>
      <c r="G207" s="3"/>
      <c r="H207" s="3"/>
      <c r="I207" s="3"/>
      <c r="J207" s="3"/>
    </row>
    <row r="208" spans="1:10" s="17" customFormat="1">
      <c r="A208" s="23"/>
      <c r="F208" s="3"/>
      <c r="G208" s="3"/>
      <c r="H208" s="3"/>
      <c r="I208" s="3"/>
      <c r="J208" s="3"/>
    </row>
    <row r="209" spans="1:10" s="17" customFormat="1">
      <c r="A209" s="23"/>
      <c r="F209" s="3"/>
      <c r="G209" s="3"/>
      <c r="H209" s="3"/>
      <c r="I209" s="3"/>
      <c r="J209" s="3"/>
    </row>
    <row r="210" spans="1:10" s="17" customFormat="1">
      <c r="A210" s="23"/>
      <c r="F210" s="3"/>
      <c r="G210" s="3"/>
      <c r="H210" s="3"/>
      <c r="I210" s="3"/>
      <c r="J210" s="3"/>
    </row>
    <row r="211" spans="1:10" s="17" customFormat="1">
      <c r="A211" s="23"/>
      <c r="F211" s="3"/>
      <c r="G211" s="3"/>
      <c r="H211" s="3"/>
      <c r="I211" s="3"/>
      <c r="J211" s="3"/>
    </row>
    <row r="212" spans="1:10" s="17" customFormat="1">
      <c r="A212" s="23"/>
      <c r="F212" s="3"/>
      <c r="G212" s="3"/>
      <c r="H212" s="3"/>
      <c r="I212" s="3"/>
      <c r="J212" s="3"/>
    </row>
    <row r="213" spans="1:10" s="17" customFormat="1">
      <c r="A213" s="23"/>
      <c r="F213" s="3"/>
      <c r="G213" s="3"/>
      <c r="H213" s="3"/>
      <c r="I213" s="3"/>
      <c r="J213" s="3"/>
    </row>
    <row r="214" spans="1:10" s="17" customFormat="1">
      <c r="A214" s="23"/>
      <c r="F214" s="3"/>
      <c r="G214" s="3"/>
      <c r="H214" s="3"/>
      <c r="I214" s="3"/>
      <c r="J214" s="3"/>
    </row>
    <row r="215" spans="1:10" s="17" customFormat="1">
      <c r="A215" s="23"/>
      <c r="F215" s="3"/>
      <c r="G215" s="3"/>
      <c r="H215" s="3"/>
      <c r="I215" s="3"/>
      <c r="J215" s="3"/>
    </row>
    <row r="216" spans="1:10" s="17" customFormat="1">
      <c r="A216" s="23"/>
      <c r="F216" s="3"/>
      <c r="G216" s="3"/>
      <c r="H216" s="3"/>
      <c r="I216" s="3"/>
      <c r="J216" s="3"/>
    </row>
    <row r="217" spans="1:10" s="17" customFormat="1">
      <c r="A217" s="23"/>
      <c r="F217" s="3"/>
      <c r="G217" s="3"/>
      <c r="H217" s="3"/>
      <c r="I217" s="3"/>
      <c r="J217" s="3"/>
    </row>
    <row r="218" spans="1:10" s="17" customFormat="1">
      <c r="A218" s="23"/>
      <c r="F218" s="3"/>
      <c r="G218" s="3"/>
      <c r="H218" s="3"/>
      <c r="I218" s="3"/>
      <c r="J218" s="3"/>
    </row>
    <row r="219" spans="1:10" s="17" customFormat="1">
      <c r="A219" s="23"/>
      <c r="F219" s="3"/>
      <c r="G219" s="3"/>
      <c r="H219" s="3"/>
      <c r="I219" s="3"/>
      <c r="J219" s="3"/>
    </row>
    <row r="220" spans="1:10" s="17" customFormat="1">
      <c r="A220" s="23"/>
      <c r="F220" s="3"/>
      <c r="G220" s="3"/>
      <c r="H220" s="3"/>
      <c r="I220" s="3"/>
      <c r="J220" s="3"/>
    </row>
    <row r="221" spans="1:10" s="17" customFormat="1">
      <c r="A221" s="23"/>
      <c r="F221" s="3"/>
      <c r="G221" s="3"/>
      <c r="H221" s="3"/>
      <c r="I221" s="3"/>
      <c r="J221" s="3"/>
    </row>
    <row r="222" spans="1:10" s="17" customFormat="1">
      <c r="A222" s="23"/>
      <c r="F222" s="3"/>
      <c r="G222" s="3"/>
      <c r="H222" s="3"/>
      <c r="I222" s="3"/>
      <c r="J222" s="3"/>
    </row>
    <row r="223" spans="1:10" s="17" customFormat="1">
      <c r="A223" s="23"/>
      <c r="F223" s="3"/>
      <c r="G223" s="3"/>
      <c r="H223" s="3"/>
      <c r="I223" s="3"/>
      <c r="J223" s="3"/>
    </row>
    <row r="224" spans="1:10" s="17" customFormat="1">
      <c r="A224" s="23"/>
      <c r="F224" s="3"/>
      <c r="G224" s="3"/>
      <c r="H224" s="3"/>
      <c r="I224" s="3"/>
      <c r="J224" s="3"/>
    </row>
    <row r="225" spans="1:10" s="17" customFormat="1">
      <c r="A225" s="23"/>
      <c r="F225" s="3"/>
      <c r="G225" s="3"/>
      <c r="H225" s="3"/>
      <c r="I225" s="3"/>
      <c r="J225" s="3"/>
    </row>
    <row r="226" spans="1:10" s="17" customFormat="1">
      <c r="A226" s="23"/>
      <c r="F226" s="3"/>
      <c r="G226" s="3"/>
      <c r="H226" s="3"/>
      <c r="I226" s="3"/>
      <c r="J226" s="3"/>
    </row>
    <row r="227" spans="1:10" s="17" customFormat="1">
      <c r="A227" s="23"/>
      <c r="F227" s="3"/>
      <c r="G227" s="3"/>
      <c r="H227" s="3"/>
      <c r="I227" s="3"/>
      <c r="J227" s="3"/>
    </row>
    <row r="228" spans="1:10" s="17" customFormat="1">
      <c r="A228" s="23"/>
      <c r="F228" s="3"/>
      <c r="G228" s="3"/>
      <c r="H228" s="3"/>
      <c r="I228" s="3"/>
      <c r="J228" s="3"/>
    </row>
    <row r="229" spans="1:10" s="17" customFormat="1">
      <c r="A229" s="23"/>
      <c r="F229" s="3"/>
      <c r="G229" s="3"/>
      <c r="H229" s="3"/>
      <c r="I229" s="3"/>
      <c r="J229" s="3"/>
    </row>
    <row r="230" spans="1:10" s="17" customFormat="1">
      <c r="A230" s="23"/>
      <c r="F230" s="3"/>
      <c r="G230" s="3"/>
      <c r="H230" s="3"/>
      <c r="I230" s="3"/>
      <c r="J230" s="3"/>
    </row>
    <row r="231" spans="1:10" s="17" customFormat="1">
      <c r="A231" s="23"/>
      <c r="F231" s="3"/>
      <c r="G231" s="3"/>
      <c r="H231" s="3"/>
      <c r="I231" s="3"/>
      <c r="J231" s="3"/>
    </row>
    <row r="232" spans="1:10" s="17" customFormat="1">
      <c r="A232" s="23"/>
      <c r="F232" s="3"/>
      <c r="G232" s="3"/>
      <c r="H232" s="3"/>
      <c r="I232" s="3"/>
      <c r="J232" s="3"/>
    </row>
    <row r="233" spans="1:10" s="17" customFormat="1">
      <c r="A233" s="23"/>
      <c r="F233" s="3"/>
      <c r="G233" s="3"/>
      <c r="H233" s="3"/>
      <c r="I233" s="3"/>
      <c r="J233" s="3"/>
    </row>
    <row r="234" spans="1:10" s="17" customFormat="1">
      <c r="A234" s="23"/>
      <c r="F234" s="3"/>
      <c r="G234" s="3"/>
      <c r="H234" s="3"/>
      <c r="I234" s="3"/>
      <c r="J234" s="3"/>
    </row>
    <row r="235" spans="1:10" s="17" customFormat="1">
      <c r="A235" s="23"/>
      <c r="F235" s="3"/>
      <c r="G235" s="3"/>
      <c r="H235" s="3"/>
      <c r="I235" s="3"/>
      <c r="J235" s="3"/>
    </row>
    <row r="236" spans="1:10" s="17" customFormat="1">
      <c r="A236" s="23"/>
      <c r="F236" s="3"/>
      <c r="G236" s="3"/>
      <c r="H236" s="3"/>
      <c r="I236" s="3"/>
      <c r="J236" s="3"/>
    </row>
    <row r="237" spans="1:10" s="17" customFormat="1">
      <c r="A237" s="23"/>
      <c r="F237" s="3"/>
      <c r="G237" s="3"/>
      <c r="H237" s="3"/>
      <c r="I237" s="3"/>
      <c r="J237" s="3"/>
    </row>
    <row r="238" spans="1:10" s="17" customFormat="1">
      <c r="A238" s="23"/>
      <c r="F238" s="3"/>
      <c r="G238" s="3"/>
      <c r="H238" s="3"/>
      <c r="I238" s="3"/>
      <c r="J238" s="3"/>
    </row>
    <row r="239" spans="1:10" s="17" customFormat="1">
      <c r="A239" s="23"/>
      <c r="F239" s="3"/>
      <c r="G239" s="3"/>
      <c r="H239" s="3"/>
      <c r="I239" s="3"/>
      <c r="J239" s="3"/>
    </row>
    <row r="240" spans="1:10" s="17" customFormat="1">
      <c r="A240" s="23"/>
      <c r="F240" s="3"/>
      <c r="G240" s="3"/>
      <c r="H240" s="3"/>
      <c r="I240" s="3"/>
      <c r="J240" s="3"/>
    </row>
    <row r="241" spans="1:10" s="17" customFormat="1">
      <c r="A241" s="23"/>
      <c r="F241" s="3"/>
      <c r="G241" s="3"/>
      <c r="H241" s="3"/>
      <c r="I241" s="3"/>
      <c r="J241" s="3"/>
    </row>
    <row r="242" spans="1:10" s="17" customFormat="1">
      <c r="A242" s="23"/>
      <c r="F242" s="3"/>
      <c r="G242" s="3"/>
      <c r="H242" s="3"/>
      <c r="I242" s="3"/>
      <c r="J242" s="3"/>
    </row>
    <row r="243" spans="1:10" s="17" customFormat="1">
      <c r="A243" s="23"/>
      <c r="F243" s="3"/>
      <c r="G243" s="3"/>
      <c r="H243" s="3"/>
      <c r="I243" s="3"/>
      <c r="J243" s="3"/>
    </row>
    <row r="244" spans="1:10" s="17" customFormat="1">
      <c r="A244" s="23"/>
      <c r="F244" s="3"/>
      <c r="G244" s="3"/>
      <c r="H244" s="3"/>
      <c r="I244" s="3"/>
      <c r="J244" s="3"/>
    </row>
    <row r="245" spans="1:10" s="17" customFormat="1">
      <c r="A245" s="23"/>
      <c r="F245" s="3"/>
      <c r="G245" s="3"/>
      <c r="H245" s="3"/>
      <c r="I245" s="3"/>
      <c r="J245" s="3"/>
    </row>
    <row r="246" spans="1:10" s="17" customFormat="1">
      <c r="A246" s="23"/>
      <c r="F246" s="3"/>
      <c r="G246" s="3"/>
      <c r="H246" s="3"/>
      <c r="I246" s="3"/>
      <c r="J246" s="3"/>
    </row>
    <row r="247" spans="1:10" s="17" customFormat="1">
      <c r="A247" s="23"/>
      <c r="F247" s="3"/>
      <c r="G247" s="3"/>
      <c r="H247" s="3"/>
      <c r="I247" s="3"/>
      <c r="J247" s="3"/>
    </row>
    <row r="248" spans="1:10" s="17" customFormat="1">
      <c r="A248" s="23"/>
      <c r="F248" s="3"/>
      <c r="G248" s="3"/>
      <c r="H248" s="3"/>
      <c r="I248" s="3"/>
      <c r="J248" s="3"/>
    </row>
    <row r="249" spans="1:10" s="17" customFormat="1">
      <c r="A249" s="23"/>
      <c r="F249" s="3"/>
      <c r="G249" s="3"/>
      <c r="H249" s="3"/>
      <c r="I249" s="3"/>
      <c r="J249" s="3"/>
    </row>
    <row r="250" spans="1:10" s="17" customFormat="1">
      <c r="A250" s="23"/>
      <c r="F250" s="3"/>
      <c r="G250" s="3"/>
      <c r="H250" s="3"/>
      <c r="I250" s="3"/>
      <c r="J250" s="3"/>
    </row>
    <row r="251" spans="1:10" s="17" customFormat="1">
      <c r="A251" s="23"/>
      <c r="F251" s="3"/>
      <c r="G251" s="3"/>
      <c r="H251" s="3"/>
      <c r="I251" s="3"/>
      <c r="J251" s="3"/>
    </row>
    <row r="252" spans="1:10" s="17" customFormat="1">
      <c r="A252" s="23"/>
      <c r="F252" s="3"/>
      <c r="G252" s="3"/>
      <c r="H252" s="3"/>
      <c r="I252" s="3"/>
      <c r="J252" s="3"/>
    </row>
    <row r="253" spans="1:10" s="17" customFormat="1">
      <c r="A253" s="23"/>
      <c r="F253" s="3"/>
      <c r="G253" s="3"/>
      <c r="H253" s="3"/>
      <c r="I253" s="3"/>
      <c r="J253" s="3"/>
    </row>
    <row r="254" spans="1:10" s="17" customFormat="1">
      <c r="A254" s="23"/>
      <c r="F254" s="3"/>
      <c r="G254" s="3"/>
      <c r="H254" s="3"/>
      <c r="I254" s="3"/>
      <c r="J254" s="3"/>
    </row>
    <row r="255" spans="1:10" s="17" customFormat="1">
      <c r="A255" s="23"/>
      <c r="F255" s="3"/>
      <c r="G255" s="3"/>
      <c r="H255" s="3"/>
      <c r="I255" s="3"/>
      <c r="J255" s="3"/>
    </row>
    <row r="256" spans="1:10" s="17" customFormat="1">
      <c r="A256" s="23"/>
      <c r="F256" s="3"/>
      <c r="G256" s="3"/>
      <c r="H256" s="3"/>
      <c r="I256" s="3"/>
      <c r="J256" s="3"/>
    </row>
    <row r="257" spans="1:10" s="17" customFormat="1">
      <c r="A257" s="23"/>
      <c r="F257" s="3"/>
      <c r="G257" s="3"/>
      <c r="H257" s="3"/>
      <c r="I257" s="3"/>
      <c r="J257" s="3"/>
    </row>
    <row r="258" spans="1:10" s="17" customFormat="1">
      <c r="A258" s="23"/>
      <c r="F258" s="3"/>
      <c r="G258" s="3"/>
      <c r="H258" s="3"/>
      <c r="I258" s="3"/>
      <c r="J258" s="3"/>
    </row>
    <row r="259" spans="1:10" s="17" customFormat="1">
      <c r="A259" s="23"/>
      <c r="F259" s="3"/>
      <c r="G259" s="3"/>
      <c r="H259" s="3"/>
      <c r="I259" s="3"/>
      <c r="J259" s="3"/>
    </row>
    <row r="260" spans="1:10" s="17" customFormat="1">
      <c r="A260" s="23"/>
      <c r="F260" s="3"/>
      <c r="G260" s="3"/>
      <c r="H260" s="3"/>
      <c r="I260" s="3"/>
      <c r="J260" s="3"/>
    </row>
    <row r="261" spans="1:10" s="17" customFormat="1">
      <c r="A261" s="23"/>
      <c r="F261" s="3"/>
      <c r="G261" s="3"/>
      <c r="H261" s="3"/>
      <c r="I261" s="3"/>
      <c r="J261" s="3"/>
    </row>
    <row r="262" spans="1:10" s="17" customFormat="1">
      <c r="A262" s="23"/>
      <c r="F262" s="3"/>
      <c r="G262" s="3"/>
      <c r="H262" s="3"/>
      <c r="I262" s="3"/>
      <c r="J262" s="3"/>
    </row>
    <row r="263" spans="1:10" s="17" customFormat="1">
      <c r="A263" s="23"/>
      <c r="F263" s="3"/>
      <c r="G263" s="3"/>
      <c r="H263" s="3"/>
      <c r="I263" s="3"/>
      <c r="J263" s="3"/>
    </row>
    <row r="264" spans="1:10" s="17" customFormat="1">
      <c r="A264" s="23"/>
      <c r="F264" s="3"/>
      <c r="G264" s="3"/>
      <c r="H264" s="3"/>
      <c r="I264" s="3"/>
      <c r="J264" s="3"/>
    </row>
    <row r="265" spans="1:10" s="17" customFormat="1">
      <c r="A265" s="23"/>
      <c r="F265" s="3"/>
      <c r="G265" s="3"/>
      <c r="H265" s="3"/>
      <c r="I265" s="3"/>
      <c r="J265" s="3"/>
    </row>
    <row r="266" spans="1:10" s="17" customFormat="1">
      <c r="A266" s="23"/>
      <c r="F266" s="3"/>
      <c r="G266" s="3"/>
      <c r="H266" s="3"/>
      <c r="I266" s="3"/>
      <c r="J266" s="3"/>
    </row>
    <row r="267" spans="1:10" s="17" customFormat="1">
      <c r="A267" s="23"/>
      <c r="F267" s="3"/>
      <c r="G267" s="3"/>
      <c r="H267" s="3"/>
      <c r="I267" s="3"/>
      <c r="J267" s="3"/>
    </row>
    <row r="268" spans="1:10" s="17" customFormat="1">
      <c r="A268" s="23"/>
      <c r="F268" s="3"/>
      <c r="G268" s="3"/>
      <c r="H268" s="3"/>
      <c r="I268" s="3"/>
      <c r="J268" s="3"/>
    </row>
  </sheetData>
  <mergeCells count="63">
    <mergeCell ref="J24:J25"/>
    <mergeCell ref="I26:I27"/>
    <mergeCell ref="J26:J27"/>
    <mergeCell ref="I28:I29"/>
    <mergeCell ref="J28:J29"/>
    <mergeCell ref="A36:J36"/>
    <mergeCell ref="J22:J23"/>
    <mergeCell ref="B23:F23"/>
    <mergeCell ref="C117:F117"/>
    <mergeCell ref="H117:J117"/>
    <mergeCell ref="C116:F116"/>
    <mergeCell ref="A81:J81"/>
    <mergeCell ref="H116:I116"/>
    <mergeCell ref="A92:J92"/>
    <mergeCell ref="A63:J63"/>
    <mergeCell ref="A41:J41"/>
    <mergeCell ref="D38:D39"/>
    <mergeCell ref="E38:E39"/>
    <mergeCell ref="F38:F39"/>
    <mergeCell ref="G38:J38"/>
    <mergeCell ref="A56:J56"/>
    <mergeCell ref="C38:C39"/>
    <mergeCell ref="B38:B39"/>
    <mergeCell ref="A54:J54"/>
    <mergeCell ref="A38:A39"/>
    <mergeCell ref="A47:J47"/>
    <mergeCell ref="A35:J35"/>
    <mergeCell ref="G19:H19"/>
    <mergeCell ref="I19:J19"/>
    <mergeCell ref="A20:A21"/>
    <mergeCell ref="B20:F21"/>
    <mergeCell ref="B28:H28"/>
    <mergeCell ref="H31:I31"/>
    <mergeCell ref="B30:G30"/>
    <mergeCell ref="A34:J34"/>
    <mergeCell ref="J20:J21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B31:G31"/>
    <mergeCell ref="B25:H25"/>
    <mergeCell ref="B26:H26"/>
    <mergeCell ref="B27:H27"/>
    <mergeCell ref="H30:I30"/>
    <mergeCell ref="I24:I25"/>
    <mergeCell ref="B29:H29"/>
    <mergeCell ref="A6:B6"/>
    <mergeCell ref="G20:G21"/>
    <mergeCell ref="H20:H21"/>
    <mergeCell ref="A19:D19"/>
    <mergeCell ref="I20:I21"/>
    <mergeCell ref="B24:F24"/>
    <mergeCell ref="A15:B15"/>
    <mergeCell ref="C15:D15"/>
    <mergeCell ref="B22:F22"/>
    <mergeCell ref="I22:I23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3"/>
  <sheetViews>
    <sheetView view="pageBreakPreview" topLeftCell="A73" zoomScale="50" zoomScaleNormal="60" zoomScaleSheetLayoutView="50" workbookViewId="0">
      <selection activeCell="G120" sqref="G120:J120"/>
    </sheetView>
  </sheetViews>
  <sheetFormatPr defaultRowHeight="18.75"/>
  <cols>
    <col min="1" max="1" width="89.85546875" style="3" customWidth="1"/>
    <col min="2" max="2" width="14.85546875" style="17" customWidth="1"/>
    <col min="3" max="5" width="19.85546875" style="17" customWidth="1"/>
    <col min="6" max="15" width="19.85546875" style="3" customWidth="1"/>
    <col min="16" max="16384" width="9.140625" style="3"/>
  </cols>
  <sheetData>
    <row r="1" spans="1:15">
      <c r="A1" s="255" t="s">
        <v>227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6"/>
      <c r="M1" s="256"/>
      <c r="N1" s="256"/>
    </row>
    <row r="2" spans="1:15" ht="13.5" customHeight="1"/>
    <row r="3" spans="1:15">
      <c r="A3" s="263" t="s">
        <v>213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 ht="9" customHeight="1">
      <c r="A4" s="2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20" t="s">
        <v>76</v>
      </c>
      <c r="B5" s="257" t="s">
        <v>120</v>
      </c>
      <c r="C5" s="258"/>
      <c r="D5" s="258"/>
      <c r="E5" s="258"/>
      <c r="F5" s="250" t="s">
        <v>53</v>
      </c>
      <c r="G5" s="250"/>
      <c r="H5" s="250"/>
      <c r="I5" s="250"/>
      <c r="J5" s="250"/>
      <c r="K5" s="250"/>
      <c r="L5" s="250"/>
      <c r="M5" s="250"/>
      <c r="N5" s="250"/>
      <c r="O5" s="250"/>
    </row>
    <row r="6" spans="1:15" ht="18.75" customHeight="1">
      <c r="A6" s="20">
        <v>1</v>
      </c>
      <c r="B6" s="257">
        <v>2</v>
      </c>
      <c r="C6" s="258"/>
      <c r="D6" s="258"/>
      <c r="E6" s="258"/>
      <c r="F6" s="250">
        <v>3</v>
      </c>
      <c r="G6" s="250"/>
      <c r="H6" s="250"/>
      <c r="I6" s="250"/>
      <c r="J6" s="250"/>
      <c r="K6" s="250"/>
      <c r="L6" s="250"/>
      <c r="M6" s="250"/>
      <c r="N6" s="250"/>
      <c r="O6" s="250"/>
    </row>
    <row r="7" spans="1:15" ht="18.75" customHeight="1">
      <c r="A7" s="37"/>
      <c r="B7" s="259"/>
      <c r="C7" s="260"/>
      <c r="D7" s="260"/>
      <c r="E7" s="260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1:15">
      <c r="A8" s="31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.75" customHeight="1">
      <c r="A9" s="265" t="s">
        <v>214</v>
      </c>
      <c r="B9" s="266"/>
      <c r="C9" s="266"/>
      <c r="D9" s="266"/>
      <c r="E9" s="266"/>
      <c r="F9" s="266"/>
      <c r="G9" s="266"/>
      <c r="H9" s="266"/>
      <c r="I9" s="266"/>
      <c r="J9" s="266"/>
      <c r="K9" s="2"/>
      <c r="L9" s="2"/>
      <c r="M9" s="2"/>
      <c r="N9" s="2"/>
      <c r="O9" s="2"/>
    </row>
    <row r="10" spans="1:15" ht="7.5" customHeight="1">
      <c r="A10" s="15"/>
      <c r="B10" s="1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0" t="s">
        <v>156</v>
      </c>
      <c r="B11" s="234" t="s">
        <v>121</v>
      </c>
      <c r="C11" s="236"/>
      <c r="D11" s="206" t="s">
        <v>434</v>
      </c>
      <c r="E11" s="206"/>
      <c r="F11" s="206"/>
      <c r="G11" s="206" t="s">
        <v>435</v>
      </c>
      <c r="H11" s="206"/>
      <c r="I11" s="206"/>
      <c r="J11" s="234" t="s">
        <v>436</v>
      </c>
      <c r="K11" s="235"/>
      <c r="L11" s="236"/>
      <c r="M11" s="206" t="s">
        <v>437</v>
      </c>
      <c r="N11" s="206"/>
      <c r="O11" s="206"/>
    </row>
    <row r="12" spans="1:15" ht="150" customHeight="1">
      <c r="A12" s="231"/>
      <c r="B12" s="7" t="s">
        <v>44</v>
      </c>
      <c r="C12" s="7" t="s">
        <v>45</v>
      </c>
      <c r="D12" s="7" t="s">
        <v>193</v>
      </c>
      <c r="E12" s="7" t="s">
        <v>122</v>
      </c>
      <c r="F12" s="7" t="s">
        <v>194</v>
      </c>
      <c r="G12" s="7" t="s">
        <v>193</v>
      </c>
      <c r="H12" s="7" t="s">
        <v>122</v>
      </c>
      <c r="I12" s="7" t="s">
        <v>194</v>
      </c>
      <c r="J12" s="7" t="s">
        <v>193</v>
      </c>
      <c r="K12" s="7" t="s">
        <v>122</v>
      </c>
      <c r="L12" s="7" t="s">
        <v>194</v>
      </c>
      <c r="M12" s="7" t="s">
        <v>193</v>
      </c>
      <c r="N12" s="7" t="s">
        <v>122</v>
      </c>
      <c r="O12" s="7" t="s">
        <v>194</v>
      </c>
    </row>
    <row r="13" spans="1:1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ht="37.5">
      <c r="A14" s="8" t="s">
        <v>433</v>
      </c>
      <c r="B14" s="12"/>
      <c r="C14" s="12"/>
      <c r="D14" s="41">
        <v>1139.7</v>
      </c>
      <c r="E14" s="39">
        <v>2018</v>
      </c>
      <c r="F14" s="41">
        <f>D14/E14*1000</f>
        <v>564.76709613478693</v>
      </c>
      <c r="G14" s="39">
        <v>1150</v>
      </c>
      <c r="H14" s="39">
        <v>1200</v>
      </c>
      <c r="I14" s="41">
        <f>G14/H14*1000</f>
        <v>958.33333333333337</v>
      </c>
      <c r="J14" s="39">
        <v>609.5</v>
      </c>
      <c r="K14" s="39">
        <v>652</v>
      </c>
      <c r="L14" s="41">
        <f>J14/K14*1000</f>
        <v>934.81595092024543</v>
      </c>
      <c r="M14" s="39">
        <v>1200</v>
      </c>
      <c r="N14" s="39">
        <v>1260</v>
      </c>
      <c r="O14" s="41">
        <f>M14/N14*1000</f>
        <v>952.38095238095229</v>
      </c>
    </row>
    <row r="15" spans="1:15">
      <c r="A15" s="8"/>
      <c r="B15" s="12"/>
      <c r="C15" s="12"/>
      <c r="D15" s="41"/>
      <c r="E15" s="39"/>
      <c r="F15" s="41"/>
      <c r="G15" s="39"/>
      <c r="H15" s="39"/>
      <c r="I15" s="41"/>
      <c r="J15" s="39"/>
      <c r="K15" s="39"/>
      <c r="L15" s="41"/>
      <c r="M15" s="39"/>
      <c r="N15" s="39"/>
      <c r="O15" s="41"/>
    </row>
    <row r="16" spans="1:15">
      <c r="A16" s="10" t="s">
        <v>35</v>
      </c>
      <c r="B16" s="51">
        <v>100</v>
      </c>
      <c r="C16" s="51">
        <v>100</v>
      </c>
      <c r="D16" s="191">
        <f>SUM(D14:D15)</f>
        <v>1139.7</v>
      </c>
      <c r="E16" s="40"/>
      <c r="F16" s="42"/>
      <c r="G16" s="57">
        <f>SUM(G14:G15)</f>
        <v>1150</v>
      </c>
      <c r="H16" s="40"/>
      <c r="I16" s="42"/>
      <c r="J16" s="57">
        <f>SUM(J14:J15)</f>
        <v>609.5</v>
      </c>
      <c r="K16" s="40"/>
      <c r="L16" s="42"/>
      <c r="M16" s="57">
        <f>SUM(M14:M15)</f>
        <v>1200</v>
      </c>
      <c r="N16" s="40"/>
      <c r="O16" s="42"/>
    </row>
    <row r="18" spans="1:15">
      <c r="A18" s="263" t="s">
        <v>220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</row>
    <row r="19" spans="1:15" ht="11.25" customHeight="1">
      <c r="A19" s="116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5" ht="44.25" customHeight="1">
      <c r="A20" s="270" t="s">
        <v>115</v>
      </c>
      <c r="B20" s="230" t="s">
        <v>12</v>
      </c>
      <c r="C20" s="230" t="s">
        <v>372</v>
      </c>
      <c r="D20" s="230" t="s">
        <v>373</v>
      </c>
      <c r="E20" s="232" t="s">
        <v>370</v>
      </c>
      <c r="F20" s="230" t="s">
        <v>324</v>
      </c>
      <c r="G20" s="234" t="s">
        <v>88</v>
      </c>
      <c r="H20" s="235"/>
      <c r="I20" s="235"/>
      <c r="J20" s="236"/>
      <c r="K20" s="267" t="s">
        <v>106</v>
      </c>
      <c r="L20" s="268"/>
      <c r="M20" s="268"/>
      <c r="N20" s="268"/>
      <c r="O20" s="268"/>
    </row>
    <row r="21" spans="1:15" ht="52.5" customHeight="1">
      <c r="A21" s="271"/>
      <c r="B21" s="231"/>
      <c r="C21" s="231"/>
      <c r="D21" s="231"/>
      <c r="E21" s="233"/>
      <c r="F21" s="231"/>
      <c r="G21" s="14" t="s">
        <v>89</v>
      </c>
      <c r="H21" s="14" t="s">
        <v>90</v>
      </c>
      <c r="I21" s="14" t="s">
        <v>91</v>
      </c>
      <c r="J21" s="14" t="s">
        <v>43</v>
      </c>
      <c r="K21" s="206"/>
      <c r="L21" s="268"/>
      <c r="M21" s="268"/>
      <c r="N21" s="268"/>
      <c r="O21" s="268"/>
    </row>
    <row r="22" spans="1:15">
      <c r="A22" s="6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257">
        <v>11</v>
      </c>
      <c r="L22" s="258"/>
      <c r="M22" s="258"/>
      <c r="N22" s="258"/>
      <c r="O22" s="258"/>
    </row>
    <row r="23" spans="1:15" s="5" customFormat="1" ht="18.75" customHeight="1">
      <c r="A23" s="10" t="s">
        <v>96</v>
      </c>
      <c r="B23" s="11">
        <v>1000</v>
      </c>
      <c r="C23" s="174">
        <v>1139.7</v>
      </c>
      <c r="D23" s="53">
        <v>968</v>
      </c>
      <c r="E23" s="53">
        <f>1150</f>
        <v>1150</v>
      </c>
      <c r="F23" s="56">
        <f>SUM(G23:J23)</f>
        <v>1200</v>
      </c>
      <c r="G23" s="53">
        <v>300</v>
      </c>
      <c r="H23" s="53">
        <v>300</v>
      </c>
      <c r="I23" s="53">
        <v>300</v>
      </c>
      <c r="J23" s="53">
        <v>300</v>
      </c>
      <c r="K23" s="247"/>
      <c r="L23" s="247"/>
      <c r="M23" s="247"/>
      <c r="N23" s="247"/>
      <c r="O23" s="247"/>
    </row>
    <row r="24" spans="1:15" s="5" customFormat="1" ht="18.75" customHeight="1">
      <c r="A24" s="10" t="s">
        <v>84</v>
      </c>
      <c r="B24" s="11">
        <v>1010</v>
      </c>
      <c r="C24" s="176">
        <f>SUM(C25:C33)</f>
        <v>-686.7</v>
      </c>
      <c r="D24" s="56">
        <f>SUM(D25:D33)</f>
        <v>-592</v>
      </c>
      <c r="E24" s="56">
        <f>SUM(E25:E33)</f>
        <v>-672</v>
      </c>
      <c r="F24" s="56">
        <f t="shared" ref="F24:F82" si="0">SUM(G24:J24)</f>
        <v>-706</v>
      </c>
      <c r="G24" s="56">
        <f>SUM(G25:G33)</f>
        <v>-176.5</v>
      </c>
      <c r="H24" s="56">
        <f>SUM(H25:H33)</f>
        <v>-176.5</v>
      </c>
      <c r="I24" s="56">
        <f>SUM(I25:I33)</f>
        <v>-176.5</v>
      </c>
      <c r="J24" s="56">
        <f>SUM(J25:J33)</f>
        <v>-176.5</v>
      </c>
      <c r="K24" s="247"/>
      <c r="L24" s="247"/>
      <c r="M24" s="247"/>
      <c r="N24" s="247"/>
      <c r="O24" s="247"/>
    </row>
    <row r="25" spans="1:15" ht="18.75" customHeight="1">
      <c r="A25" s="8" t="s">
        <v>187</v>
      </c>
      <c r="B25" s="7">
        <v>1011</v>
      </c>
      <c r="C25" s="175">
        <v>-46.8</v>
      </c>
      <c r="D25" s="38">
        <v>-30</v>
      </c>
      <c r="E25" s="38">
        <v>-46</v>
      </c>
      <c r="F25" s="43">
        <f t="shared" si="0"/>
        <v>-48</v>
      </c>
      <c r="G25" s="38">
        <v>-12</v>
      </c>
      <c r="H25" s="38">
        <v>-12</v>
      </c>
      <c r="I25" s="38">
        <v>-12</v>
      </c>
      <c r="J25" s="38">
        <v>-12</v>
      </c>
      <c r="K25" s="247"/>
      <c r="L25" s="247"/>
      <c r="M25" s="247"/>
      <c r="N25" s="247"/>
      <c r="O25" s="247"/>
    </row>
    <row r="26" spans="1:15" ht="18.75" customHeight="1">
      <c r="A26" s="8" t="s">
        <v>188</v>
      </c>
      <c r="B26" s="7">
        <v>1012</v>
      </c>
      <c r="C26" s="38" t="s">
        <v>123</v>
      </c>
      <c r="D26" s="38" t="s">
        <v>123</v>
      </c>
      <c r="E26" s="38" t="s">
        <v>123</v>
      </c>
      <c r="F26" s="43">
        <f t="shared" si="0"/>
        <v>0</v>
      </c>
      <c r="G26" s="38" t="s">
        <v>123</v>
      </c>
      <c r="H26" s="38" t="s">
        <v>123</v>
      </c>
      <c r="I26" s="38" t="s">
        <v>123</v>
      </c>
      <c r="J26" s="38" t="s">
        <v>123</v>
      </c>
      <c r="K26" s="247"/>
      <c r="L26" s="247"/>
      <c r="M26" s="247"/>
      <c r="N26" s="247"/>
      <c r="O26" s="247"/>
    </row>
    <row r="27" spans="1:15" ht="18.75" customHeight="1">
      <c r="A27" s="8" t="s">
        <v>189</v>
      </c>
      <c r="B27" s="7">
        <v>1013</v>
      </c>
      <c r="C27" s="175">
        <v>-11.1</v>
      </c>
      <c r="D27" s="38">
        <v>-14</v>
      </c>
      <c r="E27" s="38">
        <v>-12.8</v>
      </c>
      <c r="F27" s="43">
        <f t="shared" si="0"/>
        <v>-16</v>
      </c>
      <c r="G27" s="38">
        <v>-4</v>
      </c>
      <c r="H27" s="38">
        <v>-4</v>
      </c>
      <c r="I27" s="38">
        <v>-4</v>
      </c>
      <c r="J27" s="38">
        <v>-4</v>
      </c>
      <c r="K27" s="247"/>
      <c r="L27" s="247"/>
      <c r="M27" s="247"/>
      <c r="N27" s="247"/>
      <c r="O27" s="247"/>
    </row>
    <row r="28" spans="1:15" ht="18.75" customHeight="1">
      <c r="A28" s="8" t="s">
        <v>3</v>
      </c>
      <c r="B28" s="7">
        <v>1014</v>
      </c>
      <c r="C28" s="175">
        <v>-478.7</v>
      </c>
      <c r="D28" s="38">
        <v>-420</v>
      </c>
      <c r="E28" s="38">
        <v>-480</v>
      </c>
      <c r="F28" s="43">
        <f t="shared" si="0"/>
        <v>-500</v>
      </c>
      <c r="G28" s="38">
        <v>-125</v>
      </c>
      <c r="H28" s="38">
        <v>-125</v>
      </c>
      <c r="I28" s="38">
        <v>-125</v>
      </c>
      <c r="J28" s="38">
        <v>-125</v>
      </c>
      <c r="K28" s="247"/>
      <c r="L28" s="247"/>
      <c r="M28" s="247"/>
      <c r="N28" s="247"/>
      <c r="O28" s="247"/>
    </row>
    <row r="29" spans="1:15" ht="18.75" customHeight="1">
      <c r="A29" s="8" t="s">
        <v>4</v>
      </c>
      <c r="B29" s="7">
        <v>1015</v>
      </c>
      <c r="C29" s="175">
        <v>-118.5</v>
      </c>
      <c r="D29" s="38">
        <v>-92</v>
      </c>
      <c r="E29" s="38">
        <v>-102</v>
      </c>
      <c r="F29" s="43">
        <f t="shared" si="0"/>
        <v>-108</v>
      </c>
      <c r="G29" s="38">
        <v>-27</v>
      </c>
      <c r="H29" s="38">
        <v>-27</v>
      </c>
      <c r="I29" s="38">
        <v>-27</v>
      </c>
      <c r="J29" s="38">
        <v>-27</v>
      </c>
      <c r="K29" s="247"/>
      <c r="L29" s="247"/>
      <c r="M29" s="247"/>
      <c r="N29" s="247"/>
      <c r="O29" s="247"/>
    </row>
    <row r="30" spans="1:15" ht="46.5" customHeight="1">
      <c r="A30" s="8" t="s">
        <v>190</v>
      </c>
      <c r="B30" s="7">
        <v>1016</v>
      </c>
      <c r="C30" s="38" t="s">
        <v>123</v>
      </c>
      <c r="D30" s="38" t="s">
        <v>123</v>
      </c>
      <c r="E30" s="38" t="s">
        <v>123</v>
      </c>
      <c r="F30" s="43">
        <f t="shared" si="0"/>
        <v>0</v>
      </c>
      <c r="G30" s="38" t="s">
        <v>123</v>
      </c>
      <c r="H30" s="38" t="s">
        <v>123</v>
      </c>
      <c r="I30" s="38" t="s">
        <v>123</v>
      </c>
      <c r="J30" s="38" t="s">
        <v>123</v>
      </c>
      <c r="K30" s="247"/>
      <c r="L30" s="247"/>
      <c r="M30" s="247"/>
      <c r="N30" s="247"/>
      <c r="O30" s="247"/>
    </row>
    <row r="31" spans="1:15" ht="18.75" customHeight="1">
      <c r="A31" s="8" t="s">
        <v>191</v>
      </c>
      <c r="B31" s="7">
        <v>1017</v>
      </c>
      <c r="C31" s="175">
        <v>-3.6</v>
      </c>
      <c r="D31" s="38">
        <v>-4</v>
      </c>
      <c r="E31" s="38">
        <v>-4</v>
      </c>
      <c r="F31" s="43">
        <f t="shared" si="0"/>
        <v>-4</v>
      </c>
      <c r="G31" s="38">
        <v>-1</v>
      </c>
      <c r="H31" s="38">
        <v>-1</v>
      </c>
      <c r="I31" s="38">
        <v>-1</v>
      </c>
      <c r="J31" s="38">
        <v>-1</v>
      </c>
      <c r="K31" s="247"/>
      <c r="L31" s="247"/>
      <c r="M31" s="247"/>
      <c r="N31" s="247"/>
      <c r="O31" s="247"/>
    </row>
    <row r="32" spans="1:15" ht="18.75" customHeight="1">
      <c r="A32" s="8" t="s">
        <v>319</v>
      </c>
      <c r="B32" s="7">
        <v>1018</v>
      </c>
      <c r="C32" s="38" t="s">
        <v>123</v>
      </c>
      <c r="D32" s="38" t="s">
        <v>123</v>
      </c>
      <c r="E32" s="38" t="s">
        <v>123</v>
      </c>
      <c r="F32" s="43"/>
      <c r="G32" s="38" t="s">
        <v>123</v>
      </c>
      <c r="H32" s="38" t="s">
        <v>123</v>
      </c>
      <c r="I32" s="38" t="s">
        <v>123</v>
      </c>
      <c r="J32" s="38" t="s">
        <v>123</v>
      </c>
      <c r="K32" s="272"/>
      <c r="L32" s="273"/>
      <c r="M32" s="273"/>
      <c r="N32" s="273"/>
      <c r="O32" s="274"/>
    </row>
    <row r="33" spans="1:15" ht="18.75" customHeight="1">
      <c r="A33" s="8" t="s">
        <v>192</v>
      </c>
      <c r="B33" s="7">
        <v>1019</v>
      </c>
      <c r="C33" s="179">
        <f t="shared" ref="C33:J33" si="1">SUM(C34,C35,C36)</f>
        <v>-28</v>
      </c>
      <c r="D33" s="179">
        <f t="shared" si="1"/>
        <v>-32</v>
      </c>
      <c r="E33" s="179">
        <f t="shared" si="1"/>
        <v>-27.2</v>
      </c>
      <c r="F33" s="179">
        <f t="shared" si="1"/>
        <v>-30</v>
      </c>
      <c r="G33" s="179">
        <f t="shared" si="1"/>
        <v>-7.5</v>
      </c>
      <c r="H33" s="179">
        <f t="shared" si="1"/>
        <v>-7.5</v>
      </c>
      <c r="I33" s="179">
        <f t="shared" si="1"/>
        <v>-7.5</v>
      </c>
      <c r="J33" s="179">
        <f t="shared" si="1"/>
        <v>-7.5</v>
      </c>
      <c r="K33" s="247"/>
      <c r="L33" s="247"/>
      <c r="M33" s="247"/>
      <c r="N33" s="247"/>
      <c r="O33" s="247"/>
    </row>
    <row r="34" spans="1:15" ht="18.75" customHeight="1">
      <c r="A34" s="8" t="s">
        <v>418</v>
      </c>
      <c r="B34" s="7" t="s">
        <v>415</v>
      </c>
      <c r="C34" s="175">
        <v>-3</v>
      </c>
      <c r="D34" s="38">
        <v>-2</v>
      </c>
      <c r="E34" s="38">
        <v>-2</v>
      </c>
      <c r="F34" s="43">
        <f t="shared" si="0"/>
        <v>-2</v>
      </c>
      <c r="G34" s="175">
        <v>-0.5</v>
      </c>
      <c r="H34" s="175">
        <v>-0.5</v>
      </c>
      <c r="I34" s="175">
        <v>-0.5</v>
      </c>
      <c r="J34" s="175">
        <v>-0.5</v>
      </c>
      <c r="K34" s="247"/>
      <c r="L34" s="247"/>
      <c r="M34" s="247"/>
      <c r="N34" s="247"/>
      <c r="O34" s="247"/>
    </row>
    <row r="35" spans="1:15" ht="18.75" customHeight="1">
      <c r="A35" s="8" t="s">
        <v>419</v>
      </c>
      <c r="B35" s="7" t="s">
        <v>416</v>
      </c>
      <c r="C35" s="175">
        <v>-7.4</v>
      </c>
      <c r="D35" s="38">
        <v>-8</v>
      </c>
      <c r="E35" s="38">
        <v>-7.2</v>
      </c>
      <c r="F35" s="43">
        <f t="shared" si="0"/>
        <v>-8</v>
      </c>
      <c r="G35" s="38">
        <v>-2</v>
      </c>
      <c r="H35" s="38">
        <v>-2</v>
      </c>
      <c r="I35" s="38">
        <v>-2</v>
      </c>
      <c r="J35" s="38">
        <v>-2</v>
      </c>
      <c r="K35" s="247"/>
      <c r="L35" s="247"/>
      <c r="M35" s="247"/>
      <c r="N35" s="247"/>
      <c r="O35" s="247"/>
    </row>
    <row r="36" spans="1:15" ht="18.75" customHeight="1">
      <c r="A36" s="8" t="s">
        <v>420</v>
      </c>
      <c r="B36" s="7" t="s">
        <v>417</v>
      </c>
      <c r="C36" s="175">
        <v>-17.600000000000001</v>
      </c>
      <c r="D36" s="38">
        <v>-22</v>
      </c>
      <c r="E36" s="38">
        <v>-18</v>
      </c>
      <c r="F36" s="43">
        <f t="shared" si="0"/>
        <v>-20</v>
      </c>
      <c r="G36" s="38">
        <v>-5</v>
      </c>
      <c r="H36" s="38">
        <v>-5</v>
      </c>
      <c r="I36" s="38">
        <v>-5</v>
      </c>
      <c r="J36" s="38">
        <v>-5</v>
      </c>
      <c r="K36" s="247"/>
      <c r="L36" s="247"/>
      <c r="M36" s="247"/>
      <c r="N36" s="247"/>
      <c r="O36" s="247"/>
    </row>
    <row r="37" spans="1:15" ht="18.75" customHeight="1">
      <c r="A37" s="10" t="s">
        <v>340</v>
      </c>
      <c r="B37" s="11">
        <v>1020</v>
      </c>
      <c r="C37" s="178">
        <f>SUM(C23,C24)</f>
        <v>453</v>
      </c>
      <c r="D37" s="54">
        <f t="shared" ref="D37:J37" si="2">SUM(D23,D24)</f>
        <v>376</v>
      </c>
      <c r="E37" s="54">
        <f t="shared" si="2"/>
        <v>478</v>
      </c>
      <c r="F37" s="54">
        <f t="shared" si="2"/>
        <v>494</v>
      </c>
      <c r="G37" s="54">
        <f t="shared" si="2"/>
        <v>123.5</v>
      </c>
      <c r="H37" s="54">
        <f t="shared" si="2"/>
        <v>123.5</v>
      </c>
      <c r="I37" s="54">
        <f t="shared" si="2"/>
        <v>123.5</v>
      </c>
      <c r="J37" s="54">
        <f t="shared" si="2"/>
        <v>123.5</v>
      </c>
      <c r="K37" s="247"/>
      <c r="L37" s="247"/>
      <c r="M37" s="247"/>
      <c r="N37" s="247"/>
      <c r="O37" s="247"/>
    </row>
    <row r="38" spans="1:15" s="5" customFormat="1" ht="18.75" customHeight="1">
      <c r="A38" s="10" t="s">
        <v>104</v>
      </c>
      <c r="B38" s="11">
        <v>1030</v>
      </c>
      <c r="C38" s="176">
        <f>SUM(C39:C58,C60)</f>
        <v>-448.49999999999994</v>
      </c>
      <c r="D38" s="56">
        <f>SUM(D39:D58,D60)</f>
        <v>-370</v>
      </c>
      <c r="E38" s="56">
        <f>SUM(E39:E58,E60)</f>
        <v>-471.2</v>
      </c>
      <c r="F38" s="56">
        <f t="shared" si="0"/>
        <v>-486</v>
      </c>
      <c r="G38" s="56">
        <f>SUM(G39:G58,G60)</f>
        <v>-121.5</v>
      </c>
      <c r="H38" s="56">
        <f>SUM(H39:H58,H60)</f>
        <v>-121.5</v>
      </c>
      <c r="I38" s="56">
        <f>SUM(I39:I58,I60)</f>
        <v>-121.5</v>
      </c>
      <c r="J38" s="56">
        <f>SUM(J39:J58,J60)</f>
        <v>-121.5</v>
      </c>
      <c r="K38" s="247"/>
      <c r="L38" s="247"/>
      <c r="M38" s="247"/>
      <c r="N38" s="247"/>
      <c r="O38" s="247"/>
    </row>
    <row r="39" spans="1:15" ht="18.75" customHeight="1">
      <c r="A39" s="8" t="s">
        <v>60</v>
      </c>
      <c r="B39" s="93">
        <v>1031</v>
      </c>
      <c r="C39" s="38" t="s">
        <v>123</v>
      </c>
      <c r="D39" s="38" t="s">
        <v>123</v>
      </c>
      <c r="E39" s="38" t="s">
        <v>123</v>
      </c>
      <c r="F39" s="43">
        <f t="shared" si="0"/>
        <v>0</v>
      </c>
      <c r="G39" s="38" t="s">
        <v>123</v>
      </c>
      <c r="H39" s="38" t="s">
        <v>123</v>
      </c>
      <c r="I39" s="38" t="s">
        <v>123</v>
      </c>
      <c r="J39" s="38" t="s">
        <v>123</v>
      </c>
      <c r="K39" s="247"/>
      <c r="L39" s="247"/>
      <c r="M39" s="247"/>
      <c r="N39" s="247"/>
      <c r="O39" s="247"/>
    </row>
    <row r="40" spans="1:15" ht="18.75" customHeight="1">
      <c r="A40" s="8" t="s">
        <v>98</v>
      </c>
      <c r="B40" s="93">
        <v>1032</v>
      </c>
      <c r="C40" s="38" t="s">
        <v>123</v>
      </c>
      <c r="D40" s="38" t="s">
        <v>123</v>
      </c>
      <c r="E40" s="38" t="s">
        <v>123</v>
      </c>
      <c r="F40" s="43">
        <f t="shared" si="0"/>
        <v>0</v>
      </c>
      <c r="G40" s="38" t="s">
        <v>123</v>
      </c>
      <c r="H40" s="38" t="s">
        <v>123</v>
      </c>
      <c r="I40" s="38" t="s">
        <v>123</v>
      </c>
      <c r="J40" s="38" t="s">
        <v>123</v>
      </c>
      <c r="K40" s="247"/>
      <c r="L40" s="247"/>
      <c r="M40" s="247"/>
      <c r="N40" s="247"/>
      <c r="O40" s="247"/>
    </row>
    <row r="41" spans="1:15" ht="18.75" customHeight="1">
      <c r="A41" s="8" t="s">
        <v>38</v>
      </c>
      <c r="B41" s="93">
        <v>1033</v>
      </c>
      <c r="C41" s="38" t="s">
        <v>123</v>
      </c>
      <c r="D41" s="38" t="s">
        <v>123</v>
      </c>
      <c r="E41" s="38" t="s">
        <v>123</v>
      </c>
      <c r="F41" s="43">
        <f t="shared" si="0"/>
        <v>0</v>
      </c>
      <c r="G41" s="38" t="s">
        <v>123</v>
      </c>
      <c r="H41" s="38" t="s">
        <v>123</v>
      </c>
      <c r="I41" s="38" t="s">
        <v>123</v>
      </c>
      <c r="J41" s="38" t="s">
        <v>123</v>
      </c>
      <c r="K41" s="247"/>
      <c r="L41" s="247"/>
      <c r="M41" s="247"/>
      <c r="N41" s="247"/>
      <c r="O41" s="247"/>
    </row>
    <row r="42" spans="1:15" ht="18.75" customHeight="1">
      <c r="A42" s="8" t="s">
        <v>15</v>
      </c>
      <c r="B42" s="93">
        <v>1034</v>
      </c>
      <c r="C42" s="38" t="s">
        <v>123</v>
      </c>
      <c r="D42" s="38" t="s">
        <v>123</v>
      </c>
      <c r="E42" s="38" t="s">
        <v>123</v>
      </c>
      <c r="F42" s="43">
        <f t="shared" si="0"/>
        <v>0</v>
      </c>
      <c r="G42" s="38" t="s">
        <v>123</v>
      </c>
      <c r="H42" s="38" t="s">
        <v>123</v>
      </c>
      <c r="I42" s="38" t="s">
        <v>123</v>
      </c>
      <c r="J42" s="38" t="s">
        <v>123</v>
      </c>
      <c r="K42" s="247"/>
      <c r="L42" s="247"/>
      <c r="M42" s="247"/>
      <c r="N42" s="247"/>
      <c r="O42" s="247"/>
    </row>
    <row r="43" spans="1:15" ht="18.75" customHeight="1">
      <c r="A43" s="8" t="s">
        <v>16</v>
      </c>
      <c r="B43" s="93">
        <v>1035</v>
      </c>
      <c r="C43" s="38" t="s">
        <v>123</v>
      </c>
      <c r="D43" s="38" t="s">
        <v>123</v>
      </c>
      <c r="E43" s="38" t="s">
        <v>123</v>
      </c>
      <c r="F43" s="43">
        <f t="shared" si="0"/>
        <v>0</v>
      </c>
      <c r="G43" s="38" t="s">
        <v>123</v>
      </c>
      <c r="H43" s="38" t="s">
        <v>123</v>
      </c>
      <c r="I43" s="38" t="s">
        <v>123</v>
      </c>
      <c r="J43" s="38" t="s">
        <v>123</v>
      </c>
      <c r="K43" s="247"/>
      <c r="L43" s="247"/>
      <c r="M43" s="247"/>
      <c r="N43" s="247"/>
      <c r="O43" s="247"/>
    </row>
    <row r="44" spans="1:15" ht="18.75" customHeight="1">
      <c r="A44" s="8" t="s">
        <v>20</v>
      </c>
      <c r="B44" s="93">
        <v>1036</v>
      </c>
      <c r="C44" s="175">
        <v>-5.3</v>
      </c>
      <c r="D44" s="38">
        <v>-10</v>
      </c>
      <c r="E44" s="38">
        <v>-7</v>
      </c>
      <c r="F44" s="43">
        <f t="shared" si="0"/>
        <v>-8</v>
      </c>
      <c r="G44" s="38">
        <v>-2</v>
      </c>
      <c r="H44" s="38">
        <v>-2</v>
      </c>
      <c r="I44" s="38">
        <v>-2</v>
      </c>
      <c r="J44" s="38">
        <v>-2</v>
      </c>
      <c r="K44" s="247"/>
      <c r="L44" s="247"/>
      <c r="M44" s="247"/>
      <c r="N44" s="247"/>
      <c r="O44" s="247"/>
    </row>
    <row r="45" spans="1:15" ht="18.75" customHeight="1">
      <c r="A45" s="8" t="s">
        <v>21</v>
      </c>
      <c r="B45" s="93">
        <v>1037</v>
      </c>
      <c r="C45" s="175">
        <v>-1.6</v>
      </c>
      <c r="D45" s="38">
        <v>-2</v>
      </c>
      <c r="E45" s="38">
        <v>-2</v>
      </c>
      <c r="F45" s="43">
        <f t="shared" si="0"/>
        <v>-4</v>
      </c>
      <c r="G45" s="175">
        <v>-1</v>
      </c>
      <c r="H45" s="175">
        <v>-1</v>
      </c>
      <c r="I45" s="175">
        <v>-1</v>
      </c>
      <c r="J45" s="175">
        <v>-1</v>
      </c>
      <c r="K45" s="247"/>
      <c r="L45" s="247"/>
      <c r="M45" s="247"/>
      <c r="N45" s="247"/>
      <c r="O45" s="247"/>
    </row>
    <row r="46" spans="1:15" ht="18.75" customHeight="1">
      <c r="A46" s="8" t="s">
        <v>22</v>
      </c>
      <c r="B46" s="93">
        <v>1038</v>
      </c>
      <c r="C46" s="175">
        <v>-335.9</v>
      </c>
      <c r="D46" s="38">
        <v>-280</v>
      </c>
      <c r="E46" s="38">
        <v>-342</v>
      </c>
      <c r="F46" s="43">
        <f t="shared" si="0"/>
        <v>-348</v>
      </c>
      <c r="G46" s="38">
        <v>-87</v>
      </c>
      <c r="H46" s="38">
        <v>-87</v>
      </c>
      <c r="I46" s="38">
        <v>-87</v>
      </c>
      <c r="J46" s="38">
        <v>-87</v>
      </c>
      <c r="K46" s="247"/>
      <c r="L46" s="247"/>
      <c r="M46" s="247"/>
      <c r="N46" s="247"/>
      <c r="O46" s="247"/>
    </row>
    <row r="47" spans="1:15" ht="18.75" customHeight="1">
      <c r="A47" s="8" t="s">
        <v>23</v>
      </c>
      <c r="B47" s="93">
        <v>1039</v>
      </c>
      <c r="C47" s="175">
        <v>-47.3</v>
      </c>
      <c r="D47" s="38">
        <v>-42</v>
      </c>
      <c r="E47" s="38">
        <v>-73</v>
      </c>
      <c r="F47" s="43">
        <f t="shared" si="0"/>
        <v>-76</v>
      </c>
      <c r="G47" s="38">
        <v>-19</v>
      </c>
      <c r="H47" s="38">
        <v>-19</v>
      </c>
      <c r="I47" s="38">
        <v>-19</v>
      </c>
      <c r="J47" s="38">
        <v>-19</v>
      </c>
      <c r="K47" s="247"/>
      <c r="L47" s="247"/>
      <c r="M47" s="247"/>
      <c r="N47" s="247"/>
      <c r="O47" s="247"/>
    </row>
    <row r="48" spans="1:15" ht="37.5">
      <c r="A48" s="8" t="s">
        <v>24</v>
      </c>
      <c r="B48" s="93">
        <v>1040</v>
      </c>
      <c r="C48" s="175">
        <v>-1.2</v>
      </c>
      <c r="D48" s="38">
        <v>-2</v>
      </c>
      <c r="E48" s="38">
        <v>-1.2</v>
      </c>
      <c r="F48" s="43">
        <f t="shared" si="0"/>
        <v>-2</v>
      </c>
      <c r="G48" s="175">
        <v>-0.5</v>
      </c>
      <c r="H48" s="175">
        <v>-0.5</v>
      </c>
      <c r="I48" s="175">
        <v>-0.5</v>
      </c>
      <c r="J48" s="175">
        <v>-0.5</v>
      </c>
      <c r="K48" s="247"/>
      <c r="L48" s="247"/>
      <c r="M48" s="247"/>
      <c r="N48" s="247"/>
      <c r="O48" s="247"/>
    </row>
    <row r="49" spans="1:15" ht="37.5">
      <c r="A49" s="8" t="s">
        <v>25</v>
      </c>
      <c r="B49" s="93">
        <v>1041</v>
      </c>
      <c r="C49" s="38" t="s">
        <v>123</v>
      </c>
      <c r="D49" s="38" t="s">
        <v>123</v>
      </c>
      <c r="E49" s="38" t="s">
        <v>123</v>
      </c>
      <c r="F49" s="43">
        <f t="shared" si="0"/>
        <v>0</v>
      </c>
      <c r="G49" s="38" t="s">
        <v>123</v>
      </c>
      <c r="H49" s="38" t="s">
        <v>123</v>
      </c>
      <c r="I49" s="38" t="s">
        <v>123</v>
      </c>
      <c r="J49" s="38" t="s">
        <v>123</v>
      </c>
      <c r="K49" s="247"/>
      <c r="L49" s="247"/>
      <c r="M49" s="247"/>
      <c r="N49" s="247"/>
      <c r="O49" s="247"/>
    </row>
    <row r="50" spans="1:15" ht="18.75" customHeight="1">
      <c r="A50" s="8" t="s">
        <v>26</v>
      </c>
      <c r="B50" s="93">
        <v>1042</v>
      </c>
      <c r="C50" s="38" t="s">
        <v>123</v>
      </c>
      <c r="D50" s="38" t="s">
        <v>123</v>
      </c>
      <c r="E50" s="38" t="s">
        <v>123</v>
      </c>
      <c r="F50" s="43">
        <f t="shared" si="0"/>
        <v>0</v>
      </c>
      <c r="G50" s="38" t="s">
        <v>123</v>
      </c>
      <c r="H50" s="38" t="s">
        <v>123</v>
      </c>
      <c r="I50" s="38" t="s">
        <v>123</v>
      </c>
      <c r="J50" s="38" t="s">
        <v>123</v>
      </c>
      <c r="K50" s="247"/>
      <c r="L50" s="247"/>
      <c r="M50" s="247"/>
      <c r="N50" s="247"/>
      <c r="O50" s="247"/>
    </row>
    <row r="51" spans="1:15" ht="18.75" customHeight="1">
      <c r="A51" s="8" t="s">
        <v>27</v>
      </c>
      <c r="B51" s="93">
        <v>1043</v>
      </c>
      <c r="C51" s="38" t="s">
        <v>123</v>
      </c>
      <c r="D51" s="38" t="s">
        <v>123</v>
      </c>
      <c r="E51" s="38" t="s">
        <v>123</v>
      </c>
      <c r="F51" s="43">
        <f t="shared" si="0"/>
        <v>0</v>
      </c>
      <c r="G51" s="38" t="s">
        <v>123</v>
      </c>
      <c r="H51" s="38" t="s">
        <v>123</v>
      </c>
      <c r="I51" s="38" t="s">
        <v>123</v>
      </c>
      <c r="J51" s="38" t="s">
        <v>123</v>
      </c>
      <c r="K51" s="247"/>
      <c r="L51" s="247"/>
      <c r="M51" s="247"/>
      <c r="N51" s="247"/>
      <c r="O51" s="247"/>
    </row>
    <row r="52" spans="1:15" ht="18.75" customHeight="1">
      <c r="A52" s="8" t="s">
        <v>28</v>
      </c>
      <c r="B52" s="93">
        <v>1044</v>
      </c>
      <c r="C52" s="38" t="s">
        <v>123</v>
      </c>
      <c r="D52" s="38" t="s">
        <v>123</v>
      </c>
      <c r="E52" s="38" t="s">
        <v>123</v>
      </c>
      <c r="F52" s="43">
        <f t="shared" si="0"/>
        <v>0</v>
      </c>
      <c r="G52" s="38" t="s">
        <v>123</v>
      </c>
      <c r="H52" s="38" t="s">
        <v>123</v>
      </c>
      <c r="I52" s="38" t="s">
        <v>123</v>
      </c>
      <c r="J52" s="38" t="s">
        <v>123</v>
      </c>
      <c r="K52" s="247"/>
      <c r="L52" s="247"/>
      <c r="M52" s="247"/>
      <c r="N52" s="247"/>
      <c r="O52" s="247"/>
    </row>
    <row r="53" spans="1:15" ht="18.75" customHeight="1">
      <c r="A53" s="8" t="s">
        <v>40</v>
      </c>
      <c r="B53" s="93">
        <v>1045</v>
      </c>
      <c r="C53" s="175">
        <v>-3.2</v>
      </c>
      <c r="D53" s="38">
        <v>-8</v>
      </c>
      <c r="E53" s="38">
        <v>-5</v>
      </c>
      <c r="F53" s="43">
        <f t="shared" si="0"/>
        <v>-8</v>
      </c>
      <c r="G53" s="38">
        <v>-2</v>
      </c>
      <c r="H53" s="38">
        <v>-2</v>
      </c>
      <c r="I53" s="38">
        <v>-2</v>
      </c>
      <c r="J53" s="38">
        <v>-2</v>
      </c>
      <c r="K53" s="247"/>
      <c r="L53" s="247"/>
      <c r="M53" s="247"/>
      <c r="N53" s="247"/>
      <c r="O53" s="247"/>
    </row>
    <row r="54" spans="1:15" ht="18.75" customHeight="1">
      <c r="A54" s="8" t="s">
        <v>29</v>
      </c>
      <c r="B54" s="93">
        <v>1046</v>
      </c>
      <c r="C54" s="38" t="s">
        <v>123</v>
      </c>
      <c r="D54" s="38" t="s">
        <v>123</v>
      </c>
      <c r="E54" s="38" t="s">
        <v>123</v>
      </c>
      <c r="F54" s="43">
        <f t="shared" si="0"/>
        <v>0</v>
      </c>
      <c r="G54" s="38" t="s">
        <v>123</v>
      </c>
      <c r="H54" s="38" t="s">
        <v>123</v>
      </c>
      <c r="I54" s="38" t="s">
        <v>123</v>
      </c>
      <c r="J54" s="38" t="s">
        <v>123</v>
      </c>
      <c r="K54" s="247"/>
      <c r="L54" s="247"/>
      <c r="M54" s="247"/>
      <c r="N54" s="247"/>
      <c r="O54" s="247"/>
    </row>
    <row r="55" spans="1:15" ht="18.75" customHeight="1">
      <c r="A55" s="8" t="s">
        <v>30</v>
      </c>
      <c r="B55" s="93">
        <v>1047</v>
      </c>
      <c r="C55" s="38" t="s">
        <v>123</v>
      </c>
      <c r="D55" s="38" t="s">
        <v>123</v>
      </c>
      <c r="E55" s="38" t="s">
        <v>123</v>
      </c>
      <c r="F55" s="43">
        <f t="shared" si="0"/>
        <v>0</v>
      </c>
      <c r="G55" s="38" t="s">
        <v>123</v>
      </c>
      <c r="H55" s="38" t="s">
        <v>123</v>
      </c>
      <c r="I55" s="38" t="s">
        <v>123</v>
      </c>
      <c r="J55" s="38" t="s">
        <v>123</v>
      </c>
      <c r="K55" s="247"/>
      <c r="L55" s="247"/>
      <c r="M55" s="247"/>
      <c r="N55" s="247"/>
      <c r="O55" s="247"/>
    </row>
    <row r="56" spans="1:15" ht="18.75" customHeight="1">
      <c r="A56" s="8" t="s">
        <v>31</v>
      </c>
      <c r="B56" s="93">
        <v>1048</v>
      </c>
      <c r="C56" s="38" t="s">
        <v>123</v>
      </c>
      <c r="D56" s="38" t="s">
        <v>123</v>
      </c>
      <c r="E56" s="38" t="s">
        <v>123</v>
      </c>
      <c r="F56" s="43">
        <f t="shared" si="0"/>
        <v>0</v>
      </c>
      <c r="G56" s="38" t="s">
        <v>123</v>
      </c>
      <c r="H56" s="38" t="s">
        <v>123</v>
      </c>
      <c r="I56" s="38" t="s">
        <v>123</v>
      </c>
      <c r="J56" s="38" t="s">
        <v>123</v>
      </c>
      <c r="K56" s="247"/>
      <c r="L56" s="247"/>
      <c r="M56" s="247"/>
      <c r="N56" s="247"/>
      <c r="O56" s="247"/>
    </row>
    <row r="57" spans="1:15" ht="18.75" customHeight="1">
      <c r="A57" s="8" t="s">
        <v>32</v>
      </c>
      <c r="B57" s="93">
        <v>1049</v>
      </c>
      <c r="C57" s="175">
        <v>-14.5</v>
      </c>
      <c r="D57" s="38" t="s">
        <v>123</v>
      </c>
      <c r="E57" s="38" t="s">
        <v>123</v>
      </c>
      <c r="F57" s="43">
        <f t="shared" si="0"/>
        <v>0</v>
      </c>
      <c r="G57" s="38" t="s">
        <v>123</v>
      </c>
      <c r="H57" s="38" t="s">
        <v>123</v>
      </c>
      <c r="I57" s="38" t="s">
        <v>123</v>
      </c>
      <c r="J57" s="38" t="s">
        <v>123</v>
      </c>
      <c r="K57" s="247"/>
      <c r="L57" s="247"/>
      <c r="M57" s="247"/>
      <c r="N57" s="247"/>
      <c r="O57" s="247"/>
    </row>
    <row r="58" spans="1:15" ht="37.5">
      <c r="A58" s="8" t="s">
        <v>46</v>
      </c>
      <c r="B58" s="93">
        <v>1050</v>
      </c>
      <c r="C58" s="38" t="s">
        <v>123</v>
      </c>
      <c r="D58" s="38" t="s">
        <v>123</v>
      </c>
      <c r="E58" s="38" t="s">
        <v>123</v>
      </c>
      <c r="F58" s="43">
        <f t="shared" si="0"/>
        <v>0</v>
      </c>
      <c r="G58" s="38" t="s">
        <v>123</v>
      </c>
      <c r="H58" s="38" t="s">
        <v>123</v>
      </c>
      <c r="I58" s="38" t="s">
        <v>123</v>
      </c>
      <c r="J58" s="38" t="s">
        <v>123</v>
      </c>
      <c r="K58" s="247"/>
      <c r="L58" s="247"/>
      <c r="M58" s="247"/>
      <c r="N58" s="247"/>
      <c r="O58" s="247"/>
    </row>
    <row r="59" spans="1:15" ht="18.75" customHeight="1">
      <c r="A59" s="8" t="s">
        <v>33</v>
      </c>
      <c r="B59" s="165" t="s">
        <v>145</v>
      </c>
      <c r="C59" s="38" t="s">
        <v>123</v>
      </c>
      <c r="D59" s="38" t="s">
        <v>123</v>
      </c>
      <c r="E59" s="38" t="s">
        <v>123</v>
      </c>
      <c r="F59" s="43">
        <f t="shared" si="0"/>
        <v>0</v>
      </c>
      <c r="G59" s="38" t="s">
        <v>123</v>
      </c>
      <c r="H59" s="38" t="s">
        <v>123</v>
      </c>
      <c r="I59" s="38" t="s">
        <v>123</v>
      </c>
      <c r="J59" s="38" t="s">
        <v>123</v>
      </c>
      <c r="K59" s="247"/>
      <c r="L59" s="247"/>
      <c r="M59" s="247"/>
      <c r="N59" s="247"/>
      <c r="O59" s="247"/>
    </row>
    <row r="60" spans="1:15" ht="18.75" customHeight="1">
      <c r="A60" s="8" t="s">
        <v>63</v>
      </c>
      <c r="B60" s="93">
        <v>1051</v>
      </c>
      <c r="C60" s="179">
        <f t="shared" ref="C60:J60" si="3">SUM(C61,C62,C63)</f>
        <v>-39.5</v>
      </c>
      <c r="D60" s="179">
        <f t="shared" si="3"/>
        <v>-26</v>
      </c>
      <c r="E60" s="179">
        <f t="shared" si="3"/>
        <v>-41</v>
      </c>
      <c r="F60" s="179">
        <f t="shared" si="3"/>
        <v>-40</v>
      </c>
      <c r="G60" s="179">
        <f t="shared" si="3"/>
        <v>-10</v>
      </c>
      <c r="H60" s="179">
        <f t="shared" si="3"/>
        <v>-10</v>
      </c>
      <c r="I60" s="179">
        <f t="shared" si="3"/>
        <v>-10</v>
      </c>
      <c r="J60" s="179">
        <f t="shared" si="3"/>
        <v>-10</v>
      </c>
      <c r="K60" s="247"/>
      <c r="L60" s="247"/>
      <c r="M60" s="247"/>
      <c r="N60" s="247"/>
      <c r="O60" s="247"/>
    </row>
    <row r="61" spans="1:15" ht="18.75" customHeight="1">
      <c r="A61" s="8" t="s">
        <v>424</v>
      </c>
      <c r="B61" s="165" t="s">
        <v>421</v>
      </c>
      <c r="C61" s="175">
        <v>-4.3</v>
      </c>
      <c r="D61" s="38">
        <v>-4</v>
      </c>
      <c r="E61" s="38">
        <v>-4</v>
      </c>
      <c r="F61" s="43">
        <f>SUM(G61:J61)</f>
        <v>-4</v>
      </c>
      <c r="G61" s="175">
        <v>-1</v>
      </c>
      <c r="H61" s="175">
        <v>-1</v>
      </c>
      <c r="I61" s="175">
        <v>-1</v>
      </c>
      <c r="J61" s="175">
        <v>-1</v>
      </c>
      <c r="K61" s="247"/>
      <c r="L61" s="247"/>
      <c r="M61" s="247"/>
      <c r="N61" s="247"/>
      <c r="O61" s="247"/>
    </row>
    <row r="62" spans="1:15" ht="18.75" customHeight="1">
      <c r="A62" s="8" t="s">
        <v>425</v>
      </c>
      <c r="B62" s="165" t="s">
        <v>422</v>
      </c>
      <c r="C62" s="175">
        <v>-19.600000000000001</v>
      </c>
      <c r="D62" s="38">
        <v>-10</v>
      </c>
      <c r="E62" s="38">
        <v>-20</v>
      </c>
      <c r="F62" s="43">
        <f>SUM(G62:J62)</f>
        <v>-16</v>
      </c>
      <c r="G62" s="38">
        <v>-4</v>
      </c>
      <c r="H62" s="38">
        <v>-4</v>
      </c>
      <c r="I62" s="38">
        <v>-4</v>
      </c>
      <c r="J62" s="38">
        <v>-4</v>
      </c>
      <c r="K62" s="247"/>
      <c r="L62" s="247"/>
      <c r="M62" s="247"/>
      <c r="N62" s="247"/>
      <c r="O62" s="247"/>
    </row>
    <row r="63" spans="1:15" ht="18.75" customHeight="1">
      <c r="A63" s="8" t="s">
        <v>426</v>
      </c>
      <c r="B63" s="165" t="s">
        <v>423</v>
      </c>
      <c r="C63" s="175">
        <v>-15.6</v>
      </c>
      <c r="D63" s="38">
        <v>-12</v>
      </c>
      <c r="E63" s="38">
        <v>-17</v>
      </c>
      <c r="F63" s="43">
        <f>SUM(G63:J63)</f>
        <v>-20</v>
      </c>
      <c r="G63" s="38">
        <v>-5</v>
      </c>
      <c r="H63" s="38">
        <v>-5</v>
      </c>
      <c r="I63" s="38">
        <v>-5</v>
      </c>
      <c r="J63" s="38">
        <v>-5</v>
      </c>
      <c r="K63" s="247"/>
      <c r="L63" s="247"/>
      <c r="M63" s="247"/>
      <c r="N63" s="247"/>
      <c r="O63" s="247"/>
    </row>
    <row r="64" spans="1:15" s="5" customFormat="1" ht="18.75" customHeight="1">
      <c r="A64" s="10" t="s">
        <v>105</v>
      </c>
      <c r="B64" s="11">
        <v>1060</v>
      </c>
      <c r="C64" s="56">
        <f>SUM(C65:C71)</f>
        <v>0</v>
      </c>
      <c r="D64" s="56">
        <f>SUM(D65:D71)</f>
        <v>0</v>
      </c>
      <c r="E64" s="56">
        <f>SUM(E65:E71)</f>
        <v>0</v>
      </c>
      <c r="F64" s="56">
        <f t="shared" si="0"/>
        <v>0</v>
      </c>
      <c r="G64" s="56">
        <f>SUM(G65:G71)</f>
        <v>0</v>
      </c>
      <c r="H64" s="56">
        <f>SUM(H65:H71)</f>
        <v>0</v>
      </c>
      <c r="I64" s="56">
        <f>SUM(I65:I71)</f>
        <v>0</v>
      </c>
      <c r="J64" s="56">
        <f>SUM(J65:J71)</f>
        <v>0</v>
      </c>
      <c r="K64" s="247"/>
      <c r="L64" s="247"/>
      <c r="M64" s="247"/>
      <c r="N64" s="247"/>
      <c r="O64" s="247"/>
    </row>
    <row r="65" spans="1:15" ht="18.75" customHeight="1">
      <c r="A65" s="8" t="s">
        <v>86</v>
      </c>
      <c r="B65" s="9">
        <v>1061</v>
      </c>
      <c r="C65" s="38" t="s">
        <v>123</v>
      </c>
      <c r="D65" s="38" t="s">
        <v>123</v>
      </c>
      <c r="E65" s="38" t="s">
        <v>123</v>
      </c>
      <c r="F65" s="43">
        <f t="shared" si="0"/>
        <v>0</v>
      </c>
      <c r="G65" s="38" t="s">
        <v>123</v>
      </c>
      <c r="H65" s="38" t="s">
        <v>123</v>
      </c>
      <c r="I65" s="38" t="s">
        <v>123</v>
      </c>
      <c r="J65" s="38" t="s">
        <v>123</v>
      </c>
      <c r="K65" s="247"/>
      <c r="L65" s="247"/>
      <c r="M65" s="247"/>
      <c r="N65" s="247"/>
      <c r="O65" s="247"/>
    </row>
    <row r="66" spans="1:15" ht="18.75" customHeight="1">
      <c r="A66" s="8" t="s">
        <v>87</v>
      </c>
      <c r="B66" s="9">
        <v>1062</v>
      </c>
      <c r="C66" s="38" t="s">
        <v>123</v>
      </c>
      <c r="D66" s="38" t="s">
        <v>123</v>
      </c>
      <c r="E66" s="38" t="s">
        <v>123</v>
      </c>
      <c r="F66" s="43">
        <f t="shared" si="0"/>
        <v>0</v>
      </c>
      <c r="G66" s="38" t="s">
        <v>123</v>
      </c>
      <c r="H66" s="38" t="s">
        <v>123</v>
      </c>
      <c r="I66" s="38" t="s">
        <v>123</v>
      </c>
      <c r="J66" s="38" t="s">
        <v>123</v>
      </c>
      <c r="K66" s="247"/>
      <c r="L66" s="247"/>
      <c r="M66" s="247"/>
      <c r="N66" s="247"/>
      <c r="O66" s="247"/>
    </row>
    <row r="67" spans="1:15" ht="18.75" customHeight="1">
      <c r="A67" s="8" t="s">
        <v>22</v>
      </c>
      <c r="B67" s="9">
        <v>1063</v>
      </c>
      <c r="C67" s="38" t="s">
        <v>123</v>
      </c>
      <c r="D67" s="38" t="s">
        <v>123</v>
      </c>
      <c r="E67" s="38" t="s">
        <v>123</v>
      </c>
      <c r="F67" s="43">
        <f t="shared" si="0"/>
        <v>0</v>
      </c>
      <c r="G67" s="38" t="s">
        <v>123</v>
      </c>
      <c r="H67" s="38" t="s">
        <v>123</v>
      </c>
      <c r="I67" s="38" t="s">
        <v>123</v>
      </c>
      <c r="J67" s="38" t="s">
        <v>123</v>
      </c>
      <c r="K67" s="247"/>
      <c r="L67" s="247"/>
      <c r="M67" s="247"/>
      <c r="N67" s="247"/>
      <c r="O67" s="247"/>
    </row>
    <row r="68" spans="1:15" ht="18.75" customHeight="1">
      <c r="A68" s="8" t="s">
        <v>23</v>
      </c>
      <c r="B68" s="9">
        <v>1064</v>
      </c>
      <c r="C68" s="38" t="s">
        <v>123</v>
      </c>
      <c r="D68" s="38" t="s">
        <v>123</v>
      </c>
      <c r="E68" s="38" t="s">
        <v>123</v>
      </c>
      <c r="F68" s="43">
        <f t="shared" si="0"/>
        <v>0</v>
      </c>
      <c r="G68" s="38" t="s">
        <v>123</v>
      </c>
      <c r="H68" s="38" t="s">
        <v>123</v>
      </c>
      <c r="I68" s="38" t="s">
        <v>123</v>
      </c>
      <c r="J68" s="38" t="s">
        <v>123</v>
      </c>
      <c r="K68" s="247"/>
      <c r="L68" s="247"/>
      <c r="M68" s="247"/>
      <c r="N68" s="247"/>
      <c r="O68" s="247"/>
    </row>
    <row r="69" spans="1:15" ht="18.75" customHeight="1">
      <c r="A69" s="8" t="s">
        <v>39</v>
      </c>
      <c r="B69" s="9">
        <v>1065</v>
      </c>
      <c r="C69" s="38" t="s">
        <v>123</v>
      </c>
      <c r="D69" s="38" t="s">
        <v>123</v>
      </c>
      <c r="E69" s="38" t="s">
        <v>123</v>
      </c>
      <c r="F69" s="43">
        <f t="shared" si="0"/>
        <v>0</v>
      </c>
      <c r="G69" s="38" t="s">
        <v>123</v>
      </c>
      <c r="H69" s="38" t="s">
        <v>123</v>
      </c>
      <c r="I69" s="38" t="s">
        <v>123</v>
      </c>
      <c r="J69" s="38" t="s">
        <v>123</v>
      </c>
      <c r="K69" s="247"/>
      <c r="L69" s="247"/>
      <c r="M69" s="247"/>
      <c r="N69" s="247"/>
      <c r="O69" s="247"/>
    </row>
    <row r="70" spans="1:15" ht="18.75" customHeight="1">
      <c r="A70" s="8" t="s">
        <v>49</v>
      </c>
      <c r="B70" s="9">
        <v>1066</v>
      </c>
      <c r="C70" s="38" t="s">
        <v>123</v>
      </c>
      <c r="D70" s="38" t="s">
        <v>123</v>
      </c>
      <c r="E70" s="38" t="s">
        <v>123</v>
      </c>
      <c r="F70" s="43">
        <f t="shared" si="0"/>
        <v>0</v>
      </c>
      <c r="G70" s="38" t="s">
        <v>123</v>
      </c>
      <c r="H70" s="38" t="s">
        <v>123</v>
      </c>
      <c r="I70" s="38" t="s">
        <v>123</v>
      </c>
      <c r="J70" s="38" t="s">
        <v>123</v>
      </c>
      <c r="K70" s="247"/>
      <c r="L70" s="247"/>
      <c r="M70" s="247"/>
      <c r="N70" s="247"/>
      <c r="O70" s="247"/>
    </row>
    <row r="71" spans="1:15" ht="18.75" customHeight="1">
      <c r="A71" s="8" t="s">
        <v>70</v>
      </c>
      <c r="B71" s="9">
        <v>1067</v>
      </c>
      <c r="C71" s="38" t="s">
        <v>123</v>
      </c>
      <c r="D71" s="38" t="s">
        <v>123</v>
      </c>
      <c r="E71" s="38" t="s">
        <v>123</v>
      </c>
      <c r="F71" s="43">
        <f t="shared" si="0"/>
        <v>0</v>
      </c>
      <c r="G71" s="38" t="s">
        <v>123</v>
      </c>
      <c r="H71" s="38" t="s">
        <v>123</v>
      </c>
      <c r="I71" s="38" t="s">
        <v>123</v>
      </c>
      <c r="J71" s="38" t="s">
        <v>123</v>
      </c>
      <c r="K71" s="247"/>
      <c r="L71" s="247"/>
      <c r="M71" s="247"/>
      <c r="N71" s="247"/>
      <c r="O71" s="247"/>
    </row>
    <row r="72" spans="1:15" s="5" customFormat="1" ht="18.75" customHeight="1">
      <c r="A72" s="10" t="s">
        <v>146</v>
      </c>
      <c r="B72" s="11">
        <v>1070</v>
      </c>
      <c r="C72" s="176">
        <f>SUM(C73:C75)</f>
        <v>1.6</v>
      </c>
      <c r="D72" s="56">
        <f>SUM(D73:D75)</f>
        <v>0</v>
      </c>
      <c r="E72" s="56">
        <f>SUM(E73:E75)</f>
        <v>0</v>
      </c>
      <c r="F72" s="56">
        <f t="shared" si="0"/>
        <v>0</v>
      </c>
      <c r="G72" s="56">
        <f>SUM(G73:G75)</f>
        <v>0</v>
      </c>
      <c r="H72" s="56">
        <f>SUM(H73:H75)</f>
        <v>0</v>
      </c>
      <c r="I72" s="56">
        <f>SUM(I73:I75)</f>
        <v>0</v>
      </c>
      <c r="J72" s="56">
        <f>SUM(J73:J75)</f>
        <v>0</v>
      </c>
      <c r="K72" s="247"/>
      <c r="L72" s="247"/>
      <c r="M72" s="247"/>
      <c r="N72" s="247"/>
      <c r="O72" s="247"/>
    </row>
    <row r="73" spans="1:15" ht="18.75" customHeight="1">
      <c r="A73" s="8" t="s">
        <v>100</v>
      </c>
      <c r="B73" s="9">
        <v>1071</v>
      </c>
      <c r="C73" s="175"/>
      <c r="D73" s="38"/>
      <c r="E73" s="38"/>
      <c r="F73" s="43">
        <f t="shared" si="0"/>
        <v>0</v>
      </c>
      <c r="G73" s="38"/>
      <c r="H73" s="38"/>
      <c r="I73" s="38"/>
      <c r="J73" s="38"/>
      <c r="K73" s="247"/>
      <c r="L73" s="247"/>
      <c r="M73" s="247"/>
      <c r="N73" s="247"/>
      <c r="O73" s="247"/>
    </row>
    <row r="74" spans="1:15" ht="18.75" customHeight="1">
      <c r="A74" s="8" t="s">
        <v>147</v>
      </c>
      <c r="B74" s="9">
        <v>1072</v>
      </c>
      <c r="C74" s="175"/>
      <c r="D74" s="38"/>
      <c r="E74" s="38"/>
      <c r="F74" s="43">
        <f t="shared" si="0"/>
        <v>0</v>
      </c>
      <c r="G74" s="38"/>
      <c r="H74" s="38"/>
      <c r="I74" s="38"/>
      <c r="J74" s="38"/>
      <c r="K74" s="247"/>
      <c r="L74" s="247"/>
      <c r="M74" s="247"/>
      <c r="N74" s="247"/>
      <c r="O74" s="247"/>
    </row>
    <row r="75" spans="1:15" ht="18.75" customHeight="1">
      <c r="A75" s="8" t="s">
        <v>427</v>
      </c>
      <c r="B75" s="9">
        <v>1073</v>
      </c>
      <c r="C75" s="175">
        <v>1.6</v>
      </c>
      <c r="D75" s="38"/>
      <c r="E75" s="38"/>
      <c r="F75" s="43">
        <f t="shared" si="0"/>
        <v>0</v>
      </c>
      <c r="G75" s="38"/>
      <c r="H75" s="38"/>
      <c r="I75" s="38"/>
      <c r="J75" s="38"/>
      <c r="K75" s="247"/>
      <c r="L75" s="247"/>
      <c r="M75" s="247"/>
      <c r="N75" s="247"/>
      <c r="O75" s="247"/>
    </row>
    <row r="76" spans="1:15" s="5" customFormat="1" ht="18.75" customHeight="1">
      <c r="A76" s="132" t="s">
        <v>50</v>
      </c>
      <c r="B76" s="11">
        <v>1080</v>
      </c>
      <c r="C76" s="56">
        <f>SUM(C77:C82)</f>
        <v>0</v>
      </c>
      <c r="D76" s="56">
        <f>SUM(D77:D82)</f>
        <v>0</v>
      </c>
      <c r="E76" s="56">
        <f>SUM(E77:E82)</f>
        <v>0</v>
      </c>
      <c r="F76" s="56">
        <f t="shared" si="0"/>
        <v>0</v>
      </c>
      <c r="G76" s="56">
        <f>SUM(G77:G82)</f>
        <v>0</v>
      </c>
      <c r="H76" s="56">
        <f>SUM(H77:H82)</f>
        <v>0</v>
      </c>
      <c r="I76" s="56">
        <f>SUM(I77:I82)</f>
        <v>0</v>
      </c>
      <c r="J76" s="56">
        <f>SUM(J77:J82)</f>
        <v>0</v>
      </c>
      <c r="K76" s="247"/>
      <c r="L76" s="247"/>
      <c r="M76" s="247"/>
      <c r="N76" s="247"/>
      <c r="O76" s="247"/>
    </row>
    <row r="77" spans="1:15" ht="18.75" customHeight="1">
      <c r="A77" s="8" t="s">
        <v>100</v>
      </c>
      <c r="B77" s="9">
        <v>1081</v>
      </c>
      <c r="C77" s="38" t="s">
        <v>123</v>
      </c>
      <c r="D77" s="38" t="s">
        <v>123</v>
      </c>
      <c r="E77" s="38" t="s">
        <v>123</v>
      </c>
      <c r="F77" s="43">
        <f t="shared" si="0"/>
        <v>0</v>
      </c>
      <c r="G77" s="38" t="s">
        <v>123</v>
      </c>
      <c r="H77" s="38" t="s">
        <v>123</v>
      </c>
      <c r="I77" s="38" t="s">
        <v>123</v>
      </c>
      <c r="J77" s="38" t="s">
        <v>123</v>
      </c>
      <c r="K77" s="247"/>
      <c r="L77" s="247"/>
      <c r="M77" s="247"/>
      <c r="N77" s="247"/>
      <c r="O77" s="247"/>
    </row>
    <row r="78" spans="1:15" ht="18.75" customHeight="1">
      <c r="A78" s="8" t="s">
        <v>148</v>
      </c>
      <c r="B78" s="9">
        <v>1082</v>
      </c>
      <c r="C78" s="38" t="s">
        <v>123</v>
      </c>
      <c r="D78" s="38" t="s">
        <v>123</v>
      </c>
      <c r="E78" s="38" t="s">
        <v>123</v>
      </c>
      <c r="F78" s="43">
        <f t="shared" si="0"/>
        <v>0</v>
      </c>
      <c r="G78" s="38" t="s">
        <v>123</v>
      </c>
      <c r="H78" s="38" t="s">
        <v>123</v>
      </c>
      <c r="I78" s="38" t="s">
        <v>123</v>
      </c>
      <c r="J78" s="38" t="s">
        <v>123</v>
      </c>
      <c r="K78" s="247"/>
      <c r="L78" s="247"/>
      <c r="M78" s="247"/>
      <c r="N78" s="247"/>
      <c r="O78" s="247"/>
    </row>
    <row r="79" spans="1:15" ht="18.75" customHeight="1">
      <c r="A79" s="8" t="s">
        <v>42</v>
      </c>
      <c r="B79" s="9">
        <v>1083</v>
      </c>
      <c r="C79" s="38" t="s">
        <v>123</v>
      </c>
      <c r="D79" s="38" t="s">
        <v>123</v>
      </c>
      <c r="E79" s="38" t="s">
        <v>123</v>
      </c>
      <c r="F79" s="43">
        <f t="shared" si="0"/>
        <v>0</v>
      </c>
      <c r="G79" s="38" t="s">
        <v>123</v>
      </c>
      <c r="H79" s="38" t="s">
        <v>123</v>
      </c>
      <c r="I79" s="38" t="s">
        <v>123</v>
      </c>
      <c r="J79" s="38" t="s">
        <v>123</v>
      </c>
      <c r="K79" s="247"/>
      <c r="L79" s="247"/>
      <c r="M79" s="247"/>
      <c r="N79" s="247"/>
      <c r="O79" s="247"/>
    </row>
    <row r="80" spans="1:15" ht="18.75" customHeight="1">
      <c r="A80" s="8" t="s">
        <v>34</v>
      </c>
      <c r="B80" s="9">
        <v>1084</v>
      </c>
      <c r="C80" s="38" t="s">
        <v>123</v>
      </c>
      <c r="D80" s="38" t="s">
        <v>123</v>
      </c>
      <c r="E80" s="38" t="s">
        <v>123</v>
      </c>
      <c r="F80" s="43">
        <f t="shared" si="0"/>
        <v>0</v>
      </c>
      <c r="G80" s="38" t="s">
        <v>123</v>
      </c>
      <c r="H80" s="38" t="s">
        <v>123</v>
      </c>
      <c r="I80" s="38" t="s">
        <v>123</v>
      </c>
      <c r="J80" s="38" t="s">
        <v>123</v>
      </c>
      <c r="K80" s="247"/>
      <c r="L80" s="247"/>
      <c r="M80" s="247"/>
      <c r="N80" s="247"/>
      <c r="O80" s="247"/>
    </row>
    <row r="81" spans="1:15" ht="18.75" customHeight="1">
      <c r="A81" s="8" t="s">
        <v>37</v>
      </c>
      <c r="B81" s="9">
        <v>1085</v>
      </c>
      <c r="C81" s="38" t="s">
        <v>123</v>
      </c>
      <c r="D81" s="38" t="s">
        <v>123</v>
      </c>
      <c r="E81" s="38" t="s">
        <v>123</v>
      </c>
      <c r="F81" s="43">
        <f t="shared" si="0"/>
        <v>0</v>
      </c>
      <c r="G81" s="38" t="s">
        <v>123</v>
      </c>
      <c r="H81" s="38" t="s">
        <v>123</v>
      </c>
      <c r="I81" s="38" t="s">
        <v>123</v>
      </c>
      <c r="J81" s="38" t="s">
        <v>123</v>
      </c>
      <c r="K81" s="247"/>
      <c r="L81" s="247"/>
      <c r="M81" s="247"/>
      <c r="N81" s="247"/>
      <c r="O81" s="247"/>
    </row>
    <row r="82" spans="1:15" ht="18.75" customHeight="1">
      <c r="A82" s="8" t="s">
        <v>109</v>
      </c>
      <c r="B82" s="9">
        <v>1086</v>
      </c>
      <c r="C82" s="38" t="s">
        <v>123</v>
      </c>
      <c r="D82" s="38" t="s">
        <v>123</v>
      </c>
      <c r="E82" s="38" t="s">
        <v>123</v>
      </c>
      <c r="F82" s="43">
        <f t="shared" si="0"/>
        <v>0</v>
      </c>
      <c r="G82" s="38" t="s">
        <v>123</v>
      </c>
      <c r="H82" s="38" t="s">
        <v>123</v>
      </c>
      <c r="I82" s="38" t="s">
        <v>123</v>
      </c>
      <c r="J82" s="38" t="s">
        <v>123</v>
      </c>
      <c r="K82" s="247"/>
      <c r="L82" s="247"/>
      <c r="M82" s="247"/>
      <c r="N82" s="247"/>
      <c r="O82" s="247"/>
    </row>
    <row r="83" spans="1:15" s="5" customFormat="1" ht="18.75" customHeight="1">
      <c r="A83" s="10" t="s">
        <v>2</v>
      </c>
      <c r="B83" s="11">
        <v>1100</v>
      </c>
      <c r="C83" s="178">
        <f>SUM(C37,C38,C64,C72,C76)</f>
        <v>6.1000000000000565</v>
      </c>
      <c r="D83" s="54">
        <f t="shared" ref="D83:J83" si="4">SUM(D37,D38,D64,D72,D76)</f>
        <v>6</v>
      </c>
      <c r="E83" s="54">
        <f t="shared" si="4"/>
        <v>6.8000000000000114</v>
      </c>
      <c r="F83" s="54">
        <f t="shared" si="4"/>
        <v>8</v>
      </c>
      <c r="G83" s="54">
        <f t="shared" si="4"/>
        <v>2</v>
      </c>
      <c r="H83" s="54">
        <f t="shared" si="4"/>
        <v>2</v>
      </c>
      <c r="I83" s="54">
        <f t="shared" si="4"/>
        <v>2</v>
      </c>
      <c r="J83" s="54">
        <f t="shared" si="4"/>
        <v>2</v>
      </c>
      <c r="K83" s="247"/>
      <c r="L83" s="247"/>
      <c r="M83" s="247"/>
      <c r="N83" s="247"/>
      <c r="O83" s="247"/>
    </row>
    <row r="84" spans="1:15" s="5" customFormat="1" ht="18.75" customHeight="1">
      <c r="A84" s="10" t="s">
        <v>61</v>
      </c>
      <c r="B84" s="11">
        <v>1110</v>
      </c>
      <c r="C84" s="53"/>
      <c r="D84" s="53"/>
      <c r="E84" s="53"/>
      <c r="F84" s="56">
        <f t="shared" ref="F84:F93" si="5">SUM(G84:J84)</f>
        <v>0</v>
      </c>
      <c r="G84" s="53"/>
      <c r="H84" s="53"/>
      <c r="I84" s="53"/>
      <c r="J84" s="53"/>
      <c r="K84" s="247"/>
      <c r="L84" s="247"/>
      <c r="M84" s="247"/>
      <c r="N84" s="247"/>
      <c r="O84" s="247"/>
    </row>
    <row r="85" spans="1:15" s="5" customFormat="1" ht="18.75" customHeight="1">
      <c r="A85" s="10" t="s">
        <v>65</v>
      </c>
      <c r="B85" s="11">
        <v>1120</v>
      </c>
      <c r="C85" s="53" t="s">
        <v>123</v>
      </c>
      <c r="D85" s="53" t="s">
        <v>123</v>
      </c>
      <c r="E85" s="53" t="s">
        <v>123</v>
      </c>
      <c r="F85" s="56">
        <f t="shared" si="5"/>
        <v>0</v>
      </c>
      <c r="G85" s="53" t="s">
        <v>123</v>
      </c>
      <c r="H85" s="53" t="s">
        <v>123</v>
      </c>
      <c r="I85" s="53" t="s">
        <v>123</v>
      </c>
      <c r="J85" s="53" t="s">
        <v>123</v>
      </c>
      <c r="K85" s="247"/>
      <c r="L85" s="247"/>
      <c r="M85" s="247"/>
      <c r="N85" s="247"/>
      <c r="O85" s="247"/>
    </row>
    <row r="86" spans="1:15" s="5" customFormat="1" ht="18.75" customHeight="1">
      <c r="A86" s="10" t="s">
        <v>62</v>
      </c>
      <c r="B86" s="11">
        <v>1130</v>
      </c>
      <c r="C86" s="53"/>
      <c r="D86" s="53"/>
      <c r="E86" s="53"/>
      <c r="F86" s="56">
        <f t="shared" si="5"/>
        <v>0</v>
      </c>
      <c r="G86" s="53"/>
      <c r="H86" s="53"/>
      <c r="I86" s="53"/>
      <c r="J86" s="53"/>
      <c r="K86" s="247"/>
      <c r="L86" s="247"/>
      <c r="M86" s="247"/>
      <c r="N86" s="247"/>
      <c r="O86" s="247"/>
    </row>
    <row r="87" spans="1:15" s="5" customFormat="1" ht="18.75" customHeight="1">
      <c r="A87" s="10" t="s">
        <v>64</v>
      </c>
      <c r="B87" s="11">
        <v>1140</v>
      </c>
      <c r="C87" s="53" t="s">
        <v>123</v>
      </c>
      <c r="D87" s="53" t="s">
        <v>123</v>
      </c>
      <c r="E87" s="53" t="s">
        <v>123</v>
      </c>
      <c r="F87" s="56">
        <f t="shared" si="5"/>
        <v>0</v>
      </c>
      <c r="G87" s="53" t="s">
        <v>123</v>
      </c>
      <c r="H87" s="53" t="s">
        <v>123</v>
      </c>
      <c r="I87" s="53" t="s">
        <v>123</v>
      </c>
      <c r="J87" s="53" t="s">
        <v>123</v>
      </c>
      <c r="K87" s="247"/>
      <c r="L87" s="247"/>
      <c r="M87" s="247"/>
      <c r="N87" s="247"/>
      <c r="O87" s="247"/>
    </row>
    <row r="88" spans="1:15" s="5" customFormat="1" ht="18.75" customHeight="1">
      <c r="A88" s="10" t="s">
        <v>124</v>
      </c>
      <c r="B88" s="11">
        <v>1150</v>
      </c>
      <c r="C88" s="56">
        <f>SUM(C89:C90)</f>
        <v>0</v>
      </c>
      <c r="D88" s="56">
        <f t="shared" ref="D88:J88" si="6">SUM(D89:D90)</f>
        <v>0</v>
      </c>
      <c r="E88" s="56">
        <f t="shared" si="6"/>
        <v>0</v>
      </c>
      <c r="F88" s="56">
        <f t="shared" si="5"/>
        <v>0</v>
      </c>
      <c r="G88" s="56">
        <f t="shared" si="6"/>
        <v>0</v>
      </c>
      <c r="H88" s="56">
        <f t="shared" si="6"/>
        <v>0</v>
      </c>
      <c r="I88" s="56">
        <f t="shared" si="6"/>
        <v>0</v>
      </c>
      <c r="J88" s="56">
        <f t="shared" si="6"/>
        <v>0</v>
      </c>
      <c r="K88" s="247"/>
      <c r="L88" s="247"/>
      <c r="M88" s="247"/>
      <c r="N88" s="247"/>
      <c r="O88" s="247"/>
    </row>
    <row r="89" spans="1:15" ht="18.75" customHeight="1">
      <c r="A89" s="8" t="s">
        <v>100</v>
      </c>
      <c r="B89" s="9">
        <v>1151</v>
      </c>
      <c r="C89" s="38"/>
      <c r="D89" s="38"/>
      <c r="E89" s="38"/>
      <c r="F89" s="43">
        <f t="shared" si="5"/>
        <v>0</v>
      </c>
      <c r="G89" s="38"/>
      <c r="H89" s="38"/>
      <c r="I89" s="38"/>
      <c r="J89" s="38"/>
      <c r="K89" s="247"/>
      <c r="L89" s="247"/>
      <c r="M89" s="247"/>
      <c r="N89" s="247"/>
      <c r="O89" s="247"/>
    </row>
    <row r="90" spans="1:15" ht="18.75" customHeight="1">
      <c r="A90" s="8" t="s">
        <v>149</v>
      </c>
      <c r="B90" s="9">
        <v>1152</v>
      </c>
      <c r="C90" s="38"/>
      <c r="D90" s="38"/>
      <c r="E90" s="38"/>
      <c r="F90" s="43">
        <f t="shared" si="5"/>
        <v>0</v>
      </c>
      <c r="G90" s="38"/>
      <c r="H90" s="38"/>
      <c r="I90" s="38"/>
      <c r="J90" s="38"/>
      <c r="K90" s="247"/>
      <c r="L90" s="247"/>
      <c r="M90" s="247"/>
      <c r="N90" s="247"/>
      <c r="O90" s="247"/>
    </row>
    <row r="91" spans="1:15" s="5" customFormat="1" ht="18.75" customHeight="1">
      <c r="A91" s="10" t="s">
        <v>150</v>
      </c>
      <c r="B91" s="11">
        <v>1160</v>
      </c>
      <c r="C91" s="56">
        <f>SUM(C92:C93)</f>
        <v>0</v>
      </c>
      <c r="D91" s="56">
        <f t="shared" ref="D91:J91" si="7">SUM(D92:D93)</f>
        <v>0</v>
      </c>
      <c r="E91" s="56">
        <f t="shared" si="7"/>
        <v>0</v>
      </c>
      <c r="F91" s="56">
        <f t="shared" si="5"/>
        <v>0</v>
      </c>
      <c r="G91" s="56">
        <f t="shared" si="7"/>
        <v>0</v>
      </c>
      <c r="H91" s="56">
        <f t="shared" si="7"/>
        <v>0</v>
      </c>
      <c r="I91" s="56">
        <f t="shared" si="7"/>
        <v>0</v>
      </c>
      <c r="J91" s="56">
        <f t="shared" si="7"/>
        <v>0</v>
      </c>
      <c r="K91" s="247"/>
      <c r="L91" s="247"/>
      <c r="M91" s="247"/>
      <c r="N91" s="247"/>
      <c r="O91" s="247"/>
    </row>
    <row r="92" spans="1:15" ht="18.75" customHeight="1">
      <c r="A92" s="8" t="s">
        <v>100</v>
      </c>
      <c r="B92" s="9">
        <v>1161</v>
      </c>
      <c r="C92" s="38" t="s">
        <v>123</v>
      </c>
      <c r="D92" s="38" t="s">
        <v>123</v>
      </c>
      <c r="E92" s="38" t="s">
        <v>123</v>
      </c>
      <c r="F92" s="43">
        <f t="shared" si="5"/>
        <v>0</v>
      </c>
      <c r="G92" s="38" t="s">
        <v>123</v>
      </c>
      <c r="H92" s="38" t="s">
        <v>123</v>
      </c>
      <c r="I92" s="38" t="s">
        <v>123</v>
      </c>
      <c r="J92" s="38" t="s">
        <v>123</v>
      </c>
      <c r="K92" s="247"/>
      <c r="L92" s="247"/>
      <c r="M92" s="247"/>
      <c r="N92" s="247"/>
      <c r="O92" s="247"/>
    </row>
    <row r="93" spans="1:15" ht="18.75" customHeight="1">
      <c r="A93" s="8" t="s">
        <v>69</v>
      </c>
      <c r="B93" s="9">
        <v>1162</v>
      </c>
      <c r="C93" s="38" t="s">
        <v>123</v>
      </c>
      <c r="D93" s="38" t="s">
        <v>123</v>
      </c>
      <c r="E93" s="38" t="s">
        <v>123</v>
      </c>
      <c r="F93" s="43">
        <f t="shared" si="5"/>
        <v>0</v>
      </c>
      <c r="G93" s="38" t="s">
        <v>123</v>
      </c>
      <c r="H93" s="38" t="s">
        <v>123</v>
      </c>
      <c r="I93" s="38" t="s">
        <v>123</v>
      </c>
      <c r="J93" s="38" t="s">
        <v>123</v>
      </c>
      <c r="K93" s="247"/>
      <c r="L93" s="247"/>
      <c r="M93" s="247"/>
      <c r="N93" s="247"/>
      <c r="O93" s="247"/>
    </row>
    <row r="94" spans="1:15" ht="18.75" customHeight="1">
      <c r="A94" s="10" t="s">
        <v>54</v>
      </c>
      <c r="B94" s="11">
        <v>1170</v>
      </c>
      <c r="C94" s="54">
        <f>SUM(C83,C84,C85,C86,C87,C88,C91)</f>
        <v>6.1000000000000565</v>
      </c>
      <c r="D94" s="54">
        <f t="shared" ref="D94:J94" si="8">SUM(D83,D84,D85,D86,D87,D88,D91)</f>
        <v>6</v>
      </c>
      <c r="E94" s="54">
        <f t="shared" si="8"/>
        <v>6.8000000000000114</v>
      </c>
      <c r="F94" s="54">
        <f t="shared" si="8"/>
        <v>8</v>
      </c>
      <c r="G94" s="54">
        <f t="shared" si="8"/>
        <v>2</v>
      </c>
      <c r="H94" s="54">
        <f t="shared" si="8"/>
        <v>2</v>
      </c>
      <c r="I94" s="54">
        <f t="shared" si="8"/>
        <v>2</v>
      </c>
      <c r="J94" s="54">
        <f t="shared" si="8"/>
        <v>2</v>
      </c>
      <c r="K94" s="247"/>
      <c r="L94" s="247"/>
      <c r="M94" s="247"/>
      <c r="N94" s="247"/>
      <c r="O94" s="247"/>
    </row>
    <row r="95" spans="1:15" ht="18.75" customHeight="1">
      <c r="A95" s="8" t="s">
        <v>125</v>
      </c>
      <c r="B95" s="7">
        <v>1180</v>
      </c>
      <c r="C95" s="175">
        <v>-1.1000000000000001</v>
      </c>
      <c r="D95" s="175">
        <v>-1.1000000000000001</v>
      </c>
      <c r="E95" s="175">
        <v>-1.2</v>
      </c>
      <c r="F95" s="181">
        <f>SUM(G95:J95)</f>
        <v>-1.4</v>
      </c>
      <c r="G95" s="177">
        <v>-0.35</v>
      </c>
      <c r="H95" s="177">
        <v>-0.35</v>
      </c>
      <c r="I95" s="177">
        <v>-0.35</v>
      </c>
      <c r="J95" s="177">
        <v>-0.35</v>
      </c>
      <c r="K95" s="247"/>
      <c r="L95" s="247"/>
      <c r="M95" s="247"/>
      <c r="N95" s="247"/>
      <c r="O95" s="247"/>
    </row>
    <row r="96" spans="1:15" ht="18.75" customHeight="1">
      <c r="A96" s="8" t="s">
        <v>126</v>
      </c>
      <c r="B96" s="7">
        <v>1181</v>
      </c>
      <c r="C96" s="38"/>
      <c r="D96" s="38"/>
      <c r="E96" s="38"/>
      <c r="F96" s="43">
        <f>SUM(G96:J96)</f>
        <v>0</v>
      </c>
      <c r="G96" s="38"/>
      <c r="H96" s="38"/>
      <c r="I96" s="38"/>
      <c r="J96" s="38"/>
      <c r="K96" s="247"/>
      <c r="L96" s="247"/>
      <c r="M96" s="247"/>
      <c r="N96" s="247"/>
      <c r="O96" s="247"/>
    </row>
    <row r="97" spans="1:15" ht="18.75" customHeight="1">
      <c r="A97" s="8" t="s">
        <v>127</v>
      </c>
      <c r="B97" s="9">
        <v>1190</v>
      </c>
      <c r="C97" s="38"/>
      <c r="D97" s="38"/>
      <c r="E97" s="38"/>
      <c r="F97" s="43">
        <f>SUM(G97:J97)</f>
        <v>0</v>
      </c>
      <c r="G97" s="38"/>
      <c r="H97" s="38"/>
      <c r="I97" s="38"/>
      <c r="J97" s="38"/>
      <c r="K97" s="247"/>
      <c r="L97" s="247"/>
      <c r="M97" s="247"/>
      <c r="N97" s="247"/>
      <c r="O97" s="247"/>
    </row>
    <row r="98" spans="1:15" ht="18.75" customHeight="1">
      <c r="A98" s="8" t="s">
        <v>128</v>
      </c>
      <c r="B98" s="6">
        <v>1191</v>
      </c>
      <c r="C98" s="38" t="s">
        <v>123</v>
      </c>
      <c r="D98" s="38" t="s">
        <v>123</v>
      </c>
      <c r="E98" s="38" t="s">
        <v>123</v>
      </c>
      <c r="F98" s="43">
        <f>SUM(G98:J98)</f>
        <v>0</v>
      </c>
      <c r="G98" s="38" t="s">
        <v>123</v>
      </c>
      <c r="H98" s="38" t="s">
        <v>123</v>
      </c>
      <c r="I98" s="38" t="s">
        <v>123</v>
      </c>
      <c r="J98" s="38" t="s">
        <v>123</v>
      </c>
      <c r="K98" s="247"/>
      <c r="L98" s="247"/>
      <c r="M98" s="247"/>
      <c r="N98" s="247"/>
      <c r="O98" s="247"/>
    </row>
    <row r="99" spans="1:15" ht="18.75" customHeight="1">
      <c r="A99" s="10" t="s">
        <v>341</v>
      </c>
      <c r="B99" s="11">
        <v>1200</v>
      </c>
      <c r="C99" s="178">
        <f t="shared" ref="C99:J99" si="9">SUM(C94+C95,C96,C97,C98)</f>
        <v>5.0000000000000568</v>
      </c>
      <c r="D99" s="178">
        <f t="shared" si="9"/>
        <v>4.9000000000000004</v>
      </c>
      <c r="E99" s="178">
        <f t="shared" si="9"/>
        <v>5.6000000000000112</v>
      </c>
      <c r="F99" s="178">
        <f t="shared" si="9"/>
        <v>6.6</v>
      </c>
      <c r="G99" s="178">
        <f t="shared" si="9"/>
        <v>1.65</v>
      </c>
      <c r="H99" s="178">
        <f t="shared" si="9"/>
        <v>1.65</v>
      </c>
      <c r="I99" s="178">
        <f t="shared" si="9"/>
        <v>1.65</v>
      </c>
      <c r="J99" s="178">
        <f t="shared" si="9"/>
        <v>1.65</v>
      </c>
      <c r="K99" s="247"/>
      <c r="L99" s="247"/>
      <c r="M99" s="247"/>
      <c r="N99" s="247"/>
      <c r="O99" s="247"/>
    </row>
    <row r="100" spans="1:15" ht="18.75" customHeight="1">
      <c r="A100" s="8" t="s">
        <v>342</v>
      </c>
      <c r="B100" s="6">
        <v>1201</v>
      </c>
      <c r="C100" s="180">
        <f t="shared" ref="C100:J100" si="10">IF(C99&gt;0,C99,0)</f>
        <v>5.0000000000000568</v>
      </c>
      <c r="D100" s="192">
        <f t="shared" si="10"/>
        <v>4.9000000000000004</v>
      </c>
      <c r="E100" s="192">
        <f t="shared" si="10"/>
        <v>5.6000000000000112</v>
      </c>
      <c r="F100" s="192">
        <f t="shared" si="10"/>
        <v>6.6</v>
      </c>
      <c r="G100" s="192">
        <f t="shared" si="10"/>
        <v>1.65</v>
      </c>
      <c r="H100" s="192">
        <f t="shared" si="10"/>
        <v>1.65</v>
      </c>
      <c r="I100" s="192">
        <f t="shared" si="10"/>
        <v>1.65</v>
      </c>
      <c r="J100" s="192">
        <f t="shared" si="10"/>
        <v>1.65</v>
      </c>
      <c r="K100" s="247"/>
      <c r="L100" s="247"/>
      <c r="M100" s="247"/>
      <c r="N100" s="247"/>
      <c r="O100" s="247"/>
    </row>
    <row r="101" spans="1:15" ht="18.75" customHeight="1">
      <c r="A101" s="8" t="s">
        <v>343</v>
      </c>
      <c r="B101" s="6">
        <v>1202</v>
      </c>
      <c r="C101" s="117">
        <f t="shared" ref="C101:J101" si="11">IF(C99&lt;0,C99,0)</f>
        <v>0</v>
      </c>
      <c r="D101" s="117">
        <f t="shared" si="11"/>
        <v>0</v>
      </c>
      <c r="E101" s="117">
        <f t="shared" si="11"/>
        <v>0</v>
      </c>
      <c r="F101" s="117">
        <f t="shared" si="11"/>
        <v>0</v>
      </c>
      <c r="G101" s="117">
        <f t="shared" si="11"/>
        <v>0</v>
      </c>
      <c r="H101" s="117">
        <f t="shared" si="11"/>
        <v>0</v>
      </c>
      <c r="I101" s="117">
        <f t="shared" si="11"/>
        <v>0</v>
      </c>
      <c r="J101" s="117">
        <f t="shared" si="11"/>
        <v>0</v>
      </c>
      <c r="K101" s="247"/>
      <c r="L101" s="247"/>
      <c r="M101" s="247"/>
      <c r="N101" s="247"/>
      <c r="O101" s="247"/>
    </row>
    <row r="102" spans="1:15" ht="18.75" customHeight="1">
      <c r="A102" s="10" t="s">
        <v>13</v>
      </c>
      <c r="B102" s="9">
        <v>1210</v>
      </c>
      <c r="C102" s="178">
        <f t="shared" ref="C102:J102" si="12">SUM(C23,C72,C84,C86,C88,C96,C97)</f>
        <v>1141.3</v>
      </c>
      <c r="D102" s="54">
        <f t="shared" si="12"/>
        <v>968</v>
      </c>
      <c r="E102" s="54">
        <f t="shared" si="12"/>
        <v>1150</v>
      </c>
      <c r="F102" s="54">
        <f t="shared" si="12"/>
        <v>1200</v>
      </c>
      <c r="G102" s="54">
        <f t="shared" si="12"/>
        <v>300</v>
      </c>
      <c r="H102" s="54">
        <f t="shared" si="12"/>
        <v>300</v>
      </c>
      <c r="I102" s="54">
        <f t="shared" si="12"/>
        <v>300</v>
      </c>
      <c r="J102" s="54">
        <f t="shared" si="12"/>
        <v>300</v>
      </c>
      <c r="K102" s="247"/>
      <c r="L102" s="247"/>
      <c r="M102" s="247"/>
      <c r="N102" s="247"/>
      <c r="O102" s="247"/>
    </row>
    <row r="103" spans="1:15" ht="18.75" customHeight="1">
      <c r="A103" s="10" t="s">
        <v>68</v>
      </c>
      <c r="B103" s="9">
        <v>1220</v>
      </c>
      <c r="C103" s="178">
        <f>SUM(C24,C38,C95)</f>
        <v>-1136.3</v>
      </c>
      <c r="D103" s="54">
        <f t="shared" ref="D103:J103" si="13">SUM(D24,D38,D64,D76,D85,D87,D91,D95,D98)</f>
        <v>-963.1</v>
      </c>
      <c r="E103" s="54">
        <f t="shared" si="13"/>
        <v>-1144.4000000000001</v>
      </c>
      <c r="F103" s="54">
        <f t="shared" si="13"/>
        <v>-1193.4000000000001</v>
      </c>
      <c r="G103" s="54">
        <f t="shared" si="13"/>
        <v>-298.35000000000002</v>
      </c>
      <c r="H103" s="54">
        <f t="shared" si="13"/>
        <v>-298.35000000000002</v>
      </c>
      <c r="I103" s="54">
        <f t="shared" si="13"/>
        <v>-298.35000000000002</v>
      </c>
      <c r="J103" s="54">
        <f t="shared" si="13"/>
        <v>-298.35000000000002</v>
      </c>
      <c r="K103" s="247"/>
      <c r="L103" s="247"/>
      <c r="M103" s="247"/>
      <c r="N103" s="247"/>
      <c r="O103" s="247"/>
    </row>
    <row r="104" spans="1:15" ht="18.75" customHeight="1">
      <c r="A104" s="8" t="s">
        <v>110</v>
      </c>
      <c r="B104" s="9">
        <v>1230</v>
      </c>
      <c r="C104" s="38"/>
      <c r="D104" s="38"/>
      <c r="E104" s="38"/>
      <c r="F104" s="43">
        <f>SUM(G104:J104)</f>
        <v>0</v>
      </c>
      <c r="G104" s="38"/>
      <c r="H104" s="38"/>
      <c r="I104" s="38"/>
      <c r="J104" s="38"/>
      <c r="K104" s="247"/>
      <c r="L104" s="247"/>
      <c r="M104" s="247"/>
      <c r="N104" s="247"/>
      <c r="O104" s="247"/>
    </row>
    <row r="105" spans="1:15" ht="18.75" customHeight="1">
      <c r="A105" s="275" t="s">
        <v>81</v>
      </c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</row>
    <row r="106" spans="1:15" ht="18.75" customHeight="1">
      <c r="A106" s="8" t="s">
        <v>151</v>
      </c>
      <c r="B106" s="9">
        <v>1300</v>
      </c>
      <c r="C106" s="181">
        <f>C83</f>
        <v>6.1000000000000565</v>
      </c>
      <c r="D106" s="43">
        <f t="shared" ref="D106:J106" si="14">D83</f>
        <v>6</v>
      </c>
      <c r="E106" s="43">
        <f t="shared" si="14"/>
        <v>6.8000000000000114</v>
      </c>
      <c r="F106" s="43">
        <f t="shared" si="14"/>
        <v>8</v>
      </c>
      <c r="G106" s="43">
        <f t="shared" si="14"/>
        <v>2</v>
      </c>
      <c r="H106" s="43">
        <f t="shared" si="14"/>
        <v>2</v>
      </c>
      <c r="I106" s="43">
        <f t="shared" si="14"/>
        <v>2</v>
      </c>
      <c r="J106" s="43">
        <f t="shared" si="14"/>
        <v>2</v>
      </c>
      <c r="K106" s="280"/>
      <c r="L106" s="281"/>
      <c r="M106" s="281"/>
      <c r="N106" s="281"/>
      <c r="O106" s="282"/>
    </row>
    <row r="107" spans="1:15" ht="18.75" customHeight="1">
      <c r="A107" s="8" t="s">
        <v>320</v>
      </c>
      <c r="B107" s="9">
        <v>1301</v>
      </c>
      <c r="C107" s="181">
        <f t="shared" ref="C107:J107" si="15">C119</f>
        <v>4.8</v>
      </c>
      <c r="D107" s="43">
        <f>D119</f>
        <v>6</v>
      </c>
      <c r="E107" s="43">
        <f t="shared" si="15"/>
        <v>5.2</v>
      </c>
      <c r="F107" s="43">
        <f t="shared" si="15"/>
        <v>6</v>
      </c>
      <c r="G107" s="43">
        <f t="shared" si="15"/>
        <v>1.5</v>
      </c>
      <c r="H107" s="43">
        <f t="shared" si="15"/>
        <v>1.5</v>
      </c>
      <c r="I107" s="43">
        <f t="shared" si="15"/>
        <v>1.5</v>
      </c>
      <c r="J107" s="43">
        <f t="shared" si="15"/>
        <v>1.5</v>
      </c>
      <c r="K107" s="280"/>
      <c r="L107" s="281"/>
      <c r="M107" s="281"/>
      <c r="N107" s="281"/>
      <c r="O107" s="282"/>
    </row>
    <row r="108" spans="1:15" ht="18.75" customHeight="1">
      <c r="A108" s="8" t="s">
        <v>157</v>
      </c>
      <c r="B108" s="9">
        <v>1302</v>
      </c>
      <c r="C108" s="43">
        <f t="shared" ref="C108:J108" si="16">C73</f>
        <v>0</v>
      </c>
      <c r="D108" s="43">
        <f t="shared" si="16"/>
        <v>0</v>
      </c>
      <c r="E108" s="43">
        <f t="shared" si="16"/>
        <v>0</v>
      </c>
      <c r="F108" s="43">
        <f t="shared" si="16"/>
        <v>0</v>
      </c>
      <c r="G108" s="43">
        <f t="shared" si="16"/>
        <v>0</v>
      </c>
      <c r="H108" s="43">
        <f t="shared" si="16"/>
        <v>0</v>
      </c>
      <c r="I108" s="43">
        <f t="shared" si="16"/>
        <v>0</v>
      </c>
      <c r="J108" s="43">
        <f t="shared" si="16"/>
        <v>0</v>
      </c>
      <c r="K108" s="280"/>
      <c r="L108" s="281"/>
      <c r="M108" s="281"/>
      <c r="N108" s="281"/>
      <c r="O108" s="282"/>
    </row>
    <row r="109" spans="1:15" ht="18.75" customHeight="1">
      <c r="A109" s="8" t="s">
        <v>158</v>
      </c>
      <c r="B109" s="9">
        <v>1303</v>
      </c>
      <c r="C109" s="43" t="str">
        <f t="shared" ref="C109:J109" si="17">C77</f>
        <v>(    )</v>
      </c>
      <c r="D109" s="43" t="str">
        <f t="shared" si="17"/>
        <v>(    )</v>
      </c>
      <c r="E109" s="43" t="str">
        <f t="shared" si="17"/>
        <v>(    )</v>
      </c>
      <c r="F109" s="43">
        <f t="shared" si="17"/>
        <v>0</v>
      </c>
      <c r="G109" s="43" t="str">
        <f t="shared" si="17"/>
        <v>(    )</v>
      </c>
      <c r="H109" s="43" t="str">
        <f t="shared" si="17"/>
        <v>(    )</v>
      </c>
      <c r="I109" s="43" t="str">
        <f t="shared" si="17"/>
        <v>(    )</v>
      </c>
      <c r="J109" s="43" t="str">
        <f t="shared" si="17"/>
        <v>(    )</v>
      </c>
      <c r="K109" s="280"/>
      <c r="L109" s="281"/>
      <c r="M109" s="281"/>
      <c r="N109" s="281"/>
      <c r="O109" s="282"/>
    </row>
    <row r="110" spans="1:15" ht="18.75" customHeight="1">
      <c r="A110" s="8" t="s">
        <v>159</v>
      </c>
      <c r="B110" s="9">
        <v>1304</v>
      </c>
      <c r="C110" s="43">
        <f t="shared" ref="C110:J110" si="18">C74</f>
        <v>0</v>
      </c>
      <c r="D110" s="43">
        <f t="shared" si="18"/>
        <v>0</v>
      </c>
      <c r="E110" s="43">
        <f t="shared" si="18"/>
        <v>0</v>
      </c>
      <c r="F110" s="43">
        <f t="shared" si="18"/>
        <v>0</v>
      </c>
      <c r="G110" s="43">
        <f t="shared" si="18"/>
        <v>0</v>
      </c>
      <c r="H110" s="43">
        <f t="shared" si="18"/>
        <v>0</v>
      </c>
      <c r="I110" s="43">
        <f t="shared" si="18"/>
        <v>0</v>
      </c>
      <c r="J110" s="43">
        <f t="shared" si="18"/>
        <v>0</v>
      </c>
      <c r="K110" s="280"/>
      <c r="L110" s="281"/>
      <c r="M110" s="281"/>
      <c r="N110" s="281"/>
      <c r="O110" s="282"/>
    </row>
    <row r="111" spans="1:15" ht="18.75" customHeight="1">
      <c r="A111" s="8" t="s">
        <v>160</v>
      </c>
      <c r="B111" s="9">
        <v>1305</v>
      </c>
      <c r="C111" s="43" t="str">
        <f t="shared" ref="C111:J111" si="19">C78</f>
        <v>(    )</v>
      </c>
      <c r="D111" s="43" t="str">
        <f t="shared" si="19"/>
        <v>(    )</v>
      </c>
      <c r="E111" s="43" t="str">
        <f t="shared" si="19"/>
        <v>(    )</v>
      </c>
      <c r="F111" s="43">
        <f t="shared" si="19"/>
        <v>0</v>
      </c>
      <c r="G111" s="43" t="str">
        <f t="shared" si="19"/>
        <v>(    )</v>
      </c>
      <c r="H111" s="43" t="str">
        <f t="shared" si="19"/>
        <v>(    )</v>
      </c>
      <c r="I111" s="43" t="str">
        <f t="shared" si="19"/>
        <v>(    )</v>
      </c>
      <c r="J111" s="43" t="str">
        <f t="shared" si="19"/>
        <v>(    )</v>
      </c>
      <c r="K111" s="280"/>
      <c r="L111" s="281"/>
      <c r="M111" s="281"/>
      <c r="N111" s="281"/>
      <c r="O111" s="282"/>
    </row>
    <row r="112" spans="1:15" ht="23.25" customHeight="1">
      <c r="A112" s="173" t="s">
        <v>77</v>
      </c>
      <c r="B112" s="11">
        <v>1310</v>
      </c>
      <c r="C112" s="182">
        <f>C106+C107</f>
        <v>10.900000000000055</v>
      </c>
      <c r="D112" s="182">
        <f t="shared" ref="D112:J112" si="20">D106+D107</f>
        <v>12</v>
      </c>
      <c r="E112" s="182">
        <f t="shared" si="20"/>
        <v>12.000000000000011</v>
      </c>
      <c r="F112" s="182">
        <f t="shared" si="20"/>
        <v>14</v>
      </c>
      <c r="G112" s="182">
        <f t="shared" si="20"/>
        <v>3.5</v>
      </c>
      <c r="H112" s="182">
        <f t="shared" si="20"/>
        <v>3.5</v>
      </c>
      <c r="I112" s="182">
        <f t="shared" si="20"/>
        <v>3.5</v>
      </c>
      <c r="J112" s="182">
        <f t="shared" si="20"/>
        <v>3.5</v>
      </c>
      <c r="K112" s="283"/>
      <c r="L112" s="284"/>
      <c r="M112" s="284"/>
      <c r="N112" s="284"/>
      <c r="O112" s="285"/>
    </row>
    <row r="113" spans="1:15" ht="18.75" customHeight="1">
      <c r="A113" s="277" t="s">
        <v>234</v>
      </c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9"/>
    </row>
    <row r="114" spans="1:15" ht="18.75" customHeight="1">
      <c r="A114" s="8" t="s">
        <v>235</v>
      </c>
      <c r="B114" s="9">
        <v>1400</v>
      </c>
      <c r="C114" s="175">
        <f>C115+C116</f>
        <v>57.9</v>
      </c>
      <c r="D114" s="175">
        <f>D115+D116</f>
        <v>44</v>
      </c>
      <c r="E114" s="175">
        <f>E115+E116</f>
        <v>58.8</v>
      </c>
      <c r="F114" s="43">
        <f t="shared" ref="F114:F121" si="21">SUM(G114:J114)</f>
        <v>64</v>
      </c>
      <c r="G114" s="175">
        <f>G115+G116</f>
        <v>16</v>
      </c>
      <c r="H114" s="175">
        <f>H115+H116</f>
        <v>16</v>
      </c>
      <c r="I114" s="175">
        <f>I115+I116</f>
        <v>16</v>
      </c>
      <c r="J114" s="175">
        <f>J115+J116</f>
        <v>16</v>
      </c>
      <c r="K114" s="247"/>
      <c r="L114" s="247"/>
      <c r="M114" s="247"/>
      <c r="N114" s="247"/>
      <c r="O114" s="247"/>
    </row>
    <row r="115" spans="1:15" ht="18.75" customHeight="1">
      <c r="A115" s="8" t="s">
        <v>236</v>
      </c>
      <c r="B115" s="89">
        <v>1401</v>
      </c>
      <c r="C115" s="175">
        <f>-C25</f>
        <v>46.8</v>
      </c>
      <c r="D115" s="175">
        <f>-D25</f>
        <v>30</v>
      </c>
      <c r="E115" s="175">
        <f>-E25</f>
        <v>46</v>
      </c>
      <c r="F115" s="43">
        <f t="shared" si="21"/>
        <v>48</v>
      </c>
      <c r="G115" s="175">
        <f>-G25</f>
        <v>12</v>
      </c>
      <c r="H115" s="175">
        <f>-H25</f>
        <v>12</v>
      </c>
      <c r="I115" s="175">
        <f>-I25</f>
        <v>12</v>
      </c>
      <c r="J115" s="175">
        <f>-J25</f>
        <v>12</v>
      </c>
      <c r="K115" s="247"/>
      <c r="L115" s="247"/>
      <c r="M115" s="247"/>
      <c r="N115" s="247"/>
      <c r="O115" s="247"/>
    </row>
    <row r="116" spans="1:15" ht="18.75" customHeight="1">
      <c r="A116" s="8" t="s">
        <v>237</v>
      </c>
      <c r="B116" s="89">
        <v>1402</v>
      </c>
      <c r="C116" s="175">
        <f>-C27</f>
        <v>11.1</v>
      </c>
      <c r="D116" s="175">
        <f>-D27</f>
        <v>14</v>
      </c>
      <c r="E116" s="175">
        <f>-E27</f>
        <v>12.8</v>
      </c>
      <c r="F116" s="43">
        <f t="shared" si="21"/>
        <v>16</v>
      </c>
      <c r="G116" s="175">
        <f>-G27</f>
        <v>4</v>
      </c>
      <c r="H116" s="175">
        <f>-H27</f>
        <v>4</v>
      </c>
      <c r="I116" s="175">
        <f>-I27</f>
        <v>4</v>
      </c>
      <c r="J116" s="175">
        <f>-J27</f>
        <v>4</v>
      </c>
      <c r="K116" s="247"/>
      <c r="L116" s="247"/>
      <c r="M116" s="247"/>
      <c r="N116" s="247"/>
      <c r="O116" s="247"/>
    </row>
    <row r="117" spans="1:15" ht="18.75" customHeight="1">
      <c r="A117" s="8" t="s">
        <v>3</v>
      </c>
      <c r="B117" s="90">
        <v>1410</v>
      </c>
      <c r="C117" s="175">
        <f t="shared" ref="C117:E118" si="22">-C28-C46</f>
        <v>814.59999999999991</v>
      </c>
      <c r="D117" s="175">
        <f t="shared" si="22"/>
        <v>700</v>
      </c>
      <c r="E117" s="175">
        <f t="shared" si="22"/>
        <v>822</v>
      </c>
      <c r="F117" s="43">
        <f t="shared" si="21"/>
        <v>848</v>
      </c>
      <c r="G117" s="175">
        <f t="shared" ref="G117:J118" si="23">-G28-G46</f>
        <v>212</v>
      </c>
      <c r="H117" s="175">
        <f t="shared" si="23"/>
        <v>212</v>
      </c>
      <c r="I117" s="175">
        <f t="shared" si="23"/>
        <v>212</v>
      </c>
      <c r="J117" s="175">
        <f t="shared" si="23"/>
        <v>212</v>
      </c>
      <c r="K117" s="247"/>
      <c r="L117" s="247"/>
      <c r="M117" s="247"/>
      <c r="N117" s="247"/>
      <c r="O117" s="247"/>
    </row>
    <row r="118" spans="1:15" ht="18.75" customHeight="1">
      <c r="A118" s="8" t="s">
        <v>4</v>
      </c>
      <c r="B118" s="90">
        <v>1420</v>
      </c>
      <c r="C118" s="175">
        <f t="shared" si="22"/>
        <v>165.8</v>
      </c>
      <c r="D118" s="175">
        <f t="shared" si="22"/>
        <v>134</v>
      </c>
      <c r="E118" s="175">
        <f t="shared" si="22"/>
        <v>175</v>
      </c>
      <c r="F118" s="43">
        <f t="shared" si="21"/>
        <v>184</v>
      </c>
      <c r="G118" s="175">
        <f t="shared" si="23"/>
        <v>46</v>
      </c>
      <c r="H118" s="175">
        <f t="shared" si="23"/>
        <v>46</v>
      </c>
      <c r="I118" s="175">
        <f t="shared" si="23"/>
        <v>46</v>
      </c>
      <c r="J118" s="175">
        <f t="shared" si="23"/>
        <v>46</v>
      </c>
      <c r="K118" s="247"/>
      <c r="L118" s="247"/>
      <c r="M118" s="247"/>
      <c r="N118" s="247"/>
      <c r="O118" s="247"/>
    </row>
    <row r="119" spans="1:15" ht="18.75" customHeight="1">
      <c r="A119" s="8" t="s">
        <v>238</v>
      </c>
      <c r="B119" s="90">
        <v>1430</v>
      </c>
      <c r="C119" s="175">
        <f>-C31-C48</f>
        <v>4.8</v>
      </c>
      <c r="D119" s="175">
        <f>-D31-D48</f>
        <v>6</v>
      </c>
      <c r="E119" s="175">
        <f>-E31-E48</f>
        <v>5.2</v>
      </c>
      <c r="F119" s="43">
        <f t="shared" si="21"/>
        <v>6</v>
      </c>
      <c r="G119" s="175">
        <f>-G31-G48</f>
        <v>1.5</v>
      </c>
      <c r="H119" s="175">
        <f>-H31-H48</f>
        <v>1.5</v>
      </c>
      <c r="I119" s="175">
        <f>-I31-I48</f>
        <v>1.5</v>
      </c>
      <c r="J119" s="175">
        <f>-J31-J48</f>
        <v>1.5</v>
      </c>
      <c r="K119" s="247"/>
      <c r="L119" s="247"/>
      <c r="M119" s="247"/>
      <c r="N119" s="247"/>
      <c r="O119" s="247"/>
    </row>
    <row r="120" spans="1:15" ht="18.75" customHeight="1">
      <c r="A120" s="8" t="s">
        <v>239</v>
      </c>
      <c r="B120" s="90">
        <v>1440</v>
      </c>
      <c r="C120" s="175">
        <f>-C33-C44-C45-C53-C57-C60</f>
        <v>92.1</v>
      </c>
      <c r="D120" s="175">
        <f>-D33-D44-D45-D53-D60</f>
        <v>78</v>
      </c>
      <c r="E120" s="175">
        <f>-E33-E44-E45-E53-E60</f>
        <v>82.2</v>
      </c>
      <c r="F120" s="43">
        <f t="shared" si="21"/>
        <v>90</v>
      </c>
      <c r="G120" s="175">
        <f>-G33-G44-G45-G53-G60</f>
        <v>22.5</v>
      </c>
      <c r="H120" s="175">
        <f>-H33-H44-H45-H53-H60</f>
        <v>22.5</v>
      </c>
      <c r="I120" s="175">
        <f>-I33-I44-I45-I53-I60</f>
        <v>22.5</v>
      </c>
      <c r="J120" s="175">
        <f>-J33-J44-J45-J53-J60</f>
        <v>22.5</v>
      </c>
      <c r="K120" s="247"/>
      <c r="L120" s="247"/>
      <c r="M120" s="247"/>
      <c r="N120" s="247"/>
      <c r="O120" s="247"/>
    </row>
    <row r="121" spans="1:15" ht="18.75" customHeight="1">
      <c r="A121" s="10" t="s">
        <v>35</v>
      </c>
      <c r="B121" s="91">
        <v>1450</v>
      </c>
      <c r="C121" s="178">
        <f>SUM(C114,C117:C120)</f>
        <v>1135.1999999999998</v>
      </c>
      <c r="D121" s="54">
        <f>SUM(D114,D117:D120)</f>
        <v>962</v>
      </c>
      <c r="E121" s="54">
        <f>SUM(E114,E117:E120)</f>
        <v>1143.2</v>
      </c>
      <c r="F121" s="43">
        <f t="shared" si="21"/>
        <v>1192</v>
      </c>
      <c r="G121" s="54">
        <f>SUM(G114,G117:G120)</f>
        <v>298</v>
      </c>
      <c r="H121" s="54">
        <f>SUM(H114,H117:H120)</f>
        <v>298</v>
      </c>
      <c r="I121" s="54">
        <f>SUM(I114,I117:I120)</f>
        <v>298</v>
      </c>
      <c r="J121" s="54">
        <f>SUM(J114,J117:J120)</f>
        <v>298</v>
      </c>
      <c r="K121" s="247"/>
      <c r="L121" s="247"/>
      <c r="M121" s="247"/>
      <c r="N121" s="247"/>
      <c r="O121" s="247"/>
    </row>
    <row r="122" spans="1:15" s="5" customFormat="1" ht="18.75" customHeight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</row>
    <row r="123" spans="1:15" ht="18.75" customHeight="1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</row>
    <row r="124" spans="1:15" ht="18.75" customHeight="1">
      <c r="A124" s="123" t="s">
        <v>428</v>
      </c>
      <c r="B124" s="128"/>
      <c r="C124" s="245" t="s">
        <v>57</v>
      </c>
      <c r="D124" s="246"/>
      <c r="E124" s="246"/>
      <c r="F124" s="246"/>
      <c r="G124" s="127"/>
      <c r="H124" s="248" t="s">
        <v>429</v>
      </c>
      <c r="I124" s="248"/>
      <c r="M124" s="122"/>
    </row>
    <row r="125" spans="1:15" ht="18.75" customHeight="1">
      <c r="A125" s="23" t="s">
        <v>226</v>
      </c>
      <c r="B125" s="122"/>
      <c r="D125" s="17" t="s">
        <v>48</v>
      </c>
      <c r="F125" s="122"/>
      <c r="G125" s="122"/>
      <c r="H125" s="262" t="s">
        <v>224</v>
      </c>
      <c r="I125" s="262"/>
      <c r="J125" s="262"/>
      <c r="K125" s="262"/>
      <c r="L125" s="262"/>
    </row>
    <row r="126" spans="1:15" ht="18.75" customHeight="1">
      <c r="A126" s="23"/>
      <c r="B126" s="122"/>
    </row>
    <row r="127" spans="1:15">
      <c r="A127" s="23"/>
    </row>
    <row r="128" spans="1:15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</sheetData>
  <mergeCells count="127">
    <mergeCell ref="C124:F124"/>
    <mergeCell ref="H124:I124"/>
    <mergeCell ref="K120:O120"/>
    <mergeCell ref="K121:O121"/>
    <mergeCell ref="K116:O116"/>
    <mergeCell ref="K117:O117"/>
    <mergeCell ref="K119:O119"/>
    <mergeCell ref="K112:O112"/>
    <mergeCell ref="K99:O99"/>
    <mergeCell ref="K100:O100"/>
    <mergeCell ref="K102:O102"/>
    <mergeCell ref="K114:O114"/>
    <mergeCell ref="K115:O115"/>
    <mergeCell ref="K108:O108"/>
    <mergeCell ref="K109:O109"/>
    <mergeCell ref="K110:O110"/>
    <mergeCell ref="K111:O111"/>
    <mergeCell ref="K60:O60"/>
    <mergeCell ref="K51:O51"/>
    <mergeCell ref="K52:O52"/>
    <mergeCell ref="K53:O53"/>
    <mergeCell ref="K54:O54"/>
    <mergeCell ref="K118:O118"/>
    <mergeCell ref="A105:O105"/>
    <mergeCell ref="A113:O113"/>
    <mergeCell ref="K106:O106"/>
    <mergeCell ref="K107:O107"/>
    <mergeCell ref="K104:O104"/>
    <mergeCell ref="K93:O93"/>
    <mergeCell ref="K94:O94"/>
    <mergeCell ref="K95:O95"/>
    <mergeCell ref="K96:O96"/>
    <mergeCell ref="K97:O97"/>
    <mergeCell ref="K98:O98"/>
    <mergeCell ref="K91:O91"/>
    <mergeCell ref="K92:O92"/>
    <mergeCell ref="K101:O101"/>
    <mergeCell ref="K103:O103"/>
    <mergeCell ref="K87:O87"/>
    <mergeCell ref="K88:O88"/>
    <mergeCell ref="K89:O89"/>
    <mergeCell ref="K90:O90"/>
    <mergeCell ref="K83:O83"/>
    <mergeCell ref="K84:O84"/>
    <mergeCell ref="K85:O85"/>
    <mergeCell ref="K86:O86"/>
    <mergeCell ref="K79:O79"/>
    <mergeCell ref="K80:O80"/>
    <mergeCell ref="K81:O81"/>
    <mergeCell ref="K82:O82"/>
    <mergeCell ref="K75:O75"/>
    <mergeCell ref="K76:O76"/>
    <mergeCell ref="K77:O77"/>
    <mergeCell ref="K78:O78"/>
    <mergeCell ref="K71:O71"/>
    <mergeCell ref="K72:O72"/>
    <mergeCell ref="K73:O73"/>
    <mergeCell ref="K74:O74"/>
    <mergeCell ref="K61:O61"/>
    <mergeCell ref="K62:O62"/>
    <mergeCell ref="K66:O66"/>
    <mergeCell ref="K67:O67"/>
    <mergeCell ref="K68:O68"/>
    <mergeCell ref="K70:O70"/>
    <mergeCell ref="K69:O69"/>
    <mergeCell ref="K64:O64"/>
    <mergeCell ref="K65:O65"/>
    <mergeCell ref="K63:O63"/>
    <mergeCell ref="K59:O59"/>
    <mergeCell ref="K47:O47"/>
    <mergeCell ref="K48:O48"/>
    <mergeCell ref="K49:O49"/>
    <mergeCell ref="K50:O50"/>
    <mergeCell ref="K55:O55"/>
    <mergeCell ref="K56:O56"/>
    <mergeCell ref="K57:O57"/>
    <mergeCell ref="K58:O58"/>
    <mergeCell ref="K32:O32"/>
    <mergeCell ref="K30:O30"/>
    <mergeCell ref="K43:O43"/>
    <mergeCell ref="K44:O44"/>
    <mergeCell ref="K45:O45"/>
    <mergeCell ref="K46:O46"/>
    <mergeCell ref="K39:O39"/>
    <mergeCell ref="K40:O40"/>
    <mergeCell ref="K41:O41"/>
    <mergeCell ref="K42:O42"/>
    <mergeCell ref="D20:D21"/>
    <mergeCell ref="E20:E21"/>
    <mergeCell ref="K28:O28"/>
    <mergeCell ref="K33:O33"/>
    <mergeCell ref="K37:O37"/>
    <mergeCell ref="K38:O38"/>
    <mergeCell ref="K29:O29"/>
    <mergeCell ref="K36:O36"/>
    <mergeCell ref="K34:O34"/>
    <mergeCell ref="K35:O35"/>
    <mergeCell ref="K20:O21"/>
    <mergeCell ref="K22:O22"/>
    <mergeCell ref="K26:O26"/>
    <mergeCell ref="A18:K18"/>
    <mergeCell ref="D11:F11"/>
    <mergeCell ref="M11:O11"/>
    <mergeCell ref="G11:I11"/>
    <mergeCell ref="A20:A21"/>
    <mergeCell ref="B20:B21"/>
    <mergeCell ref="C20:C21"/>
    <mergeCell ref="H125:L125"/>
    <mergeCell ref="A3:O3"/>
    <mergeCell ref="B5:E5"/>
    <mergeCell ref="F5:O5"/>
    <mergeCell ref="A9:J9"/>
    <mergeCell ref="B11:C11"/>
    <mergeCell ref="K23:O23"/>
    <mergeCell ref="K24:O24"/>
    <mergeCell ref="K25:O25"/>
    <mergeCell ref="F20:F21"/>
    <mergeCell ref="K31:O31"/>
    <mergeCell ref="J11:L11"/>
    <mergeCell ref="A11:A12"/>
    <mergeCell ref="K27:O27"/>
    <mergeCell ref="A1:N1"/>
    <mergeCell ref="B6:E6"/>
    <mergeCell ref="F6:O6"/>
    <mergeCell ref="B7:E7"/>
    <mergeCell ref="F7:O7"/>
    <mergeCell ref="G20:J2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view="pageBreakPreview" zoomScale="52" zoomScaleNormal="73" zoomScaleSheetLayoutView="52" workbookViewId="0">
      <selection activeCell="G28" sqref="G2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5" t="s">
        <v>79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13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1.25" customHeight="1">
      <c r="A4" s="286" t="s">
        <v>115</v>
      </c>
      <c r="B4" s="287"/>
      <c r="C4" s="287"/>
      <c r="D4" s="288"/>
      <c r="E4" s="296" t="s">
        <v>12</v>
      </c>
      <c r="F4" s="296" t="s">
        <v>19</v>
      </c>
      <c r="G4" s="296" t="s">
        <v>242</v>
      </c>
      <c r="H4" s="297" t="s">
        <v>365</v>
      </c>
      <c r="I4" s="206" t="s">
        <v>324</v>
      </c>
      <c r="J4" s="206" t="s">
        <v>88</v>
      </c>
      <c r="K4" s="206"/>
      <c r="L4" s="206"/>
      <c r="M4" s="206"/>
    </row>
    <row r="5" spans="1:13" ht="41.25" customHeight="1">
      <c r="A5" s="289"/>
      <c r="B5" s="290"/>
      <c r="C5" s="290"/>
      <c r="D5" s="291"/>
      <c r="E5" s="296"/>
      <c r="F5" s="296"/>
      <c r="G5" s="296"/>
      <c r="H5" s="297"/>
      <c r="I5" s="206"/>
      <c r="J5" s="14" t="s">
        <v>89</v>
      </c>
      <c r="K5" s="14" t="s">
        <v>90</v>
      </c>
      <c r="L5" s="14" t="s">
        <v>91</v>
      </c>
      <c r="M5" s="14" t="s">
        <v>43</v>
      </c>
    </row>
    <row r="6" spans="1:13" ht="18.75">
      <c r="A6" s="298">
        <v>1</v>
      </c>
      <c r="B6" s="299"/>
      <c r="C6" s="299"/>
      <c r="D6" s="300"/>
      <c r="E6" s="74">
        <v>2</v>
      </c>
      <c r="F6" s="74">
        <v>3</v>
      </c>
      <c r="G6" s="74">
        <v>4</v>
      </c>
      <c r="H6" s="74">
        <v>5</v>
      </c>
      <c r="I6" s="74">
        <v>6</v>
      </c>
      <c r="J6" s="74">
        <v>7</v>
      </c>
      <c r="K6" s="74">
        <v>8</v>
      </c>
      <c r="L6" s="74">
        <v>9</v>
      </c>
      <c r="M6" s="74">
        <v>10</v>
      </c>
    </row>
    <row r="7" spans="1:13" ht="18.75" customHeight="1">
      <c r="A7" s="310" t="s">
        <v>217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</row>
    <row r="8" spans="1:13" s="83" customFormat="1" ht="18.75" customHeight="1">
      <c r="A8" s="301" t="s">
        <v>177</v>
      </c>
      <c r="B8" s="302"/>
      <c r="C8" s="302"/>
      <c r="D8" s="303"/>
      <c r="E8" s="11">
        <v>1200</v>
      </c>
      <c r="F8" s="178">
        <f>'I. Інф. до фін.плану'!C99</f>
        <v>5.0000000000000568</v>
      </c>
      <c r="G8" s="178">
        <f>'I. Інф. до фін.плану'!D99</f>
        <v>4.9000000000000004</v>
      </c>
      <c r="H8" s="178">
        <f>'I. Інф. до фін.плану'!D99</f>
        <v>4.9000000000000004</v>
      </c>
      <c r="I8" s="183">
        <f>SUM(J8:M8)</f>
        <v>6.6</v>
      </c>
      <c r="J8" s="178">
        <f>'I. Інф. до фін.плану'!G99</f>
        <v>1.65</v>
      </c>
      <c r="K8" s="178">
        <f>'I. Інф. до фін.плану'!H99</f>
        <v>1.65</v>
      </c>
      <c r="L8" s="178">
        <f>'I. Інф. до фін.плану'!I99</f>
        <v>1.65</v>
      </c>
      <c r="M8" s="178">
        <f>'I. Інф. до фін.плану'!J99</f>
        <v>1.65</v>
      </c>
    </row>
    <row r="9" spans="1:13" s="83" customFormat="1" ht="18.75" customHeight="1">
      <c r="A9" s="304" t="s">
        <v>379</v>
      </c>
      <c r="B9" s="305"/>
      <c r="C9" s="305"/>
      <c r="D9" s="306"/>
      <c r="E9" s="52">
        <v>2000</v>
      </c>
      <c r="F9" s="53"/>
      <c r="G9" s="53"/>
      <c r="H9" s="53"/>
      <c r="I9" s="53"/>
      <c r="J9" s="53"/>
      <c r="K9" s="53"/>
      <c r="L9" s="53"/>
      <c r="M9" s="53"/>
    </row>
    <row r="10" spans="1:13" s="108" customFormat="1" ht="21.75" customHeight="1">
      <c r="A10" s="315" t="s">
        <v>380</v>
      </c>
      <c r="B10" s="316"/>
      <c r="C10" s="316"/>
      <c r="D10" s="317"/>
      <c r="E10" s="6">
        <v>2005</v>
      </c>
      <c r="F10" s="38" t="s">
        <v>123</v>
      </c>
      <c r="G10" s="38" t="s">
        <v>123</v>
      </c>
      <c r="H10" s="38" t="s">
        <v>123</v>
      </c>
      <c r="I10" s="43">
        <f>SUM(J10:M10)</f>
        <v>0</v>
      </c>
      <c r="J10" s="38" t="s">
        <v>123</v>
      </c>
      <c r="K10" s="38" t="s">
        <v>123</v>
      </c>
      <c r="L10" s="38" t="s">
        <v>123</v>
      </c>
      <c r="M10" s="38" t="s">
        <v>123</v>
      </c>
    </row>
    <row r="11" spans="1:13" s="83" customFormat="1" ht="39.75" customHeight="1">
      <c r="A11" s="312" t="s">
        <v>378</v>
      </c>
      <c r="B11" s="313"/>
      <c r="C11" s="313"/>
      <c r="D11" s="314"/>
      <c r="E11" s="52">
        <v>2009</v>
      </c>
      <c r="F11" s="54">
        <f>SUM(F9:F10)</f>
        <v>0</v>
      </c>
      <c r="G11" s="54">
        <f t="shared" ref="G11:M11" si="0">SUM(G9:G10)</f>
        <v>0</v>
      </c>
      <c r="H11" s="54">
        <f t="shared" si="0"/>
        <v>0</v>
      </c>
      <c r="I11" s="54">
        <f>SUM(I9:I10)</f>
        <v>0</v>
      </c>
      <c r="J11" s="54">
        <f t="shared" si="0"/>
        <v>0</v>
      </c>
      <c r="K11" s="54">
        <f t="shared" si="0"/>
        <v>0</v>
      </c>
      <c r="L11" s="54">
        <f t="shared" si="0"/>
        <v>0</v>
      </c>
      <c r="M11" s="54">
        <f t="shared" si="0"/>
        <v>0</v>
      </c>
    </row>
    <row r="12" spans="1:13" s="83" customFormat="1" ht="18.75" customHeight="1">
      <c r="A12" s="304" t="s">
        <v>152</v>
      </c>
      <c r="B12" s="305"/>
      <c r="C12" s="305"/>
      <c r="D12" s="306"/>
      <c r="E12" s="52">
        <v>2010</v>
      </c>
      <c r="F12" s="176">
        <f>SUM(F13:F14)</f>
        <v>-0.8</v>
      </c>
      <c r="G12" s="176">
        <f>SUM(G13:G14)</f>
        <v>-0.8</v>
      </c>
      <c r="H12" s="176">
        <f>SUM(H13:H14)</f>
        <v>-0.8</v>
      </c>
      <c r="I12" s="176">
        <f t="shared" ref="I12:I47" si="1">SUM(J12:M12)</f>
        <v>-1</v>
      </c>
      <c r="J12" s="196">
        <f>SUM(J13:J14)</f>
        <v>-0.25</v>
      </c>
      <c r="K12" s="196">
        <f>SUM(K13:K14)</f>
        <v>-0.25</v>
      </c>
      <c r="L12" s="196">
        <f>SUM(L13:L14)</f>
        <v>-0.25</v>
      </c>
      <c r="M12" s="196">
        <f>SUM(M13:M14)</f>
        <v>-0.25</v>
      </c>
    </row>
    <row r="13" spans="1:13" ht="18.75" customHeight="1">
      <c r="A13" s="307" t="s">
        <v>97</v>
      </c>
      <c r="B13" s="308"/>
      <c r="C13" s="308"/>
      <c r="D13" s="309"/>
      <c r="E13" s="6">
        <v>2011</v>
      </c>
      <c r="F13" s="175" t="s">
        <v>123</v>
      </c>
      <c r="G13" s="175" t="s">
        <v>123</v>
      </c>
      <c r="H13" s="38" t="s">
        <v>123</v>
      </c>
      <c r="I13" s="43">
        <f t="shared" si="1"/>
        <v>0</v>
      </c>
      <c r="J13" s="38" t="s">
        <v>123</v>
      </c>
      <c r="K13" s="38" t="s">
        <v>123</v>
      </c>
      <c r="L13" s="38" t="s">
        <v>123</v>
      </c>
      <c r="M13" s="38" t="s">
        <v>123</v>
      </c>
    </row>
    <row r="14" spans="1:13" ht="40.5" customHeight="1">
      <c r="A14" s="307" t="s">
        <v>209</v>
      </c>
      <c r="B14" s="308"/>
      <c r="C14" s="308"/>
      <c r="D14" s="309"/>
      <c r="E14" s="6">
        <v>2012</v>
      </c>
      <c r="F14" s="175">
        <v>-0.8</v>
      </c>
      <c r="G14" s="175">
        <v>-0.8</v>
      </c>
      <c r="H14" s="175">
        <v>-0.8</v>
      </c>
      <c r="I14" s="181">
        <f t="shared" si="1"/>
        <v>-1</v>
      </c>
      <c r="J14" s="177">
        <v>-0.25</v>
      </c>
      <c r="K14" s="177">
        <v>-0.25</v>
      </c>
      <c r="L14" s="177">
        <v>-0.25</v>
      </c>
      <c r="M14" s="177">
        <v>-0.25</v>
      </c>
    </row>
    <row r="15" spans="1:13" ht="18.75" customHeight="1">
      <c r="A15" s="307" t="s">
        <v>85</v>
      </c>
      <c r="B15" s="308"/>
      <c r="C15" s="308"/>
      <c r="D15" s="309"/>
      <c r="E15" s="6" t="s">
        <v>101</v>
      </c>
      <c r="F15" s="38" t="s">
        <v>123</v>
      </c>
      <c r="G15" s="38" t="s">
        <v>123</v>
      </c>
      <c r="H15" s="38" t="s">
        <v>123</v>
      </c>
      <c r="I15" s="43">
        <f t="shared" si="1"/>
        <v>0</v>
      </c>
      <c r="J15" s="38" t="s">
        <v>123</v>
      </c>
      <c r="K15" s="38" t="s">
        <v>123</v>
      </c>
      <c r="L15" s="38" t="s">
        <v>123</v>
      </c>
      <c r="M15" s="38" t="s">
        <v>123</v>
      </c>
    </row>
    <row r="16" spans="1:13" ht="18.75" customHeight="1">
      <c r="A16" s="307" t="s">
        <v>94</v>
      </c>
      <c r="B16" s="308"/>
      <c r="C16" s="308"/>
      <c r="D16" s="309"/>
      <c r="E16" s="6">
        <v>2020</v>
      </c>
      <c r="F16" s="38"/>
      <c r="G16" s="38"/>
      <c r="H16" s="38"/>
      <c r="I16" s="43">
        <f t="shared" si="1"/>
        <v>0</v>
      </c>
      <c r="J16" s="38"/>
      <c r="K16" s="38"/>
      <c r="L16" s="38"/>
      <c r="M16" s="38"/>
    </row>
    <row r="17" spans="1:13" ht="18.75" customHeight="1">
      <c r="A17" s="292" t="s">
        <v>41</v>
      </c>
      <c r="B17" s="293"/>
      <c r="C17" s="293"/>
      <c r="D17" s="294"/>
      <c r="E17" s="6">
        <v>2030</v>
      </c>
      <c r="F17" s="38" t="s">
        <v>123</v>
      </c>
      <c r="G17" s="38" t="s">
        <v>123</v>
      </c>
      <c r="H17" s="38" t="s">
        <v>123</v>
      </c>
      <c r="I17" s="43">
        <f t="shared" si="1"/>
        <v>0</v>
      </c>
      <c r="J17" s="38" t="s">
        <v>123</v>
      </c>
      <c r="K17" s="38" t="s">
        <v>123</v>
      </c>
      <c r="L17" s="38" t="s">
        <v>123</v>
      </c>
      <c r="M17" s="38" t="s">
        <v>123</v>
      </c>
    </row>
    <row r="18" spans="1:13" ht="18.75" customHeight="1">
      <c r="A18" s="292" t="s">
        <v>75</v>
      </c>
      <c r="B18" s="293"/>
      <c r="C18" s="293"/>
      <c r="D18" s="294"/>
      <c r="E18" s="6">
        <v>2031</v>
      </c>
      <c r="F18" s="38" t="s">
        <v>123</v>
      </c>
      <c r="G18" s="38" t="s">
        <v>123</v>
      </c>
      <c r="H18" s="38" t="s">
        <v>123</v>
      </c>
      <c r="I18" s="43">
        <f t="shared" si="1"/>
        <v>0</v>
      </c>
      <c r="J18" s="38" t="s">
        <v>123</v>
      </c>
      <c r="K18" s="38" t="s">
        <v>123</v>
      </c>
      <c r="L18" s="38" t="s">
        <v>123</v>
      </c>
      <c r="M18" s="38" t="s">
        <v>123</v>
      </c>
    </row>
    <row r="19" spans="1:13" ht="18.75" customHeight="1">
      <c r="A19" s="292" t="s">
        <v>17</v>
      </c>
      <c r="B19" s="293"/>
      <c r="C19" s="293"/>
      <c r="D19" s="294"/>
      <c r="E19" s="6">
        <v>2040</v>
      </c>
      <c r="F19" s="38" t="s">
        <v>123</v>
      </c>
      <c r="G19" s="38" t="s">
        <v>123</v>
      </c>
      <c r="H19" s="38" t="s">
        <v>123</v>
      </c>
      <c r="I19" s="43">
        <f t="shared" si="1"/>
        <v>0</v>
      </c>
      <c r="J19" s="38" t="s">
        <v>123</v>
      </c>
      <c r="K19" s="38" t="s">
        <v>123</v>
      </c>
      <c r="L19" s="38" t="s">
        <v>123</v>
      </c>
      <c r="M19" s="38" t="s">
        <v>123</v>
      </c>
    </row>
    <row r="20" spans="1:13" ht="18.75" customHeight="1">
      <c r="A20" s="292" t="s">
        <v>66</v>
      </c>
      <c r="B20" s="293"/>
      <c r="C20" s="293"/>
      <c r="D20" s="294"/>
      <c r="E20" s="6">
        <v>2050</v>
      </c>
      <c r="F20" s="38" t="s">
        <v>123</v>
      </c>
      <c r="G20" s="38" t="s">
        <v>123</v>
      </c>
      <c r="H20" s="38" t="s">
        <v>123</v>
      </c>
      <c r="I20" s="43">
        <f t="shared" si="1"/>
        <v>0</v>
      </c>
      <c r="J20" s="38" t="s">
        <v>123</v>
      </c>
      <c r="K20" s="38" t="s">
        <v>123</v>
      </c>
      <c r="L20" s="38" t="s">
        <v>123</v>
      </c>
      <c r="M20" s="38" t="s">
        <v>123</v>
      </c>
    </row>
    <row r="21" spans="1:13" ht="18.75" customHeight="1">
      <c r="A21" s="292" t="s">
        <v>67</v>
      </c>
      <c r="B21" s="293"/>
      <c r="C21" s="293"/>
      <c r="D21" s="294"/>
      <c r="E21" s="6">
        <v>2060</v>
      </c>
      <c r="F21" s="38" t="s">
        <v>123</v>
      </c>
      <c r="G21" s="38" t="s">
        <v>123</v>
      </c>
      <c r="H21" s="38" t="s">
        <v>123</v>
      </c>
      <c r="I21" s="43">
        <f t="shared" si="1"/>
        <v>0</v>
      </c>
      <c r="J21" s="38" t="s">
        <v>123</v>
      </c>
      <c r="K21" s="38" t="s">
        <v>123</v>
      </c>
      <c r="L21" s="38" t="s">
        <v>123</v>
      </c>
      <c r="M21" s="38" t="s">
        <v>123</v>
      </c>
    </row>
    <row r="22" spans="1:13" s="83" customFormat="1" ht="24.75" customHeight="1">
      <c r="A22" s="304" t="s">
        <v>36</v>
      </c>
      <c r="B22" s="305"/>
      <c r="C22" s="305"/>
      <c r="D22" s="306"/>
      <c r="E22" s="52">
        <v>2070</v>
      </c>
      <c r="F22" s="178">
        <f t="shared" ref="F22:M22" si="2">SUM(F8,F11:F12,F16:F17,F19:F21)</f>
        <v>4.200000000000057</v>
      </c>
      <c r="G22" s="178">
        <f>SUM(G8,G11:G12,G16:G17,G19:G21)</f>
        <v>4.1000000000000005</v>
      </c>
      <c r="H22" s="178">
        <f t="shared" si="2"/>
        <v>4.1000000000000005</v>
      </c>
      <c r="I22" s="178">
        <f t="shared" si="2"/>
        <v>5.6</v>
      </c>
      <c r="J22" s="178">
        <f t="shared" si="2"/>
        <v>1.4</v>
      </c>
      <c r="K22" s="178">
        <f t="shared" si="2"/>
        <v>1.4</v>
      </c>
      <c r="L22" s="178">
        <f t="shared" si="2"/>
        <v>1.4</v>
      </c>
      <c r="M22" s="178">
        <f t="shared" si="2"/>
        <v>1.4</v>
      </c>
    </row>
    <row r="23" spans="1:13" ht="27.75" customHeight="1">
      <c r="A23" s="310" t="s">
        <v>167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</row>
    <row r="24" spans="1:13" ht="24.75" customHeight="1">
      <c r="A24" s="304" t="s">
        <v>163</v>
      </c>
      <c r="B24" s="305"/>
      <c r="C24" s="305"/>
      <c r="D24" s="306"/>
      <c r="E24" s="52">
        <v>2110</v>
      </c>
      <c r="F24" s="178">
        <f>SUM(F25:F33)</f>
        <v>1.1000000000000001</v>
      </c>
      <c r="G24" s="178">
        <f>SUM(G25:G33)</f>
        <v>1.1000000000000001</v>
      </c>
      <c r="H24" s="54">
        <f>SUM(H25:H33)</f>
        <v>-2</v>
      </c>
      <c r="I24" s="176">
        <f t="shared" si="1"/>
        <v>-2.4</v>
      </c>
      <c r="J24" s="197">
        <f>SUM(J25:J33)</f>
        <v>-0.6</v>
      </c>
      <c r="K24" s="197">
        <f>SUM(K25:K33)</f>
        <v>-0.6</v>
      </c>
      <c r="L24" s="197">
        <f>SUM(L25:L33)</f>
        <v>-0.6</v>
      </c>
      <c r="M24" s="197">
        <f>SUM(M25:M33)</f>
        <v>-0.6</v>
      </c>
    </row>
    <row r="25" spans="1:13" ht="18.75" customHeight="1">
      <c r="A25" s="307" t="s">
        <v>154</v>
      </c>
      <c r="B25" s="308"/>
      <c r="C25" s="308"/>
      <c r="D25" s="309"/>
      <c r="E25" s="6">
        <v>2111</v>
      </c>
      <c r="F25" s="175">
        <f>-'I. Інф. до фін.плану'!C95</f>
        <v>1.1000000000000001</v>
      </c>
      <c r="G25" s="175">
        <f>-'I. Інф. до фін.плану'!D95</f>
        <v>1.1000000000000001</v>
      </c>
      <c r="H25" s="175">
        <f>'I. Інф. до фін.плану'!E95</f>
        <v>-1.2</v>
      </c>
      <c r="I25" s="181">
        <f t="shared" si="1"/>
        <v>-1.4</v>
      </c>
      <c r="J25" s="177">
        <f>'I. Інф. до фін.плану'!G95</f>
        <v>-0.35</v>
      </c>
      <c r="K25" s="177">
        <f>'I. Інф. до фін.плану'!H95</f>
        <v>-0.35</v>
      </c>
      <c r="L25" s="177">
        <f>'I. Інф. до фін.плану'!I95</f>
        <v>-0.35</v>
      </c>
      <c r="M25" s="177">
        <f>'I. Інф. до фін.плану'!J95</f>
        <v>-0.35</v>
      </c>
    </row>
    <row r="26" spans="1:13" ht="18.75" customHeight="1">
      <c r="A26" s="307" t="s">
        <v>179</v>
      </c>
      <c r="B26" s="308"/>
      <c r="C26" s="308"/>
      <c r="D26" s="309"/>
      <c r="E26" s="6">
        <v>2112</v>
      </c>
      <c r="F26" s="38"/>
      <c r="G26" s="38"/>
      <c r="H26" s="38"/>
      <c r="I26" s="43">
        <f t="shared" si="1"/>
        <v>0</v>
      </c>
      <c r="J26" s="38"/>
      <c r="K26" s="38"/>
      <c r="L26" s="38"/>
      <c r="M26" s="38"/>
    </row>
    <row r="27" spans="1:13" ht="18.75" customHeight="1">
      <c r="A27" s="292" t="s">
        <v>180</v>
      </c>
      <c r="B27" s="293"/>
      <c r="C27" s="293"/>
      <c r="D27" s="294"/>
      <c r="E27" s="24">
        <v>2113</v>
      </c>
      <c r="F27" s="38" t="s">
        <v>123</v>
      </c>
      <c r="G27" s="38" t="s">
        <v>123</v>
      </c>
      <c r="H27" s="38" t="s">
        <v>123</v>
      </c>
      <c r="I27" s="43">
        <f>SUM(J27:M27)</f>
        <v>0</v>
      </c>
      <c r="J27" s="38" t="s">
        <v>123</v>
      </c>
      <c r="K27" s="38" t="s">
        <v>123</v>
      </c>
      <c r="L27" s="38" t="s">
        <v>123</v>
      </c>
      <c r="M27" s="38" t="s">
        <v>123</v>
      </c>
    </row>
    <row r="28" spans="1:13" ht="18.75" customHeight="1">
      <c r="A28" s="292" t="s">
        <v>52</v>
      </c>
      <c r="B28" s="293"/>
      <c r="C28" s="293"/>
      <c r="D28" s="294"/>
      <c r="E28" s="24">
        <v>2114</v>
      </c>
      <c r="F28" s="38"/>
      <c r="G28" s="38"/>
      <c r="H28" s="38"/>
      <c r="I28" s="43">
        <f t="shared" si="1"/>
        <v>0</v>
      </c>
      <c r="J28" s="38"/>
      <c r="K28" s="38"/>
      <c r="L28" s="38"/>
      <c r="M28" s="38"/>
    </row>
    <row r="29" spans="1:13" ht="18.75" customHeight="1">
      <c r="A29" s="292" t="s">
        <v>166</v>
      </c>
      <c r="B29" s="293"/>
      <c r="C29" s="293"/>
      <c r="D29" s="294"/>
      <c r="E29" s="24">
        <v>2115</v>
      </c>
      <c r="F29" s="175"/>
      <c r="G29" s="175"/>
      <c r="H29" s="175">
        <f t="shared" ref="H29:M29" si="3">H14</f>
        <v>-0.8</v>
      </c>
      <c r="I29" s="181">
        <f t="shared" si="1"/>
        <v>-1</v>
      </c>
      <c r="J29" s="177">
        <f t="shared" si="3"/>
        <v>-0.25</v>
      </c>
      <c r="K29" s="177">
        <f t="shared" si="3"/>
        <v>-0.25</v>
      </c>
      <c r="L29" s="177">
        <f t="shared" si="3"/>
        <v>-0.25</v>
      </c>
      <c r="M29" s="177">
        <f t="shared" si="3"/>
        <v>-0.25</v>
      </c>
    </row>
    <row r="30" spans="1:13" ht="18.75" customHeight="1">
      <c r="A30" s="292" t="s">
        <v>56</v>
      </c>
      <c r="B30" s="293"/>
      <c r="C30" s="293"/>
      <c r="D30" s="294"/>
      <c r="E30" s="24">
        <v>2116</v>
      </c>
      <c r="F30" s="38"/>
      <c r="G30" s="38"/>
      <c r="H30" s="38"/>
      <c r="I30" s="43">
        <f t="shared" si="1"/>
        <v>0</v>
      </c>
      <c r="J30" s="38"/>
      <c r="K30" s="38"/>
      <c r="L30" s="38"/>
      <c r="M30" s="38"/>
    </row>
    <row r="31" spans="1:13" ht="18.75" customHeight="1">
      <c r="A31" s="292" t="s">
        <v>181</v>
      </c>
      <c r="B31" s="293"/>
      <c r="C31" s="293"/>
      <c r="D31" s="294"/>
      <c r="E31" s="24">
        <v>2117</v>
      </c>
      <c r="F31" s="38"/>
      <c r="G31" s="38"/>
      <c r="H31" s="38"/>
      <c r="I31" s="43">
        <f t="shared" si="1"/>
        <v>0</v>
      </c>
      <c r="J31" s="38"/>
      <c r="K31" s="38"/>
      <c r="L31" s="38"/>
      <c r="M31" s="38"/>
    </row>
    <row r="32" spans="1:13" ht="18.75" customHeight="1">
      <c r="A32" s="292" t="s">
        <v>51</v>
      </c>
      <c r="B32" s="293"/>
      <c r="C32" s="293"/>
      <c r="D32" s="294"/>
      <c r="E32" s="24">
        <v>2118</v>
      </c>
      <c r="F32" s="38"/>
      <c r="G32" s="38"/>
      <c r="H32" s="38"/>
      <c r="I32" s="43">
        <f t="shared" si="1"/>
        <v>0</v>
      </c>
      <c r="J32" s="38"/>
      <c r="K32" s="38"/>
      <c r="L32" s="38"/>
      <c r="M32" s="38"/>
    </row>
    <row r="33" spans="1:13" ht="18.75" customHeight="1">
      <c r="A33" s="292" t="s">
        <v>168</v>
      </c>
      <c r="B33" s="293"/>
      <c r="C33" s="293"/>
      <c r="D33" s="294"/>
      <c r="E33" s="24">
        <v>2119</v>
      </c>
      <c r="F33" s="38"/>
      <c r="G33" s="38"/>
      <c r="H33" s="38"/>
      <c r="I33" s="43">
        <f t="shared" si="1"/>
        <v>0</v>
      </c>
      <c r="J33" s="38"/>
      <c r="K33" s="38"/>
      <c r="L33" s="38"/>
      <c r="M33" s="38"/>
    </row>
    <row r="34" spans="1:13" ht="24" customHeight="1">
      <c r="A34" s="304" t="s">
        <v>169</v>
      </c>
      <c r="B34" s="305"/>
      <c r="C34" s="305"/>
      <c r="D34" s="306"/>
      <c r="E34" s="50">
        <v>2120</v>
      </c>
      <c r="F34" s="178">
        <f>SUM(F35:F38)</f>
        <v>150.69999999999999</v>
      </c>
      <c r="G34" s="178">
        <f>SUM(G35:G38)</f>
        <v>136.4</v>
      </c>
      <c r="H34" s="54">
        <f>SUM(H35:H38)</f>
        <v>160</v>
      </c>
      <c r="I34" s="56">
        <f t="shared" si="1"/>
        <v>164</v>
      </c>
      <c r="J34" s="54">
        <f>SUM(J35:J38)</f>
        <v>41</v>
      </c>
      <c r="K34" s="54">
        <f>SUM(K35:K38)</f>
        <v>41</v>
      </c>
      <c r="L34" s="54">
        <f>SUM(L35:L38)</f>
        <v>41</v>
      </c>
      <c r="M34" s="54">
        <f>SUM(M35:M38)</f>
        <v>41</v>
      </c>
    </row>
    <row r="35" spans="1:13" ht="18.600000000000001" customHeight="1">
      <c r="A35" s="292" t="s">
        <v>51</v>
      </c>
      <c r="B35" s="293"/>
      <c r="C35" s="293"/>
      <c r="D35" s="294"/>
      <c r="E35" s="24">
        <v>2121</v>
      </c>
      <c r="F35" s="175">
        <v>139.1</v>
      </c>
      <c r="G35" s="175">
        <v>126</v>
      </c>
      <c r="H35" s="38">
        <v>148</v>
      </c>
      <c r="I35" s="43">
        <f t="shared" si="1"/>
        <v>152</v>
      </c>
      <c r="J35" s="38">
        <v>38</v>
      </c>
      <c r="K35" s="38">
        <v>38</v>
      </c>
      <c r="L35" s="38">
        <v>38</v>
      </c>
      <c r="M35" s="38">
        <v>38</v>
      </c>
    </row>
    <row r="36" spans="1:13" ht="18.600000000000001" customHeight="1">
      <c r="A36" s="292" t="s">
        <v>175</v>
      </c>
      <c r="B36" s="293"/>
      <c r="C36" s="293"/>
      <c r="D36" s="294"/>
      <c r="E36" s="24">
        <v>2122</v>
      </c>
      <c r="F36" s="175"/>
      <c r="G36" s="175"/>
      <c r="H36" s="38"/>
      <c r="I36" s="43">
        <f t="shared" si="1"/>
        <v>0</v>
      </c>
      <c r="J36" s="38"/>
      <c r="K36" s="38"/>
      <c r="L36" s="38"/>
      <c r="M36" s="38"/>
    </row>
    <row r="37" spans="1:13" ht="18.600000000000001" customHeight="1">
      <c r="A37" s="292" t="s">
        <v>176</v>
      </c>
      <c r="B37" s="293"/>
      <c r="C37" s="293"/>
      <c r="D37" s="294"/>
      <c r="E37" s="24">
        <v>2123</v>
      </c>
      <c r="F37" s="175"/>
      <c r="G37" s="175"/>
      <c r="H37" s="38"/>
      <c r="I37" s="43">
        <f t="shared" si="1"/>
        <v>0</v>
      </c>
      <c r="J37" s="38"/>
      <c r="K37" s="38"/>
      <c r="L37" s="38"/>
      <c r="M37" s="38"/>
    </row>
    <row r="38" spans="1:13" ht="18.600000000000001" customHeight="1">
      <c r="A38" s="292" t="s">
        <v>430</v>
      </c>
      <c r="B38" s="293"/>
      <c r="C38" s="293"/>
      <c r="D38" s="294"/>
      <c r="E38" s="24">
        <v>2124</v>
      </c>
      <c r="F38" s="175">
        <v>11.6</v>
      </c>
      <c r="G38" s="175">
        <v>10.4</v>
      </c>
      <c r="H38" s="38">
        <v>12</v>
      </c>
      <c r="I38" s="43">
        <f t="shared" si="1"/>
        <v>12</v>
      </c>
      <c r="J38" s="38">
        <v>3</v>
      </c>
      <c r="K38" s="38">
        <v>3</v>
      </c>
      <c r="L38" s="38">
        <v>3</v>
      </c>
      <c r="M38" s="38">
        <v>3</v>
      </c>
    </row>
    <row r="39" spans="1:13" ht="24" customHeight="1">
      <c r="A39" s="304" t="s">
        <v>165</v>
      </c>
      <c r="B39" s="305"/>
      <c r="C39" s="305"/>
      <c r="D39" s="306"/>
      <c r="E39" s="50">
        <v>2130</v>
      </c>
      <c r="F39" s="178">
        <f>SUM(F40:F43)</f>
        <v>154.9</v>
      </c>
      <c r="G39" s="178">
        <f>SUM(G40:G43)</f>
        <v>134</v>
      </c>
      <c r="H39" s="54">
        <f>SUM(H40:H43)</f>
        <v>175</v>
      </c>
      <c r="I39" s="56">
        <f t="shared" si="1"/>
        <v>184</v>
      </c>
      <c r="J39" s="54">
        <f>SUM(J40:J43)</f>
        <v>46</v>
      </c>
      <c r="K39" s="54">
        <f>SUM(K40:K43)</f>
        <v>46</v>
      </c>
      <c r="L39" s="54">
        <f>SUM(L40:L43)</f>
        <v>46</v>
      </c>
      <c r="M39" s="54">
        <f>SUM(M40:M43)</f>
        <v>46</v>
      </c>
    </row>
    <row r="40" spans="1:13" ht="41.25" customHeight="1">
      <c r="A40" s="292" t="s">
        <v>208</v>
      </c>
      <c r="B40" s="293"/>
      <c r="C40" s="293"/>
      <c r="D40" s="294"/>
      <c r="E40" s="24">
        <v>2131</v>
      </c>
      <c r="F40" s="175"/>
      <c r="G40" s="175"/>
      <c r="H40" s="38"/>
      <c r="I40" s="43">
        <f t="shared" si="1"/>
        <v>0</v>
      </c>
      <c r="J40" s="38"/>
      <c r="K40" s="38"/>
      <c r="L40" s="38"/>
      <c r="M40" s="38"/>
    </row>
    <row r="41" spans="1:13" ht="18.75" customHeight="1">
      <c r="A41" s="292" t="s">
        <v>170</v>
      </c>
      <c r="B41" s="293"/>
      <c r="C41" s="293"/>
      <c r="D41" s="294"/>
      <c r="E41" s="24">
        <v>2132</v>
      </c>
      <c r="F41" s="175"/>
      <c r="G41" s="175"/>
      <c r="H41" s="38"/>
      <c r="I41" s="43">
        <f t="shared" si="1"/>
        <v>0</v>
      </c>
      <c r="J41" s="38"/>
      <c r="K41" s="38"/>
      <c r="L41" s="38"/>
      <c r="M41" s="38"/>
    </row>
    <row r="42" spans="1:13" ht="18.75" customHeight="1">
      <c r="A42" s="292" t="s">
        <v>171</v>
      </c>
      <c r="B42" s="293"/>
      <c r="C42" s="293"/>
      <c r="D42" s="294"/>
      <c r="E42" s="24">
        <v>2133</v>
      </c>
      <c r="F42" s="175">
        <v>154.9</v>
      </c>
      <c r="G42" s="175">
        <v>134</v>
      </c>
      <c r="H42" s="38">
        <v>175</v>
      </c>
      <c r="I42" s="43">
        <f t="shared" si="1"/>
        <v>184</v>
      </c>
      <c r="J42" s="38">
        <v>46</v>
      </c>
      <c r="K42" s="38">
        <v>46</v>
      </c>
      <c r="L42" s="38">
        <v>46</v>
      </c>
      <c r="M42" s="38">
        <v>46</v>
      </c>
    </row>
    <row r="43" spans="1:13" ht="18.75" customHeight="1">
      <c r="A43" s="292" t="s">
        <v>172</v>
      </c>
      <c r="B43" s="293"/>
      <c r="C43" s="293"/>
      <c r="D43" s="294"/>
      <c r="E43" s="24">
        <v>2134</v>
      </c>
      <c r="F43" s="38"/>
      <c r="G43" s="175"/>
      <c r="H43" s="38"/>
      <c r="I43" s="43">
        <f t="shared" si="1"/>
        <v>0</v>
      </c>
      <c r="J43" s="38"/>
      <c r="K43" s="38"/>
      <c r="L43" s="38"/>
      <c r="M43" s="38"/>
    </row>
    <row r="44" spans="1:13" ht="18.75" customHeight="1">
      <c r="A44" s="304" t="s">
        <v>173</v>
      </c>
      <c r="B44" s="305"/>
      <c r="C44" s="305"/>
      <c r="D44" s="306"/>
      <c r="E44" s="50">
        <v>2140</v>
      </c>
      <c r="F44" s="54">
        <f>SUM(F45,F46)</f>
        <v>0</v>
      </c>
      <c r="G44" s="178">
        <f>SUM(G45,G46)</f>
        <v>0</v>
      </c>
      <c r="H44" s="54">
        <f>SUM(H45,H46)</f>
        <v>0</v>
      </c>
      <c r="I44" s="56">
        <f t="shared" si="1"/>
        <v>0</v>
      </c>
      <c r="J44" s="54">
        <v>0</v>
      </c>
      <c r="K44" s="54">
        <v>0</v>
      </c>
      <c r="L44" s="54">
        <v>0</v>
      </c>
      <c r="M44" s="54">
        <v>0</v>
      </c>
    </row>
    <row r="45" spans="1:13" ht="37.5" customHeight="1">
      <c r="A45" s="292" t="s">
        <v>153</v>
      </c>
      <c r="B45" s="293"/>
      <c r="C45" s="293"/>
      <c r="D45" s="294"/>
      <c r="E45" s="24">
        <v>2141</v>
      </c>
      <c r="F45" s="38"/>
      <c r="G45" s="175"/>
      <c r="H45" s="38"/>
      <c r="I45" s="43">
        <f t="shared" si="1"/>
        <v>0</v>
      </c>
      <c r="J45" s="38"/>
      <c r="K45" s="38"/>
      <c r="L45" s="38"/>
      <c r="M45" s="38"/>
    </row>
    <row r="46" spans="1:13" ht="18.75" customHeight="1">
      <c r="A46" s="292" t="s">
        <v>174</v>
      </c>
      <c r="B46" s="293"/>
      <c r="C46" s="293"/>
      <c r="D46" s="294"/>
      <c r="E46" s="24">
        <v>2142</v>
      </c>
      <c r="F46" s="38"/>
      <c r="G46" s="175"/>
      <c r="H46" s="38"/>
      <c r="I46" s="43">
        <f t="shared" si="1"/>
        <v>0</v>
      </c>
      <c r="J46" s="38"/>
      <c r="K46" s="38"/>
      <c r="L46" s="38"/>
      <c r="M46" s="38"/>
    </row>
    <row r="47" spans="1:13" ht="26.25" customHeight="1">
      <c r="A47" s="304" t="s">
        <v>164</v>
      </c>
      <c r="B47" s="305"/>
      <c r="C47" s="305"/>
      <c r="D47" s="306"/>
      <c r="E47" s="50">
        <v>2200</v>
      </c>
      <c r="F47" s="178">
        <f>SUM(F24,F34,F39,F44)</f>
        <v>306.7</v>
      </c>
      <c r="G47" s="178">
        <f>SUM(G24,G34,G39,G44)</f>
        <v>271.5</v>
      </c>
      <c r="H47" s="54">
        <f>SUM(H24,H34,H39,H44)</f>
        <v>333</v>
      </c>
      <c r="I47" s="56">
        <f t="shared" si="1"/>
        <v>345.6</v>
      </c>
      <c r="J47" s="54">
        <f>SUM(J24,J34,J39,J44)</f>
        <v>86.4</v>
      </c>
      <c r="K47" s="54">
        <f>SUM(K24,K34,K39,K44)</f>
        <v>86.4</v>
      </c>
      <c r="L47" s="54">
        <f>SUM(L24,L34,L39,L44)</f>
        <v>86.4</v>
      </c>
      <c r="M47" s="54">
        <f>SUM(M24,M34,M39,M44)</f>
        <v>86.4</v>
      </c>
    </row>
    <row r="48" spans="1:13" ht="15" customHeight="1">
      <c r="A48" s="75"/>
      <c r="B48" s="75"/>
      <c r="C48" s="75"/>
      <c r="D48" s="75"/>
      <c r="E48" s="73"/>
      <c r="F48" s="76"/>
      <c r="G48" s="77"/>
      <c r="H48" s="77"/>
      <c r="I48" s="76"/>
      <c r="J48" s="77"/>
      <c r="K48" s="77"/>
      <c r="L48" s="77"/>
      <c r="M48" s="77"/>
    </row>
    <row r="49" spans="1:13" ht="11.25" customHeight="1">
      <c r="A49" s="75"/>
      <c r="B49" s="75"/>
      <c r="C49" s="75"/>
      <c r="D49" s="75"/>
      <c r="E49" s="73"/>
      <c r="F49" s="76"/>
      <c r="G49" s="77"/>
      <c r="H49" s="77"/>
      <c r="I49" s="76"/>
      <c r="J49" s="77"/>
      <c r="K49" s="77"/>
      <c r="L49" s="77"/>
      <c r="M49" s="77"/>
    </row>
    <row r="50" spans="1:13" ht="46.5" customHeight="1">
      <c r="A50" s="123" t="s">
        <v>428</v>
      </c>
      <c r="B50" s="128"/>
      <c r="C50" s="245" t="s">
        <v>57</v>
      </c>
      <c r="D50" s="246"/>
      <c r="E50" s="246"/>
      <c r="F50" s="246"/>
      <c r="G50" s="127"/>
      <c r="H50" s="311" t="s">
        <v>429</v>
      </c>
      <c r="I50" s="311"/>
      <c r="J50" s="127"/>
    </row>
    <row r="51" spans="1:13" ht="22.5" customHeight="1">
      <c r="A51" s="125" t="s">
        <v>222</v>
      </c>
      <c r="B51" s="125"/>
      <c r="C51" s="125"/>
      <c r="D51" s="129" t="s">
        <v>223</v>
      </c>
      <c r="E51" s="129"/>
      <c r="F51" s="129"/>
      <c r="G51" s="129"/>
      <c r="H51" s="184" t="s">
        <v>224</v>
      </c>
      <c r="I51" s="184"/>
      <c r="J51" s="184"/>
      <c r="K51" s="184"/>
      <c r="L51" s="184"/>
      <c r="M51" s="184"/>
    </row>
  </sheetData>
  <mergeCells count="52">
    <mergeCell ref="C50:F50"/>
    <mergeCell ref="H50:I50"/>
    <mergeCell ref="A11:D11"/>
    <mergeCell ref="A10:D10"/>
    <mergeCell ref="A44:D44"/>
    <mergeCell ref="A45:D45"/>
    <mergeCell ref="A46:D46"/>
    <mergeCell ref="A47:D47"/>
    <mergeCell ref="A38:D38"/>
    <mergeCell ref="A42:D42"/>
    <mergeCell ref="A43:D43"/>
    <mergeCell ref="A32:D32"/>
    <mergeCell ref="A33:D33"/>
    <mergeCell ref="A34:D34"/>
    <mergeCell ref="A35:D35"/>
    <mergeCell ref="A36:D36"/>
    <mergeCell ref="A40:D40"/>
    <mergeCell ref="A41:D41"/>
    <mergeCell ref="A15:D15"/>
    <mergeCell ref="A16:D16"/>
    <mergeCell ref="A37:D37"/>
    <mergeCell ref="A27:D27"/>
    <mergeCell ref="A28:D28"/>
    <mergeCell ref="A23:M23"/>
    <mergeCell ref="A31:D31"/>
    <mergeCell ref="A25:D25"/>
    <mergeCell ref="A22:D22"/>
    <mergeCell ref="A24:D24"/>
    <mergeCell ref="A26:D26"/>
    <mergeCell ref="A39:D39"/>
    <mergeCell ref="A18:D18"/>
    <mergeCell ref="A7:M7"/>
    <mergeCell ref="A14:D14"/>
    <mergeCell ref="A17:D17"/>
    <mergeCell ref="A29:D29"/>
    <mergeCell ref="A30:D30"/>
    <mergeCell ref="J4:M4"/>
    <mergeCell ref="A6:D6"/>
    <mergeCell ref="A8:D8"/>
    <mergeCell ref="A9:D9"/>
    <mergeCell ref="A12:D12"/>
    <mergeCell ref="A13:D13"/>
    <mergeCell ref="A4:D5"/>
    <mergeCell ref="A19:D19"/>
    <mergeCell ref="A20:D20"/>
    <mergeCell ref="A21:D21"/>
    <mergeCell ref="A2:M2"/>
    <mergeCell ref="E4:E5"/>
    <mergeCell ref="F4:F5"/>
    <mergeCell ref="G4:G5"/>
    <mergeCell ref="H4:H5"/>
    <mergeCell ref="I4:I5"/>
  </mergeCells>
  <phoneticPr fontId="3" type="noConversion"/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zoomScale="56" zoomScaleNormal="65" zoomScaleSheetLayoutView="56" workbookViewId="0">
      <selection activeCell="J80" sqref="J80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8" t="s">
        <v>240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18.7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ht="41.25" customHeight="1">
      <c r="A3" s="319" t="s">
        <v>115</v>
      </c>
      <c r="B3" s="297" t="s">
        <v>241</v>
      </c>
      <c r="C3" s="297" t="s">
        <v>19</v>
      </c>
      <c r="D3" s="297" t="s">
        <v>242</v>
      </c>
      <c r="E3" s="297" t="s">
        <v>365</v>
      </c>
      <c r="F3" s="206" t="s">
        <v>368</v>
      </c>
      <c r="G3" s="206" t="s">
        <v>88</v>
      </c>
      <c r="H3" s="206"/>
      <c r="I3" s="206"/>
      <c r="J3" s="206"/>
    </row>
    <row r="4" spans="1:10" ht="45.75" customHeight="1">
      <c r="A4" s="320"/>
      <c r="B4" s="297"/>
      <c r="C4" s="297"/>
      <c r="D4" s="297"/>
      <c r="E4" s="297"/>
      <c r="F4" s="206"/>
      <c r="G4" s="14" t="s">
        <v>89</v>
      </c>
      <c r="H4" s="14" t="s">
        <v>90</v>
      </c>
      <c r="I4" s="14" t="s">
        <v>91</v>
      </c>
      <c r="J4" s="14" t="s">
        <v>43</v>
      </c>
    </row>
    <row r="5" spans="1:10" ht="18.75" customHeight="1">
      <c r="A5" s="7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</row>
    <row r="6" spans="1:10" ht="28.5" customHeight="1">
      <c r="A6" s="166" t="s">
        <v>243</v>
      </c>
      <c r="B6" s="27"/>
      <c r="C6" s="254"/>
      <c r="D6" s="254"/>
      <c r="E6" s="254"/>
      <c r="F6" s="254"/>
      <c r="G6" s="254"/>
      <c r="H6" s="254"/>
      <c r="I6" s="254"/>
      <c r="J6" s="254"/>
    </row>
    <row r="7" spans="1:10" ht="18.75" customHeight="1">
      <c r="A7" s="86" t="s">
        <v>244</v>
      </c>
      <c r="B7" s="92">
        <v>3000</v>
      </c>
      <c r="C7" s="178">
        <f>SUM(C8:C9,C11,C14:C15,C19)</f>
        <v>1141.3</v>
      </c>
      <c r="D7" s="178">
        <f>SUM(D8:D9,D11,D14:D15,D19)</f>
        <v>968</v>
      </c>
      <c r="E7" s="178">
        <f>SUM(E8:E9,E11,E14:E15,E19)</f>
        <v>1150</v>
      </c>
      <c r="F7" s="56">
        <f t="shared" ref="F7:F73" si="0">SUM(G7:J7)</f>
        <v>1200</v>
      </c>
      <c r="G7" s="54">
        <f>SUM(G8:G9,G11,G14:G15,G19)</f>
        <v>300</v>
      </c>
      <c r="H7" s="54">
        <f>SUM(H8:H9,H11,H14:H15,H19)</f>
        <v>300</v>
      </c>
      <c r="I7" s="54">
        <f>SUM(I8:I9,I11,I14:I15,I19)</f>
        <v>300</v>
      </c>
      <c r="J7" s="54">
        <f>SUM(J8:J9,J11,J14:J15,J19)</f>
        <v>300</v>
      </c>
    </row>
    <row r="8" spans="1:10" ht="18.75" customHeight="1">
      <c r="A8" s="8" t="s">
        <v>245</v>
      </c>
      <c r="B8" s="9">
        <v>3010</v>
      </c>
      <c r="C8" s="175">
        <f>'I. Інф. до фін.плану'!C23</f>
        <v>1139.7</v>
      </c>
      <c r="D8" s="175">
        <f>'I. Інф. до фін.плану'!D23</f>
        <v>968</v>
      </c>
      <c r="E8" s="175">
        <f>'I. Інф. до фін.плану'!E23</f>
        <v>1150</v>
      </c>
      <c r="F8" s="43">
        <f t="shared" si="0"/>
        <v>1200</v>
      </c>
      <c r="G8" s="175">
        <f>'I. Інф. до фін.плану'!G23</f>
        <v>300</v>
      </c>
      <c r="H8" s="175">
        <f>'I. Інф. до фін.плану'!H23</f>
        <v>300</v>
      </c>
      <c r="I8" s="175">
        <f>'I. Інф. до фін.плану'!I23</f>
        <v>300</v>
      </c>
      <c r="J8" s="175">
        <f>'I. Інф. до фін.плану'!J23</f>
        <v>300</v>
      </c>
    </row>
    <row r="9" spans="1:10" ht="18.75" customHeight="1">
      <c r="A9" s="8" t="s">
        <v>246</v>
      </c>
      <c r="B9" s="9">
        <v>3020</v>
      </c>
      <c r="C9" s="38"/>
      <c r="D9" s="38"/>
      <c r="E9" s="38"/>
      <c r="F9" s="43">
        <f t="shared" si="0"/>
        <v>0</v>
      </c>
      <c r="G9" s="38"/>
      <c r="H9" s="38"/>
      <c r="I9" s="38"/>
      <c r="J9" s="38"/>
    </row>
    <row r="10" spans="1:10" ht="18.75" customHeight="1">
      <c r="A10" s="8" t="s">
        <v>247</v>
      </c>
      <c r="B10" s="9">
        <v>3030</v>
      </c>
      <c r="C10" s="38"/>
      <c r="D10" s="38"/>
      <c r="E10" s="38"/>
      <c r="F10" s="43">
        <f t="shared" si="0"/>
        <v>0</v>
      </c>
      <c r="G10" s="38"/>
      <c r="H10" s="38"/>
      <c r="I10" s="38"/>
      <c r="J10" s="38"/>
    </row>
    <row r="11" spans="1:10" ht="18.75" customHeight="1">
      <c r="A11" s="8" t="s">
        <v>322</v>
      </c>
      <c r="B11" s="9">
        <v>3040</v>
      </c>
      <c r="C11" s="38"/>
      <c r="D11" s="38"/>
      <c r="E11" s="38"/>
      <c r="F11" s="43">
        <f t="shared" si="0"/>
        <v>0</v>
      </c>
      <c r="G11" s="38"/>
      <c r="H11" s="38"/>
      <c r="I11" s="38"/>
      <c r="J11" s="38"/>
    </row>
    <row r="12" spans="1:10" ht="18.75" customHeight="1">
      <c r="A12" s="8" t="s">
        <v>323</v>
      </c>
      <c r="B12" s="9">
        <v>3041</v>
      </c>
      <c r="C12" s="38"/>
      <c r="D12" s="38"/>
      <c r="E12" s="38"/>
      <c r="F12" s="43">
        <f t="shared" si="0"/>
        <v>0</v>
      </c>
      <c r="G12" s="38"/>
      <c r="H12" s="38"/>
      <c r="I12" s="38"/>
      <c r="J12" s="38"/>
    </row>
    <row r="13" spans="1:10" ht="18.75" customHeight="1">
      <c r="A13" s="8" t="s">
        <v>321</v>
      </c>
      <c r="B13" s="9">
        <v>3042</v>
      </c>
      <c r="C13" s="38"/>
      <c r="D13" s="38"/>
      <c r="E13" s="38"/>
      <c r="F13" s="43">
        <f t="shared" si="0"/>
        <v>0</v>
      </c>
      <c r="G13" s="38"/>
      <c r="H13" s="38"/>
      <c r="I13" s="38"/>
      <c r="J13" s="38"/>
    </row>
    <row r="14" spans="1:10" ht="18.75" customHeight="1">
      <c r="A14" s="8" t="s">
        <v>248</v>
      </c>
      <c r="B14" s="9">
        <v>3050</v>
      </c>
      <c r="C14" s="38"/>
      <c r="D14" s="38"/>
      <c r="E14" s="38"/>
      <c r="F14" s="43">
        <f t="shared" si="0"/>
        <v>0</v>
      </c>
      <c r="G14" s="38"/>
      <c r="H14" s="38"/>
      <c r="I14" s="38"/>
      <c r="J14" s="38"/>
    </row>
    <row r="15" spans="1:10" ht="18.75" customHeight="1">
      <c r="A15" s="8" t="s">
        <v>249</v>
      </c>
      <c r="B15" s="9">
        <v>3060</v>
      </c>
      <c r="C15" s="43">
        <f>SUM(C16:C18)</f>
        <v>0</v>
      </c>
      <c r="D15" s="43">
        <f>SUM(D16:D18)</f>
        <v>0</v>
      </c>
      <c r="E15" s="43">
        <f>SUM(E16:E18)</f>
        <v>0</v>
      </c>
      <c r="F15" s="43">
        <f t="shared" si="0"/>
        <v>0</v>
      </c>
      <c r="G15" s="43">
        <f>SUM(G16:G18)</f>
        <v>0</v>
      </c>
      <c r="H15" s="43">
        <f>SUM(H16:H18)</f>
        <v>0</v>
      </c>
      <c r="I15" s="43">
        <f>SUM(I16:I18)</f>
        <v>0</v>
      </c>
      <c r="J15" s="43">
        <f>SUM(J16:J18)</f>
        <v>0</v>
      </c>
    </row>
    <row r="16" spans="1:10" ht="18.75" customHeight="1">
      <c r="A16" s="8" t="s">
        <v>250</v>
      </c>
      <c r="B16" s="6">
        <v>3061</v>
      </c>
      <c r="C16" s="38"/>
      <c r="D16" s="38"/>
      <c r="E16" s="38"/>
      <c r="F16" s="43">
        <f t="shared" si="0"/>
        <v>0</v>
      </c>
      <c r="G16" s="38"/>
      <c r="H16" s="38"/>
      <c r="I16" s="38"/>
      <c r="J16" s="38"/>
    </row>
    <row r="17" spans="1:10" ht="18.75" customHeight="1">
      <c r="A17" s="8" t="s">
        <v>251</v>
      </c>
      <c r="B17" s="6">
        <v>3062</v>
      </c>
      <c r="C17" s="38"/>
      <c r="D17" s="38"/>
      <c r="E17" s="38"/>
      <c r="F17" s="43">
        <f t="shared" si="0"/>
        <v>0</v>
      </c>
      <c r="G17" s="38"/>
      <c r="H17" s="38"/>
      <c r="I17" s="38"/>
      <c r="J17" s="38"/>
    </row>
    <row r="18" spans="1:10" ht="18.75" customHeight="1">
      <c r="A18" s="8" t="s">
        <v>252</v>
      </c>
      <c r="B18" s="6">
        <v>3063</v>
      </c>
      <c r="C18" s="38"/>
      <c r="D18" s="38"/>
      <c r="E18" s="38"/>
      <c r="F18" s="43">
        <f t="shared" si="0"/>
        <v>0</v>
      </c>
      <c r="G18" s="38"/>
      <c r="H18" s="38"/>
      <c r="I18" s="38"/>
      <c r="J18" s="38"/>
    </row>
    <row r="19" spans="1:10" ht="18.75" customHeight="1">
      <c r="A19" s="8" t="s">
        <v>253</v>
      </c>
      <c r="B19" s="9">
        <v>3070</v>
      </c>
      <c r="C19" s="175">
        <f>'I. Інф. до фін.плану'!C72</f>
        <v>1.6</v>
      </c>
      <c r="D19" s="175">
        <f>'I. Інф. до фін.плану'!D72</f>
        <v>0</v>
      </c>
      <c r="E19" s="38"/>
      <c r="F19" s="43">
        <f t="shared" si="0"/>
        <v>0</v>
      </c>
      <c r="G19" s="38"/>
      <c r="H19" s="38"/>
      <c r="I19" s="38"/>
      <c r="J19" s="38"/>
    </row>
    <row r="20" spans="1:10" ht="18.75" customHeight="1">
      <c r="A20" s="10" t="s">
        <v>254</v>
      </c>
      <c r="B20" s="11">
        <v>3100</v>
      </c>
      <c r="C20" s="178">
        <f>SUM(C21:C24,C28,C38,C39)</f>
        <v>-1272.0999999999999</v>
      </c>
      <c r="D20" s="178">
        <f>SUM(D21:D24,D28,D38,D39)</f>
        <v>-1112.7</v>
      </c>
      <c r="E20" s="54">
        <f>SUM(E21:E24,E28,E38,E39)</f>
        <v>-1472.6</v>
      </c>
      <c r="F20" s="56">
        <f t="shared" si="0"/>
        <v>-1349.6</v>
      </c>
      <c r="G20" s="54">
        <f>SUM(G21:G24,G28,G38,G39)</f>
        <v>-337.4</v>
      </c>
      <c r="H20" s="54">
        <f>SUM(H21:H24,H28,H38,H39)</f>
        <v>-337.4</v>
      </c>
      <c r="I20" s="54">
        <f>SUM(I21:I24,I28,I38,I39)</f>
        <v>-337.4</v>
      </c>
      <c r="J20" s="54">
        <f>SUM(J21:J24,J28,J38,J39)</f>
        <v>-337.4</v>
      </c>
    </row>
    <row r="21" spans="1:10" ht="18.75" customHeight="1">
      <c r="A21" s="8" t="s">
        <v>255</v>
      </c>
      <c r="B21" s="93">
        <v>3110</v>
      </c>
      <c r="C21" s="175">
        <f>-('I. Інф. до фін.плану'!C114+'I. Інф. до фін.плану'!C120)</f>
        <v>-150</v>
      </c>
      <c r="D21" s="175">
        <f>-('I. Інф. до фін.плану'!D114+'I. Інф. до фін.плану'!D120)</f>
        <v>-122</v>
      </c>
      <c r="E21" s="175">
        <f>-('I. Інф. до фін.плану'!E114+'I. Інф. до фін.плану'!E120)</f>
        <v>-141</v>
      </c>
      <c r="F21" s="43">
        <f t="shared" si="0"/>
        <v>-154</v>
      </c>
      <c r="G21" s="175">
        <f>-('I. Інф. до фін.плану'!G114+'I. Інф. до фін.плану'!G120)</f>
        <v>-38.5</v>
      </c>
      <c r="H21" s="175">
        <f>-('I. Інф. до фін.плану'!H114+'I. Інф. до фін.плану'!H120)</f>
        <v>-38.5</v>
      </c>
      <c r="I21" s="175">
        <f>-('I. Інф. до фін.плану'!I114+'I. Інф. до фін.плану'!I120)</f>
        <v>-38.5</v>
      </c>
      <c r="J21" s="175">
        <f>-('I. Інф. до фін.плану'!J114+'I. Інф. до фін.плану'!J120)</f>
        <v>-38.5</v>
      </c>
    </row>
    <row r="22" spans="1:10" ht="18.75" customHeight="1">
      <c r="A22" s="8" t="s">
        <v>256</v>
      </c>
      <c r="B22" s="93">
        <v>3120</v>
      </c>
      <c r="C22" s="175">
        <f>-('I. Інф. до фін.плану'!C117)</f>
        <v>-814.59999999999991</v>
      </c>
      <c r="D22" s="175">
        <f>-('I. Інф. до фін.плану'!D117)</f>
        <v>-700</v>
      </c>
      <c r="E22" s="175">
        <f>-('I. Інф. до фін.плану'!E117)</f>
        <v>-822</v>
      </c>
      <c r="F22" s="43">
        <f t="shared" si="0"/>
        <v>-848</v>
      </c>
      <c r="G22" s="175">
        <f>-('I. Інф. до фін.плану'!G117)</f>
        <v>-212</v>
      </c>
      <c r="H22" s="175">
        <f>-('I. Інф. до фін.плану'!H117)</f>
        <v>-212</v>
      </c>
      <c r="I22" s="175">
        <f>-('I. Інф. до фін.плану'!I117)</f>
        <v>-212</v>
      </c>
      <c r="J22" s="175">
        <f>-('I. Інф. до фін.плану'!J117)</f>
        <v>-212</v>
      </c>
    </row>
    <row r="23" spans="1:10" ht="18.75" customHeight="1">
      <c r="A23" s="8" t="s">
        <v>4</v>
      </c>
      <c r="B23" s="93">
        <v>3130</v>
      </c>
      <c r="C23" s="38" t="s">
        <v>123</v>
      </c>
      <c r="D23" s="175">
        <f>-('I. Інф. до фін.плану'!D118)</f>
        <v>-134</v>
      </c>
      <c r="E23" s="175">
        <f>-('I. Інф. до фін.плану'!E118)</f>
        <v>-175</v>
      </c>
      <c r="F23" s="43">
        <f t="shared" si="0"/>
        <v>-184</v>
      </c>
      <c r="G23" s="175">
        <f>-('I. Інф. до фін.плану'!G118)</f>
        <v>-46</v>
      </c>
      <c r="H23" s="175">
        <f>-('I. Інф. до фін.плану'!H118)</f>
        <v>-46</v>
      </c>
      <c r="I23" s="175">
        <f>-('I. Інф. до фін.плану'!I118)</f>
        <v>-46</v>
      </c>
      <c r="J23" s="175">
        <f>-('I. Інф. до фін.плану'!J118)</f>
        <v>-46</v>
      </c>
    </row>
    <row r="24" spans="1:10" ht="18.75" customHeight="1">
      <c r="A24" s="8" t="s">
        <v>257</v>
      </c>
      <c r="B24" s="93">
        <v>3140</v>
      </c>
      <c r="C24" s="43">
        <f>SUM(C25:C27)</f>
        <v>0</v>
      </c>
      <c r="D24" s="43">
        <f>SUM(D25:D27)</f>
        <v>0</v>
      </c>
      <c r="E24" s="43">
        <f>SUM(E25:E27)</f>
        <v>0</v>
      </c>
      <c r="F24" s="43">
        <f t="shared" si="0"/>
        <v>0</v>
      </c>
      <c r="G24" s="43">
        <f>SUM(G25:G27)</f>
        <v>0</v>
      </c>
      <c r="H24" s="43">
        <f>SUM(H25:H27)</f>
        <v>0</v>
      </c>
      <c r="I24" s="43">
        <f>SUM(I25:I27)</f>
        <v>0</v>
      </c>
      <c r="J24" s="43">
        <f>SUM(J25:J27)</f>
        <v>0</v>
      </c>
    </row>
    <row r="25" spans="1:10" ht="18.75" customHeight="1">
      <c r="A25" s="8" t="s">
        <v>250</v>
      </c>
      <c r="B25" s="165">
        <v>3141</v>
      </c>
      <c r="C25" s="38" t="s">
        <v>123</v>
      </c>
      <c r="D25" s="38" t="s">
        <v>123</v>
      </c>
      <c r="E25" s="38" t="s">
        <v>123</v>
      </c>
      <c r="F25" s="43">
        <f t="shared" si="0"/>
        <v>0</v>
      </c>
      <c r="G25" s="38" t="s">
        <v>123</v>
      </c>
      <c r="H25" s="38" t="s">
        <v>123</v>
      </c>
      <c r="I25" s="38" t="s">
        <v>123</v>
      </c>
      <c r="J25" s="38" t="s">
        <v>123</v>
      </c>
    </row>
    <row r="26" spans="1:10" ht="18.75" customHeight="1">
      <c r="A26" s="8" t="s">
        <v>251</v>
      </c>
      <c r="B26" s="165">
        <v>3142</v>
      </c>
      <c r="C26" s="38" t="s">
        <v>123</v>
      </c>
      <c r="D26" s="38" t="s">
        <v>123</v>
      </c>
      <c r="E26" s="38" t="s">
        <v>123</v>
      </c>
      <c r="F26" s="43">
        <f t="shared" si="0"/>
        <v>0</v>
      </c>
      <c r="G26" s="38" t="s">
        <v>123</v>
      </c>
      <c r="H26" s="38" t="s">
        <v>123</v>
      </c>
      <c r="I26" s="38" t="s">
        <v>123</v>
      </c>
      <c r="J26" s="38" t="s">
        <v>123</v>
      </c>
    </row>
    <row r="27" spans="1:10" ht="18.75" customHeight="1">
      <c r="A27" s="8" t="s">
        <v>252</v>
      </c>
      <c r="B27" s="165">
        <v>3143</v>
      </c>
      <c r="C27" s="38" t="s">
        <v>123</v>
      </c>
      <c r="D27" s="38" t="s">
        <v>123</v>
      </c>
      <c r="E27" s="38" t="s">
        <v>123</v>
      </c>
      <c r="F27" s="43">
        <f t="shared" si="0"/>
        <v>0</v>
      </c>
      <c r="G27" s="38" t="s">
        <v>123</v>
      </c>
      <c r="H27" s="38" t="s">
        <v>123</v>
      </c>
      <c r="I27" s="38" t="s">
        <v>123</v>
      </c>
      <c r="J27" s="38" t="s">
        <v>123</v>
      </c>
    </row>
    <row r="28" spans="1:10" ht="18.75" customHeight="1">
      <c r="A28" s="8" t="s">
        <v>258</v>
      </c>
      <c r="B28" s="93">
        <v>3150</v>
      </c>
      <c r="C28" s="181">
        <f>SUM(C29:C34,C37)</f>
        <v>-307.5</v>
      </c>
      <c r="D28" s="43">
        <f>SUM(D29:D34,D37)</f>
        <v>-156.70000000000002</v>
      </c>
      <c r="E28" s="43">
        <f>SUM(E29:E34,E37)</f>
        <v>-334.6</v>
      </c>
      <c r="F28" s="181">
        <f t="shared" si="0"/>
        <v>-163.6</v>
      </c>
      <c r="G28" s="181">
        <f>SUM(G29:G34,G37)</f>
        <v>-40.9</v>
      </c>
      <c r="H28" s="181">
        <f>SUM(H29:H34,H37)</f>
        <v>-40.9</v>
      </c>
      <c r="I28" s="181">
        <f>SUM(I29:I34,I37)</f>
        <v>-40.9</v>
      </c>
      <c r="J28" s="181">
        <f>SUM(J29:J34,J37)</f>
        <v>-40.9</v>
      </c>
    </row>
    <row r="29" spans="1:10" ht="18.75" customHeight="1">
      <c r="A29" s="8" t="s">
        <v>154</v>
      </c>
      <c r="B29" s="165">
        <v>3151</v>
      </c>
      <c r="C29" s="175">
        <f>-('ІІ. Розп. ч.п. та розр. з бюд.'!F25)</f>
        <v>-1.1000000000000001</v>
      </c>
      <c r="D29" s="175">
        <f>-('ІІ. Розп. ч.п. та розр. з бюд.'!G25)</f>
        <v>-1.1000000000000001</v>
      </c>
      <c r="E29" s="175">
        <f>-('ІІ. Розп. ч.п. та розр. з бюд.'!H25)</f>
        <v>1.2</v>
      </c>
      <c r="F29" s="181">
        <f t="shared" si="0"/>
        <v>1.4</v>
      </c>
      <c r="G29" s="175">
        <f>-('ІІ. Розп. ч.п. та розр. з бюд.'!J25)</f>
        <v>0.35</v>
      </c>
      <c r="H29" s="175">
        <f>-('ІІ. Розп. ч.п. та розр. з бюд.'!K25)</f>
        <v>0.35</v>
      </c>
      <c r="I29" s="175">
        <f>-('ІІ. Розп. ч.п. та розр. з бюд.'!L25)</f>
        <v>0.35</v>
      </c>
      <c r="J29" s="175">
        <f>-('ІІ. Розп. ч.п. та розр. з бюд.'!M25)</f>
        <v>0.35</v>
      </c>
    </row>
    <row r="30" spans="1:10" ht="18.75" customHeight="1">
      <c r="A30" s="8" t="s">
        <v>259</v>
      </c>
      <c r="B30" s="165">
        <v>3152</v>
      </c>
      <c r="C30" s="38" t="s">
        <v>123</v>
      </c>
      <c r="D30" s="38" t="s">
        <v>123</v>
      </c>
      <c r="E30" s="38" t="s">
        <v>123</v>
      </c>
      <c r="F30" s="43">
        <f t="shared" si="0"/>
        <v>0</v>
      </c>
      <c r="G30" s="38" t="s">
        <v>123</v>
      </c>
      <c r="H30" s="38" t="s">
        <v>123</v>
      </c>
      <c r="I30" s="38" t="s">
        <v>123</v>
      </c>
      <c r="J30" s="38" t="s">
        <v>123</v>
      </c>
    </row>
    <row r="31" spans="1:10" ht="18.75" customHeight="1">
      <c r="A31" s="8" t="s">
        <v>52</v>
      </c>
      <c r="B31" s="165">
        <v>3153</v>
      </c>
      <c r="C31" s="38" t="s">
        <v>123</v>
      </c>
      <c r="D31" s="38" t="s">
        <v>123</v>
      </c>
      <c r="E31" s="38" t="s">
        <v>123</v>
      </c>
      <c r="F31" s="43">
        <f t="shared" si="0"/>
        <v>0</v>
      </c>
      <c r="G31" s="38" t="s">
        <v>123</v>
      </c>
      <c r="H31" s="38" t="s">
        <v>123</v>
      </c>
      <c r="I31" s="38" t="s">
        <v>123</v>
      </c>
      <c r="J31" s="38" t="s">
        <v>123</v>
      </c>
    </row>
    <row r="32" spans="1:10" ht="18.75" customHeight="1">
      <c r="A32" s="8" t="s">
        <v>260</v>
      </c>
      <c r="B32" s="165">
        <v>3154</v>
      </c>
      <c r="C32" s="38" t="s">
        <v>123</v>
      </c>
      <c r="D32" s="38" t="s">
        <v>123</v>
      </c>
      <c r="E32" s="38" t="s">
        <v>123</v>
      </c>
      <c r="F32" s="43">
        <f t="shared" si="0"/>
        <v>0</v>
      </c>
      <c r="G32" s="38" t="s">
        <v>123</v>
      </c>
      <c r="H32" s="38" t="s">
        <v>123</v>
      </c>
      <c r="I32" s="38" t="s">
        <v>123</v>
      </c>
      <c r="J32" s="38" t="s">
        <v>123</v>
      </c>
    </row>
    <row r="33" spans="1:10" ht="18.75" customHeight="1">
      <c r="A33" s="8" t="s">
        <v>51</v>
      </c>
      <c r="B33" s="165">
        <v>3155</v>
      </c>
      <c r="C33" s="175">
        <f>-('ІІ. Розп. ч.п. та розр. з бюд.'!F35)</f>
        <v>-139.1</v>
      </c>
      <c r="D33" s="175">
        <f>-('ІІ. Розп. ч.п. та розр. з бюд.'!G35+18.4)</f>
        <v>-144.4</v>
      </c>
      <c r="E33" s="175">
        <f>-('ІІ. Розп. ч.п. та розр. з бюд.'!H35)</f>
        <v>-148</v>
      </c>
      <c r="F33" s="43">
        <f t="shared" si="0"/>
        <v>-152</v>
      </c>
      <c r="G33" s="175">
        <f>-('ІІ. Розп. ч.п. та розр. з бюд.'!J35)</f>
        <v>-38</v>
      </c>
      <c r="H33" s="175">
        <f>-('ІІ. Розп. ч.п. та розр. з бюд.'!K35)</f>
        <v>-38</v>
      </c>
      <c r="I33" s="175">
        <f>-('ІІ. Розп. ч.п. та розр. з бюд.'!L35)</f>
        <v>-38</v>
      </c>
      <c r="J33" s="175">
        <f>-('ІІ. Розп. ч.п. та розр. з бюд.'!M35)</f>
        <v>-38</v>
      </c>
    </row>
    <row r="34" spans="1:10" ht="21.75" customHeight="1">
      <c r="A34" s="155" t="s">
        <v>400</v>
      </c>
      <c r="B34" s="165">
        <v>3156</v>
      </c>
      <c r="C34" s="181">
        <f t="shared" ref="C34:J34" si="1">SUM(C35:C36)</f>
        <v>-0.8</v>
      </c>
      <c r="D34" s="181">
        <f>SUM(D35:D36)</f>
        <v>-0.8</v>
      </c>
      <c r="E34" s="181">
        <f t="shared" si="1"/>
        <v>-0.8</v>
      </c>
      <c r="F34" s="181">
        <f>SUM(F35:F36)</f>
        <v>-1</v>
      </c>
      <c r="G34" s="195">
        <f t="shared" si="1"/>
        <v>-0.25</v>
      </c>
      <c r="H34" s="195">
        <f t="shared" si="1"/>
        <v>-0.25</v>
      </c>
      <c r="I34" s="195">
        <f t="shared" si="1"/>
        <v>-0.25</v>
      </c>
      <c r="J34" s="195">
        <f t="shared" si="1"/>
        <v>-0.25</v>
      </c>
    </row>
    <row r="35" spans="1:10" ht="36.75" customHeight="1">
      <c r="A35" s="8" t="s">
        <v>166</v>
      </c>
      <c r="B35" s="165" t="s">
        <v>261</v>
      </c>
      <c r="C35" s="175">
        <f>('ІІ. Розп. ч.п. та розр. з бюд.'!F14)</f>
        <v>-0.8</v>
      </c>
      <c r="D35" s="175">
        <f>('ІІ. Розп. ч.п. та розр. з бюд.'!G14)</f>
        <v>-0.8</v>
      </c>
      <c r="E35" s="175">
        <f>('ІІ. Розп. ч.п. та розр. з бюд.'!H14)</f>
        <v>-0.8</v>
      </c>
      <c r="F35" s="181">
        <f t="shared" si="0"/>
        <v>-1</v>
      </c>
      <c r="G35" s="177">
        <f>('ІІ. Розп. ч.п. та розр. з бюд.'!J14)</f>
        <v>-0.25</v>
      </c>
      <c r="H35" s="177">
        <f>('ІІ. Розп. ч.п. та розр. з бюд.'!K14)</f>
        <v>-0.25</v>
      </c>
      <c r="I35" s="177">
        <f>('ІІ. Розп. ч.п. та розр. з бюд.'!L14)</f>
        <v>-0.25</v>
      </c>
      <c r="J35" s="177">
        <f>('ІІ. Розп. ч.п. та розр. з бюд.'!M14)</f>
        <v>-0.25</v>
      </c>
    </row>
    <row r="36" spans="1:10" ht="54" customHeight="1">
      <c r="A36" s="8" t="s">
        <v>208</v>
      </c>
      <c r="B36" s="93" t="s">
        <v>262</v>
      </c>
      <c r="C36" s="38" t="s">
        <v>123</v>
      </c>
      <c r="D36" s="38" t="s">
        <v>123</v>
      </c>
      <c r="E36" s="38" t="s">
        <v>123</v>
      </c>
      <c r="F36" s="181">
        <f t="shared" si="0"/>
        <v>0</v>
      </c>
      <c r="G36" s="38" t="s">
        <v>123</v>
      </c>
      <c r="H36" s="38" t="s">
        <v>123</v>
      </c>
      <c r="I36" s="38" t="s">
        <v>123</v>
      </c>
      <c r="J36" s="38" t="s">
        <v>123</v>
      </c>
    </row>
    <row r="37" spans="1:10" ht="18.75" customHeight="1">
      <c r="A37" s="8" t="s">
        <v>401</v>
      </c>
      <c r="B37" s="93">
        <v>3157</v>
      </c>
      <c r="C37" s="175">
        <f>-('ІІ. Розп. ч.п. та розр. з бюд.'!F38+'ІІ. Розп. ч.п. та розр. з бюд.'!F42)</f>
        <v>-166.5</v>
      </c>
      <c r="D37" s="175">
        <f>-('ІІ. Розп. ч.п. та розр. з бюд.'!G38)</f>
        <v>-10.4</v>
      </c>
      <c r="E37" s="175">
        <f>-('ІІ. Розп. ч.п. та розр. з бюд.'!H38+'ІІ. Розп. ч.п. та розр. з бюд.'!H42)</f>
        <v>-187</v>
      </c>
      <c r="F37" s="43">
        <f t="shared" si="0"/>
        <v>-12</v>
      </c>
      <c r="G37" s="175">
        <f>-('ІІ. Розп. ч.п. та розр. з бюд.'!J38)</f>
        <v>-3</v>
      </c>
      <c r="H37" s="175">
        <f>-('ІІ. Розп. ч.п. та розр. з бюд.'!K38)</f>
        <v>-3</v>
      </c>
      <c r="I37" s="175">
        <f>-('ІІ. Розп. ч.п. та розр. з бюд.'!L38)</f>
        <v>-3</v>
      </c>
      <c r="J37" s="175">
        <f>-('ІІ. Розп. ч.п. та розр. з бюд.'!M38)</f>
        <v>-3</v>
      </c>
    </row>
    <row r="38" spans="1:10" ht="18.75" customHeight="1">
      <c r="A38" s="8" t="s">
        <v>264</v>
      </c>
      <c r="B38" s="93">
        <v>3160</v>
      </c>
      <c r="C38" s="38" t="s">
        <v>123</v>
      </c>
      <c r="D38" s="38" t="s">
        <v>123</v>
      </c>
      <c r="E38" s="38" t="s">
        <v>123</v>
      </c>
      <c r="F38" s="43">
        <f t="shared" si="0"/>
        <v>0</v>
      </c>
      <c r="G38" s="38" t="s">
        <v>123</v>
      </c>
      <c r="H38" s="38" t="s">
        <v>123</v>
      </c>
      <c r="I38" s="38" t="s">
        <v>123</v>
      </c>
      <c r="J38" s="38" t="s">
        <v>123</v>
      </c>
    </row>
    <row r="39" spans="1:10" ht="18.75" customHeight="1">
      <c r="A39" s="8" t="s">
        <v>265</v>
      </c>
      <c r="B39" s="95">
        <v>3170</v>
      </c>
      <c r="C39" s="38" t="s">
        <v>123</v>
      </c>
      <c r="D39" s="38" t="s">
        <v>123</v>
      </c>
      <c r="E39" s="38" t="s">
        <v>123</v>
      </c>
      <c r="F39" s="43">
        <f t="shared" si="0"/>
        <v>0</v>
      </c>
      <c r="G39" s="38" t="s">
        <v>123</v>
      </c>
      <c r="H39" s="38" t="s">
        <v>123</v>
      </c>
      <c r="I39" s="38" t="s">
        <v>123</v>
      </c>
      <c r="J39" s="38" t="s">
        <v>123</v>
      </c>
    </row>
    <row r="40" spans="1:10" ht="18.75" customHeight="1">
      <c r="A40" s="10" t="s">
        <v>130</v>
      </c>
      <c r="B40" s="92">
        <v>3195</v>
      </c>
      <c r="C40" s="178">
        <f>SUM(C7,C20)</f>
        <v>-130.79999999999995</v>
      </c>
      <c r="D40" s="178">
        <f>SUM(D7,D20)</f>
        <v>-144.70000000000005</v>
      </c>
      <c r="E40" s="54">
        <f t="shared" ref="E40:J40" si="2">SUM(E7,E20)</f>
        <v>-322.59999999999991</v>
      </c>
      <c r="F40" s="56">
        <f t="shared" si="0"/>
        <v>-149.59999999999991</v>
      </c>
      <c r="G40" s="54">
        <f t="shared" si="2"/>
        <v>-37.399999999999977</v>
      </c>
      <c r="H40" s="54">
        <f t="shared" si="2"/>
        <v>-37.399999999999977</v>
      </c>
      <c r="I40" s="54">
        <f t="shared" si="2"/>
        <v>-37.399999999999977</v>
      </c>
      <c r="J40" s="54">
        <f t="shared" si="2"/>
        <v>-37.399999999999977</v>
      </c>
    </row>
    <row r="41" spans="1:10" ht="29.25" customHeight="1">
      <c r="A41" s="166" t="s">
        <v>266</v>
      </c>
      <c r="B41" s="6"/>
      <c r="C41" s="323"/>
      <c r="D41" s="324"/>
      <c r="E41" s="324"/>
      <c r="F41" s="324"/>
      <c r="G41" s="324"/>
      <c r="H41" s="324"/>
      <c r="I41" s="324"/>
      <c r="J41" s="325"/>
    </row>
    <row r="42" spans="1:10" ht="18.75" customHeight="1">
      <c r="A42" s="86" t="s">
        <v>267</v>
      </c>
      <c r="B42" s="52">
        <v>3200</v>
      </c>
      <c r="C42" s="54">
        <f>SUM(C43,C45:C49)</f>
        <v>0</v>
      </c>
      <c r="D42" s="54">
        <f>SUM(D43,D45:D49)</f>
        <v>0</v>
      </c>
      <c r="E42" s="54">
        <f>SUM(E43,E45:E49)</f>
        <v>0</v>
      </c>
      <c r="F42" s="56">
        <f>SUM(G42:J42)</f>
        <v>0</v>
      </c>
      <c r="G42" s="54">
        <f>SUM(G43,G45:G49)</f>
        <v>0</v>
      </c>
      <c r="H42" s="54">
        <f>SUM(H43,H45:H49)</f>
        <v>0</v>
      </c>
      <c r="I42" s="54">
        <f>SUM(I43,I45:I49)</f>
        <v>0</v>
      </c>
      <c r="J42" s="54">
        <f>SUM(J43,J45:J49)</f>
        <v>0</v>
      </c>
    </row>
    <row r="43" spans="1:10" ht="18.75" customHeight="1">
      <c r="A43" s="8" t="s">
        <v>268</v>
      </c>
      <c r="B43" s="9">
        <v>3210</v>
      </c>
      <c r="C43" s="38"/>
      <c r="D43" s="38"/>
      <c r="E43" s="38"/>
      <c r="F43" s="43">
        <f t="shared" si="0"/>
        <v>0</v>
      </c>
      <c r="G43" s="38"/>
      <c r="H43" s="38"/>
      <c r="I43" s="38"/>
      <c r="J43" s="38"/>
    </row>
    <row r="44" spans="1:10" ht="18.75" customHeight="1">
      <c r="A44" s="8" t="s">
        <v>269</v>
      </c>
      <c r="B44" s="9">
        <v>3215</v>
      </c>
      <c r="C44" s="38"/>
      <c r="D44" s="38"/>
      <c r="E44" s="38"/>
      <c r="F44" s="43">
        <f t="shared" si="0"/>
        <v>0</v>
      </c>
      <c r="G44" s="38"/>
      <c r="H44" s="38"/>
      <c r="I44" s="38"/>
      <c r="J44" s="38"/>
    </row>
    <row r="45" spans="1:10" ht="18.75" customHeight="1">
      <c r="A45" s="8" t="s">
        <v>270</v>
      </c>
      <c r="B45" s="9">
        <v>3220</v>
      </c>
      <c r="C45" s="38"/>
      <c r="D45" s="38"/>
      <c r="E45" s="38"/>
      <c r="F45" s="43">
        <f t="shared" si="0"/>
        <v>0</v>
      </c>
      <c r="G45" s="38"/>
      <c r="H45" s="38"/>
      <c r="I45" s="38"/>
      <c r="J45" s="38"/>
    </row>
    <row r="46" spans="1:10" ht="18.75" customHeight="1">
      <c r="A46" s="8" t="s">
        <v>271</v>
      </c>
      <c r="B46" s="9">
        <v>3225</v>
      </c>
      <c r="C46" s="38"/>
      <c r="D46" s="38"/>
      <c r="E46" s="38"/>
      <c r="F46" s="43">
        <f t="shared" si="0"/>
        <v>0</v>
      </c>
      <c r="G46" s="38"/>
      <c r="H46" s="38"/>
      <c r="I46" s="38"/>
      <c r="J46" s="38"/>
    </row>
    <row r="47" spans="1:10" ht="18.75" customHeight="1">
      <c r="A47" s="8" t="s">
        <v>272</v>
      </c>
      <c r="B47" s="9">
        <v>3230</v>
      </c>
      <c r="C47" s="38"/>
      <c r="D47" s="38"/>
      <c r="E47" s="38"/>
      <c r="F47" s="43">
        <f t="shared" si="0"/>
        <v>0</v>
      </c>
      <c r="G47" s="38"/>
      <c r="H47" s="38"/>
      <c r="I47" s="38"/>
      <c r="J47" s="38"/>
    </row>
    <row r="48" spans="1:10" ht="18.75" customHeight="1">
      <c r="A48" s="8" t="s">
        <v>273</v>
      </c>
      <c r="B48" s="9">
        <v>3235</v>
      </c>
      <c r="C48" s="38"/>
      <c r="D48" s="38"/>
      <c r="E48" s="38"/>
      <c r="F48" s="43">
        <f t="shared" si="0"/>
        <v>0</v>
      </c>
      <c r="G48" s="38"/>
      <c r="H48" s="38"/>
      <c r="I48" s="38"/>
      <c r="J48" s="38"/>
    </row>
    <row r="49" spans="1:10" ht="18.75" customHeight="1">
      <c r="A49" s="8" t="s">
        <v>253</v>
      </c>
      <c r="B49" s="9">
        <v>3240</v>
      </c>
      <c r="C49" s="38"/>
      <c r="D49" s="38"/>
      <c r="E49" s="38"/>
      <c r="F49" s="43">
        <f t="shared" si="0"/>
        <v>0</v>
      </c>
      <c r="G49" s="38"/>
      <c r="H49" s="38"/>
      <c r="I49" s="38"/>
      <c r="J49" s="38"/>
    </row>
    <row r="50" spans="1:10" ht="18.75" customHeight="1">
      <c r="A50" s="10" t="s">
        <v>274</v>
      </c>
      <c r="B50" s="11">
        <v>3255</v>
      </c>
      <c r="C50" s="54">
        <f>SUM(C51,C53,C58,C59)</f>
        <v>0</v>
      </c>
      <c r="D50" s="54">
        <f>SUM(D51,D53,D58,D59)</f>
        <v>0</v>
      </c>
      <c r="E50" s="54">
        <f>SUM(E51,E53,E58,E59)</f>
        <v>0</v>
      </c>
      <c r="F50" s="56">
        <f t="shared" si="0"/>
        <v>0</v>
      </c>
      <c r="G50" s="54">
        <f>SUM(G51,G53,G58,G59)</f>
        <v>0</v>
      </c>
      <c r="H50" s="54">
        <f>SUM(H51,H53,H58,H59)</f>
        <v>0</v>
      </c>
      <c r="I50" s="54">
        <f>SUM(I51,I53,I58,I59)</f>
        <v>0</v>
      </c>
      <c r="J50" s="54">
        <f>SUM(J51,J53,J58,J59)</f>
        <v>0</v>
      </c>
    </row>
    <row r="51" spans="1:10" ht="18.75" customHeight="1">
      <c r="A51" s="8" t="s">
        <v>275</v>
      </c>
      <c r="B51" s="93">
        <v>3260</v>
      </c>
      <c r="C51" s="38" t="s">
        <v>123</v>
      </c>
      <c r="D51" s="38" t="s">
        <v>123</v>
      </c>
      <c r="E51" s="38" t="s">
        <v>123</v>
      </c>
      <c r="F51" s="43">
        <f t="shared" si="0"/>
        <v>0</v>
      </c>
      <c r="G51" s="38" t="s">
        <v>123</v>
      </c>
      <c r="H51" s="38" t="s">
        <v>123</v>
      </c>
      <c r="I51" s="38" t="s">
        <v>123</v>
      </c>
      <c r="J51" s="38" t="s">
        <v>123</v>
      </c>
    </row>
    <row r="52" spans="1:10" ht="18.75" customHeight="1">
      <c r="A52" s="8" t="s">
        <v>276</v>
      </c>
      <c r="B52" s="93">
        <v>3265</v>
      </c>
      <c r="C52" s="38" t="s">
        <v>123</v>
      </c>
      <c r="D52" s="38" t="s">
        <v>123</v>
      </c>
      <c r="E52" s="38" t="s">
        <v>123</v>
      </c>
      <c r="F52" s="43">
        <f t="shared" si="0"/>
        <v>0</v>
      </c>
      <c r="G52" s="38" t="s">
        <v>123</v>
      </c>
      <c r="H52" s="38" t="s">
        <v>123</v>
      </c>
      <c r="I52" s="38" t="s">
        <v>123</v>
      </c>
      <c r="J52" s="38" t="s">
        <v>123</v>
      </c>
    </row>
    <row r="53" spans="1:10" ht="18.75" customHeight="1">
      <c r="A53" s="8" t="s">
        <v>277</v>
      </c>
      <c r="B53" s="9">
        <v>3270</v>
      </c>
      <c r="C53" s="55">
        <f>SUM(C54:C57)</f>
        <v>0</v>
      </c>
      <c r="D53" s="55">
        <f>SUM(D54:D57)</f>
        <v>0</v>
      </c>
      <c r="E53" s="55">
        <f>SUM(E54:E57)</f>
        <v>0</v>
      </c>
      <c r="F53" s="43">
        <f t="shared" si="0"/>
        <v>0</v>
      </c>
      <c r="G53" s="55">
        <f>SUM(G54:G57)</f>
        <v>0</v>
      </c>
      <c r="H53" s="55">
        <f>SUM(H54:H57)</f>
        <v>0</v>
      </c>
      <c r="I53" s="55">
        <f>SUM(I54:I57)</f>
        <v>0</v>
      </c>
      <c r="J53" s="55">
        <f>SUM(J54:J57)</f>
        <v>0</v>
      </c>
    </row>
    <row r="54" spans="1:10" ht="18.75" customHeight="1">
      <c r="A54" s="8" t="s">
        <v>278</v>
      </c>
      <c r="B54" s="9">
        <v>3271</v>
      </c>
      <c r="C54" s="38" t="s">
        <v>123</v>
      </c>
      <c r="D54" s="38" t="s">
        <v>123</v>
      </c>
      <c r="E54" s="38" t="s">
        <v>123</v>
      </c>
      <c r="F54" s="43">
        <f t="shared" si="0"/>
        <v>0</v>
      </c>
      <c r="G54" s="38" t="s">
        <v>123</v>
      </c>
      <c r="H54" s="38" t="s">
        <v>123</v>
      </c>
      <c r="I54" s="38" t="s">
        <v>123</v>
      </c>
      <c r="J54" s="38" t="s">
        <v>123</v>
      </c>
    </row>
    <row r="55" spans="1:10" ht="18.75" customHeight="1">
      <c r="A55" s="8" t="s">
        <v>279</v>
      </c>
      <c r="B55" s="9">
        <v>3272</v>
      </c>
      <c r="C55" s="38" t="s">
        <v>123</v>
      </c>
      <c r="D55" s="38" t="s">
        <v>123</v>
      </c>
      <c r="E55" s="38" t="s">
        <v>123</v>
      </c>
      <c r="F55" s="43">
        <f t="shared" si="0"/>
        <v>0</v>
      </c>
      <c r="G55" s="38" t="s">
        <v>123</v>
      </c>
      <c r="H55" s="38" t="s">
        <v>123</v>
      </c>
      <c r="I55" s="38" t="s">
        <v>123</v>
      </c>
      <c r="J55" s="38" t="s">
        <v>123</v>
      </c>
    </row>
    <row r="56" spans="1:10" ht="18.75" customHeight="1">
      <c r="A56" s="8" t="s">
        <v>280</v>
      </c>
      <c r="B56" s="6">
        <v>3273</v>
      </c>
      <c r="C56" s="38" t="s">
        <v>123</v>
      </c>
      <c r="D56" s="38" t="s">
        <v>123</v>
      </c>
      <c r="E56" s="38" t="s">
        <v>123</v>
      </c>
      <c r="F56" s="43">
        <f t="shared" si="0"/>
        <v>0</v>
      </c>
      <c r="G56" s="38" t="s">
        <v>123</v>
      </c>
      <c r="H56" s="38" t="s">
        <v>123</v>
      </c>
      <c r="I56" s="38" t="s">
        <v>123</v>
      </c>
      <c r="J56" s="38" t="s">
        <v>123</v>
      </c>
    </row>
    <row r="57" spans="1:10" ht="18.75" customHeight="1">
      <c r="A57" s="8" t="s">
        <v>293</v>
      </c>
      <c r="B57" s="48">
        <v>3274</v>
      </c>
      <c r="C57" s="38" t="s">
        <v>123</v>
      </c>
      <c r="D57" s="38" t="s">
        <v>123</v>
      </c>
      <c r="E57" s="38" t="s">
        <v>123</v>
      </c>
      <c r="F57" s="43">
        <f t="shared" si="0"/>
        <v>0</v>
      </c>
      <c r="G57" s="38" t="s">
        <v>123</v>
      </c>
      <c r="H57" s="38" t="s">
        <v>123</v>
      </c>
      <c r="I57" s="38" t="s">
        <v>123</v>
      </c>
      <c r="J57" s="38" t="s">
        <v>123</v>
      </c>
    </row>
    <row r="58" spans="1:10" ht="18.75" customHeight="1">
      <c r="A58" s="8" t="s">
        <v>281</v>
      </c>
      <c r="B58" s="94">
        <v>3280</v>
      </c>
      <c r="C58" s="38" t="s">
        <v>123</v>
      </c>
      <c r="D58" s="38" t="s">
        <v>123</v>
      </c>
      <c r="E58" s="38" t="s">
        <v>123</v>
      </c>
      <c r="F58" s="43">
        <f t="shared" si="0"/>
        <v>0</v>
      </c>
      <c r="G58" s="38" t="s">
        <v>123</v>
      </c>
      <c r="H58" s="38" t="s">
        <v>123</v>
      </c>
      <c r="I58" s="38" t="s">
        <v>123</v>
      </c>
      <c r="J58" s="38" t="s">
        <v>123</v>
      </c>
    </row>
    <row r="59" spans="1:10" ht="18.75" customHeight="1">
      <c r="A59" s="8" t="s">
        <v>263</v>
      </c>
      <c r="B59" s="95">
        <v>3290</v>
      </c>
      <c r="C59" s="38" t="s">
        <v>123</v>
      </c>
      <c r="D59" s="38" t="s">
        <v>123</v>
      </c>
      <c r="E59" s="38" t="s">
        <v>123</v>
      </c>
      <c r="F59" s="43">
        <f t="shared" si="0"/>
        <v>0</v>
      </c>
      <c r="G59" s="38" t="s">
        <v>123</v>
      </c>
      <c r="H59" s="38" t="s">
        <v>123</v>
      </c>
      <c r="I59" s="38" t="s">
        <v>123</v>
      </c>
      <c r="J59" s="38" t="s">
        <v>123</v>
      </c>
    </row>
    <row r="60" spans="1:10" ht="18.75" customHeight="1">
      <c r="A60" s="96" t="s">
        <v>80</v>
      </c>
      <c r="B60" s="11">
        <v>3295</v>
      </c>
      <c r="C60" s="54">
        <f>SUM(C42,C50)</f>
        <v>0</v>
      </c>
      <c r="D60" s="54">
        <f t="shared" ref="D60:J60" si="3">SUM(D42,D50)</f>
        <v>0</v>
      </c>
      <c r="E60" s="54">
        <f t="shared" si="3"/>
        <v>0</v>
      </c>
      <c r="F60" s="56">
        <f t="shared" si="0"/>
        <v>0</v>
      </c>
      <c r="G60" s="54">
        <f t="shared" si="3"/>
        <v>0</v>
      </c>
      <c r="H60" s="54">
        <f t="shared" si="3"/>
        <v>0</v>
      </c>
      <c r="I60" s="54">
        <f t="shared" si="3"/>
        <v>0</v>
      </c>
      <c r="J60" s="54">
        <f t="shared" si="3"/>
        <v>0</v>
      </c>
    </row>
    <row r="61" spans="1:10" ht="29.25" customHeight="1">
      <c r="A61" s="166" t="s">
        <v>282</v>
      </c>
      <c r="B61" s="11"/>
      <c r="C61" s="323"/>
      <c r="D61" s="324"/>
      <c r="E61" s="324"/>
      <c r="F61" s="324"/>
      <c r="G61" s="324"/>
      <c r="H61" s="324"/>
      <c r="I61" s="324"/>
      <c r="J61" s="325"/>
    </row>
    <row r="62" spans="1:10" ht="18.75" customHeight="1">
      <c r="A62" s="10" t="s">
        <v>283</v>
      </c>
      <c r="B62" s="11">
        <v>3300</v>
      </c>
      <c r="C62" s="54">
        <f>SUM(C63,C64,C68)</f>
        <v>0</v>
      </c>
      <c r="D62" s="54">
        <f>SUM(D63,D64,D68)</f>
        <v>0</v>
      </c>
      <c r="E62" s="54">
        <f>SUM(E63,E64,E68)</f>
        <v>0</v>
      </c>
      <c r="F62" s="56">
        <f t="shared" si="0"/>
        <v>0</v>
      </c>
      <c r="G62" s="54">
        <f>SUM(G63,G64,G68)</f>
        <v>0</v>
      </c>
      <c r="H62" s="54">
        <f>SUM(H63,H64,H68)</f>
        <v>0</v>
      </c>
      <c r="I62" s="54">
        <f>SUM(I63,I64,I68)</f>
        <v>0</v>
      </c>
      <c r="J62" s="54">
        <f>SUM(J63,J64,J68)</f>
        <v>0</v>
      </c>
    </row>
    <row r="63" spans="1:10" ht="18.75" customHeight="1">
      <c r="A63" s="8" t="s">
        <v>284</v>
      </c>
      <c r="B63" s="6">
        <v>3305</v>
      </c>
      <c r="C63" s="38"/>
      <c r="D63" s="38"/>
      <c r="E63" s="38"/>
      <c r="F63" s="43">
        <f t="shared" si="0"/>
        <v>0</v>
      </c>
      <c r="G63" s="38"/>
      <c r="H63" s="38"/>
      <c r="I63" s="38"/>
      <c r="J63" s="38"/>
    </row>
    <row r="64" spans="1:10" ht="18.75" customHeight="1">
      <c r="A64" s="8" t="s">
        <v>285</v>
      </c>
      <c r="B64" s="6">
        <v>3310</v>
      </c>
      <c r="C64" s="43">
        <f>SUM(C65:C67)</f>
        <v>0</v>
      </c>
      <c r="D64" s="43">
        <f>SUM(D65:D67)</f>
        <v>0</v>
      </c>
      <c r="E64" s="43">
        <f>SUM(E65:E67)</f>
        <v>0</v>
      </c>
      <c r="F64" s="43">
        <f t="shared" si="0"/>
        <v>0</v>
      </c>
      <c r="G64" s="43">
        <f>SUM(G65:G67)</f>
        <v>0</v>
      </c>
      <c r="H64" s="43">
        <f>SUM(H65:H67)</f>
        <v>0</v>
      </c>
      <c r="I64" s="43">
        <f>SUM(I65:I67)</f>
        <v>0</v>
      </c>
      <c r="J64" s="43">
        <f>SUM(J65:J67)</f>
        <v>0</v>
      </c>
    </row>
    <row r="65" spans="1:10" ht="18.75" customHeight="1">
      <c r="A65" s="8" t="s">
        <v>250</v>
      </c>
      <c r="B65" s="6">
        <v>3311</v>
      </c>
      <c r="C65" s="38"/>
      <c r="D65" s="38"/>
      <c r="E65" s="38"/>
      <c r="F65" s="43">
        <f t="shared" si="0"/>
        <v>0</v>
      </c>
      <c r="G65" s="38"/>
      <c r="H65" s="38"/>
      <c r="I65" s="38"/>
      <c r="J65" s="38"/>
    </row>
    <row r="66" spans="1:10" ht="18.75" customHeight="1">
      <c r="A66" s="8" t="s">
        <v>251</v>
      </c>
      <c r="B66" s="9">
        <v>3312</v>
      </c>
      <c r="C66" s="38"/>
      <c r="D66" s="38"/>
      <c r="E66" s="38"/>
      <c r="F66" s="43">
        <f t="shared" si="0"/>
        <v>0</v>
      </c>
      <c r="G66" s="38"/>
      <c r="H66" s="38"/>
      <c r="I66" s="38"/>
      <c r="J66" s="38"/>
    </row>
    <row r="67" spans="1:10" ht="18.75" customHeight="1">
      <c r="A67" s="8" t="s">
        <v>252</v>
      </c>
      <c r="B67" s="9">
        <v>3313</v>
      </c>
      <c r="C67" s="38"/>
      <c r="D67" s="38"/>
      <c r="E67" s="38"/>
      <c r="F67" s="43">
        <f t="shared" si="0"/>
        <v>0</v>
      </c>
      <c r="G67" s="38"/>
      <c r="H67" s="38"/>
      <c r="I67" s="38"/>
      <c r="J67" s="38"/>
    </row>
    <row r="68" spans="1:10" ht="18.75" customHeight="1">
      <c r="A68" s="8" t="s">
        <v>253</v>
      </c>
      <c r="B68" s="9">
        <v>3320</v>
      </c>
      <c r="C68" s="38"/>
      <c r="D68" s="38"/>
      <c r="E68" s="38"/>
      <c r="F68" s="43">
        <f t="shared" si="0"/>
        <v>0</v>
      </c>
      <c r="G68" s="38"/>
      <c r="H68" s="38"/>
      <c r="I68" s="38"/>
      <c r="J68" s="38"/>
    </row>
    <row r="69" spans="1:10" ht="18.75" customHeight="1">
      <c r="A69" s="10" t="s">
        <v>286</v>
      </c>
      <c r="B69" s="11">
        <v>3330</v>
      </c>
      <c r="C69" s="54">
        <f>SUM(C70:C71,C75:C78)</f>
        <v>0</v>
      </c>
      <c r="D69" s="54">
        <f>SUM(D70:D71,D75:D78)</f>
        <v>0</v>
      </c>
      <c r="E69" s="54">
        <f>SUM(E70:E71,E75:E78)</f>
        <v>0</v>
      </c>
      <c r="F69" s="56">
        <f t="shared" si="0"/>
        <v>0</v>
      </c>
      <c r="G69" s="54">
        <f>SUM(G70:G71,G75:G78)</f>
        <v>0</v>
      </c>
      <c r="H69" s="54">
        <f>SUM(H70:H71,H75:H78)</f>
        <v>0</v>
      </c>
      <c r="I69" s="54">
        <f>SUM(I70:I71,I75:I78)</f>
        <v>0</v>
      </c>
      <c r="J69" s="54">
        <f>SUM(J70:J71,J75:J78)</f>
        <v>0</v>
      </c>
    </row>
    <row r="70" spans="1:10" ht="18.75" customHeight="1">
      <c r="A70" s="8" t="s">
        <v>287</v>
      </c>
      <c r="B70" s="6">
        <v>3335</v>
      </c>
      <c r="C70" s="38" t="s">
        <v>123</v>
      </c>
      <c r="D70" s="38" t="s">
        <v>123</v>
      </c>
      <c r="E70" s="38" t="s">
        <v>123</v>
      </c>
      <c r="F70" s="43">
        <f t="shared" si="0"/>
        <v>0</v>
      </c>
      <c r="G70" s="38" t="s">
        <v>123</v>
      </c>
      <c r="H70" s="38" t="s">
        <v>123</v>
      </c>
      <c r="I70" s="38" t="s">
        <v>123</v>
      </c>
      <c r="J70" s="38" t="s">
        <v>123</v>
      </c>
    </row>
    <row r="71" spans="1:10" ht="18.75" customHeight="1">
      <c r="A71" s="8" t="s">
        <v>288</v>
      </c>
      <c r="B71" s="6">
        <v>3340</v>
      </c>
      <c r="C71" s="43">
        <f>SUM(C72:C74)</f>
        <v>0</v>
      </c>
      <c r="D71" s="43">
        <f>SUM(D72:D74)</f>
        <v>0</v>
      </c>
      <c r="E71" s="43">
        <f>SUM(E72:E74)</f>
        <v>0</v>
      </c>
      <c r="F71" s="43">
        <f t="shared" si="0"/>
        <v>0</v>
      </c>
      <c r="G71" s="43">
        <f>SUM(G72:G74)</f>
        <v>0</v>
      </c>
      <c r="H71" s="43">
        <f>SUM(H72:H74)</f>
        <v>0</v>
      </c>
      <c r="I71" s="43">
        <f>SUM(I72:I74)</f>
        <v>0</v>
      </c>
      <c r="J71" s="43">
        <f>SUM(J72:J74)</f>
        <v>0</v>
      </c>
    </row>
    <row r="72" spans="1:10" ht="18.75" customHeight="1">
      <c r="A72" s="8" t="s">
        <v>250</v>
      </c>
      <c r="B72" s="6">
        <v>3341</v>
      </c>
      <c r="C72" s="38" t="s">
        <v>123</v>
      </c>
      <c r="D72" s="38" t="s">
        <v>123</v>
      </c>
      <c r="E72" s="38" t="s">
        <v>123</v>
      </c>
      <c r="F72" s="43">
        <f t="shared" si="0"/>
        <v>0</v>
      </c>
      <c r="G72" s="38" t="s">
        <v>123</v>
      </c>
      <c r="H72" s="38" t="s">
        <v>123</v>
      </c>
      <c r="I72" s="38" t="s">
        <v>123</v>
      </c>
      <c r="J72" s="38" t="s">
        <v>123</v>
      </c>
    </row>
    <row r="73" spans="1:10" ht="18.75" customHeight="1">
      <c r="A73" s="8" t="s">
        <v>251</v>
      </c>
      <c r="B73" s="6">
        <v>3342</v>
      </c>
      <c r="C73" s="38" t="s">
        <v>123</v>
      </c>
      <c r="D73" s="38" t="s">
        <v>123</v>
      </c>
      <c r="E73" s="38" t="s">
        <v>123</v>
      </c>
      <c r="F73" s="43">
        <f t="shared" si="0"/>
        <v>0</v>
      </c>
      <c r="G73" s="38" t="s">
        <v>123</v>
      </c>
      <c r="H73" s="38" t="s">
        <v>123</v>
      </c>
      <c r="I73" s="38" t="s">
        <v>123</v>
      </c>
      <c r="J73" s="38" t="s">
        <v>123</v>
      </c>
    </row>
    <row r="74" spans="1:10" ht="18.75" customHeight="1">
      <c r="A74" s="8" t="s">
        <v>252</v>
      </c>
      <c r="B74" s="6">
        <v>3343</v>
      </c>
      <c r="C74" s="38" t="s">
        <v>123</v>
      </c>
      <c r="D74" s="38" t="s">
        <v>123</v>
      </c>
      <c r="E74" s="38" t="s">
        <v>123</v>
      </c>
      <c r="F74" s="43">
        <f t="shared" ref="F74:F82" si="4">SUM(G74:J74)</f>
        <v>0</v>
      </c>
      <c r="G74" s="38" t="s">
        <v>123</v>
      </c>
      <c r="H74" s="38" t="s">
        <v>123</v>
      </c>
      <c r="I74" s="38" t="s">
        <v>123</v>
      </c>
      <c r="J74" s="38" t="s">
        <v>123</v>
      </c>
    </row>
    <row r="75" spans="1:10" ht="18.75" customHeight="1">
      <c r="A75" s="8" t="s">
        <v>289</v>
      </c>
      <c r="B75" s="6">
        <v>3350</v>
      </c>
      <c r="C75" s="38" t="s">
        <v>123</v>
      </c>
      <c r="D75" s="38" t="s">
        <v>123</v>
      </c>
      <c r="E75" s="38" t="s">
        <v>123</v>
      </c>
      <c r="F75" s="43">
        <f t="shared" si="4"/>
        <v>0</v>
      </c>
      <c r="G75" s="38" t="s">
        <v>123</v>
      </c>
      <c r="H75" s="38" t="s">
        <v>123</v>
      </c>
      <c r="I75" s="38" t="s">
        <v>123</v>
      </c>
      <c r="J75" s="38" t="s">
        <v>123</v>
      </c>
    </row>
    <row r="76" spans="1:10" ht="18.75" customHeight="1">
      <c r="A76" s="8" t="s">
        <v>290</v>
      </c>
      <c r="B76" s="9">
        <v>3360</v>
      </c>
      <c r="C76" s="38" t="s">
        <v>123</v>
      </c>
      <c r="D76" s="38" t="s">
        <v>123</v>
      </c>
      <c r="E76" s="38" t="s">
        <v>123</v>
      </c>
      <c r="F76" s="43">
        <f t="shared" si="4"/>
        <v>0</v>
      </c>
      <c r="G76" s="38" t="s">
        <v>123</v>
      </c>
      <c r="H76" s="38" t="s">
        <v>123</v>
      </c>
      <c r="I76" s="38" t="s">
        <v>123</v>
      </c>
      <c r="J76" s="38" t="s">
        <v>123</v>
      </c>
    </row>
    <row r="77" spans="1:10" ht="18.75" customHeight="1">
      <c r="A77" s="8" t="s">
        <v>291</v>
      </c>
      <c r="B77" s="9">
        <v>3370</v>
      </c>
      <c r="C77" s="38" t="s">
        <v>123</v>
      </c>
      <c r="D77" s="38" t="s">
        <v>123</v>
      </c>
      <c r="E77" s="38" t="s">
        <v>123</v>
      </c>
      <c r="F77" s="43">
        <f t="shared" si="4"/>
        <v>0</v>
      </c>
      <c r="G77" s="38" t="s">
        <v>123</v>
      </c>
      <c r="H77" s="38" t="s">
        <v>123</v>
      </c>
      <c r="I77" s="38" t="s">
        <v>123</v>
      </c>
      <c r="J77" s="38" t="s">
        <v>123</v>
      </c>
    </row>
    <row r="78" spans="1:10" ht="18.75" customHeight="1">
      <c r="A78" s="8" t="s">
        <v>263</v>
      </c>
      <c r="B78" s="9">
        <v>3380</v>
      </c>
      <c r="C78" s="38" t="s">
        <v>123</v>
      </c>
      <c r="D78" s="38" t="s">
        <v>123</v>
      </c>
      <c r="E78" s="38" t="s">
        <v>123</v>
      </c>
      <c r="F78" s="43">
        <f t="shared" si="4"/>
        <v>0</v>
      </c>
      <c r="G78" s="38" t="s">
        <v>123</v>
      </c>
      <c r="H78" s="38" t="s">
        <v>123</v>
      </c>
      <c r="I78" s="38" t="s">
        <v>123</v>
      </c>
      <c r="J78" s="38" t="s">
        <v>123</v>
      </c>
    </row>
    <row r="79" spans="1:10" ht="18.75" customHeight="1">
      <c r="A79" s="10" t="s">
        <v>292</v>
      </c>
      <c r="B79" s="11">
        <v>3395</v>
      </c>
      <c r="C79" s="54">
        <f>SUM(C62,C69)</f>
        <v>0</v>
      </c>
      <c r="D79" s="54">
        <f t="shared" ref="D79:J79" si="5">SUM(D62,D69)</f>
        <v>0</v>
      </c>
      <c r="E79" s="54">
        <f t="shared" si="5"/>
        <v>0</v>
      </c>
      <c r="F79" s="56">
        <f t="shared" si="4"/>
        <v>0</v>
      </c>
      <c r="G79" s="54">
        <f t="shared" si="5"/>
        <v>0</v>
      </c>
      <c r="H79" s="54">
        <f t="shared" si="5"/>
        <v>0</v>
      </c>
      <c r="I79" s="54">
        <f t="shared" si="5"/>
        <v>0</v>
      </c>
      <c r="J79" s="54">
        <f t="shared" si="5"/>
        <v>0</v>
      </c>
    </row>
    <row r="80" spans="1:10" ht="18.75" customHeight="1">
      <c r="A80" s="10" t="s">
        <v>216</v>
      </c>
      <c r="B80" s="172">
        <v>3400</v>
      </c>
      <c r="C80" s="178">
        <f t="shared" ref="C80:J80" si="6">SUM(C40,C60,C79)</f>
        <v>-130.79999999999995</v>
      </c>
      <c r="D80" s="54">
        <f>SUM(D40,D60,D79)</f>
        <v>-144.70000000000005</v>
      </c>
      <c r="E80" s="54">
        <f t="shared" si="6"/>
        <v>-322.59999999999991</v>
      </c>
      <c r="F80" s="54">
        <f t="shared" si="6"/>
        <v>-149.59999999999991</v>
      </c>
      <c r="G80" s="54">
        <f t="shared" si="6"/>
        <v>-37.399999999999977</v>
      </c>
      <c r="H80" s="54">
        <f t="shared" si="6"/>
        <v>-37.399999999999977</v>
      </c>
      <c r="I80" s="54">
        <f t="shared" si="6"/>
        <v>-37.399999999999977</v>
      </c>
      <c r="J80" s="54">
        <f t="shared" si="6"/>
        <v>-37.399999999999977</v>
      </c>
    </row>
    <row r="81" spans="1:10" ht="18.75" customHeight="1">
      <c r="A81" s="8" t="s">
        <v>129</v>
      </c>
      <c r="B81" s="93">
        <v>3405</v>
      </c>
      <c r="C81" s="175">
        <v>103.8</v>
      </c>
      <c r="D81" s="97"/>
      <c r="E81" s="97"/>
      <c r="F81" s="97"/>
      <c r="G81" s="97"/>
      <c r="H81" s="97"/>
      <c r="I81" s="97"/>
      <c r="J81" s="97"/>
    </row>
    <row r="82" spans="1:10" ht="18.75" customHeight="1">
      <c r="A82" s="33" t="s">
        <v>82</v>
      </c>
      <c r="B82" s="93">
        <v>3410</v>
      </c>
      <c r="C82" s="175"/>
      <c r="D82" s="97"/>
      <c r="E82" s="97"/>
      <c r="F82" s="43">
        <f t="shared" si="4"/>
        <v>0</v>
      </c>
      <c r="G82" s="97"/>
      <c r="H82" s="97"/>
      <c r="I82" s="97"/>
      <c r="J82" s="97"/>
    </row>
    <row r="83" spans="1:10" ht="18.75" customHeight="1">
      <c r="A83" s="8" t="s">
        <v>131</v>
      </c>
      <c r="B83" s="9">
        <v>3415</v>
      </c>
      <c r="C83" s="183">
        <f t="shared" ref="C83:J83" si="7">SUM(C81,C80,C82)</f>
        <v>-26.999999999999957</v>
      </c>
      <c r="D83" s="55">
        <f t="shared" si="7"/>
        <v>-144.70000000000005</v>
      </c>
      <c r="E83" s="55">
        <f t="shared" si="7"/>
        <v>-322.59999999999991</v>
      </c>
      <c r="F83" s="55">
        <f t="shared" si="7"/>
        <v>-149.59999999999991</v>
      </c>
      <c r="G83" s="55">
        <f t="shared" si="7"/>
        <v>-37.399999999999977</v>
      </c>
      <c r="H83" s="55">
        <f t="shared" si="7"/>
        <v>-37.399999999999977</v>
      </c>
      <c r="I83" s="55">
        <f t="shared" si="7"/>
        <v>-37.399999999999977</v>
      </c>
      <c r="J83" s="55">
        <f t="shared" si="7"/>
        <v>-37.399999999999977</v>
      </c>
    </row>
    <row r="84" spans="1:10" ht="18.75" customHeight="1">
      <c r="A84" s="2"/>
      <c r="B84" s="98"/>
      <c r="C84" s="99"/>
      <c r="D84" s="100"/>
      <c r="E84" s="100"/>
      <c r="F84" s="101"/>
      <c r="G84" s="100"/>
      <c r="H84" s="100"/>
      <c r="I84" s="100"/>
      <c r="J84" s="100"/>
    </row>
    <row r="85" spans="1:10" ht="18.75" customHeight="1">
      <c r="A85" s="2"/>
      <c r="B85" s="98"/>
      <c r="C85" s="99"/>
      <c r="D85" s="100"/>
      <c r="E85" s="100"/>
      <c r="F85" s="101"/>
      <c r="G85" s="100"/>
      <c r="H85" s="100"/>
      <c r="I85" s="100"/>
      <c r="J85" s="100"/>
    </row>
    <row r="86" spans="1:10" ht="18.75" customHeight="1">
      <c r="A86" s="26" t="s">
        <v>431</v>
      </c>
      <c r="B86" s="1"/>
      <c r="C86" s="326" t="s">
        <v>57</v>
      </c>
      <c r="D86" s="327"/>
      <c r="E86" s="327"/>
      <c r="F86" s="327"/>
      <c r="G86" s="13"/>
      <c r="H86" s="322" t="s">
        <v>429</v>
      </c>
      <c r="I86" s="322"/>
      <c r="J86" s="322"/>
    </row>
    <row r="87" spans="1:10" ht="18.75" customHeight="1">
      <c r="A87" s="17" t="s">
        <v>47</v>
      </c>
      <c r="B87" s="3"/>
      <c r="C87" s="321" t="s">
        <v>48</v>
      </c>
      <c r="D87" s="321"/>
      <c r="E87" s="321"/>
      <c r="F87" s="321"/>
      <c r="G87" s="18"/>
      <c r="H87" s="322" t="s">
        <v>224</v>
      </c>
      <c r="I87" s="322"/>
      <c r="J87" s="322"/>
    </row>
  </sheetData>
  <mergeCells count="15">
    <mergeCell ref="C87:F87"/>
    <mergeCell ref="H87:J87"/>
    <mergeCell ref="C6:J6"/>
    <mergeCell ref="C41:J41"/>
    <mergeCell ref="C61:J61"/>
    <mergeCell ref="C86:F86"/>
    <mergeCell ref="H86:J86"/>
    <mergeCell ref="A1:J1"/>
    <mergeCell ref="A3:A4"/>
    <mergeCell ref="B3:B4"/>
    <mergeCell ref="C3:C4"/>
    <mergeCell ref="D3:D4"/>
    <mergeCell ref="E3:E4"/>
    <mergeCell ref="F3:F4"/>
    <mergeCell ref="G3:J3"/>
  </mergeCells>
  <phoneticPr fontId="3" type="noConversion"/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view="pageBreakPreview" zoomScale="48" zoomScaleNormal="55" zoomScaleSheetLayoutView="48" workbookViewId="0">
      <selection activeCell="A17" sqref="A1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8" t="s">
        <v>307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ht="18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290" t="s">
        <v>295</v>
      </c>
      <c r="M3" s="290"/>
    </row>
    <row r="4" spans="1:13" ht="27.75" customHeight="1">
      <c r="A4" s="286" t="s">
        <v>115</v>
      </c>
      <c r="B4" s="287"/>
      <c r="C4" s="287"/>
      <c r="D4" s="288"/>
      <c r="E4" s="206" t="s">
        <v>12</v>
      </c>
      <c r="F4" s="206" t="s">
        <v>19</v>
      </c>
      <c r="G4" s="206" t="s">
        <v>242</v>
      </c>
      <c r="H4" s="297" t="s">
        <v>365</v>
      </c>
      <c r="I4" s="206" t="s">
        <v>369</v>
      </c>
      <c r="J4" s="206" t="s">
        <v>88</v>
      </c>
      <c r="K4" s="206"/>
      <c r="L4" s="206"/>
      <c r="M4" s="206"/>
    </row>
    <row r="5" spans="1:13" ht="64.5" customHeight="1">
      <c r="A5" s="289"/>
      <c r="B5" s="290"/>
      <c r="C5" s="290"/>
      <c r="D5" s="291"/>
      <c r="E5" s="206"/>
      <c r="F5" s="206"/>
      <c r="G5" s="206"/>
      <c r="H5" s="297"/>
      <c r="I5" s="206"/>
      <c r="J5" s="14" t="s">
        <v>89</v>
      </c>
      <c r="K5" s="14" t="s">
        <v>90</v>
      </c>
      <c r="L5" s="14" t="s">
        <v>91</v>
      </c>
      <c r="M5" s="14" t="s">
        <v>43</v>
      </c>
    </row>
    <row r="6" spans="1:13" s="83" customFormat="1" ht="18.75" customHeight="1">
      <c r="A6" s="257">
        <v>1</v>
      </c>
      <c r="B6" s="258"/>
      <c r="C6" s="258"/>
      <c r="D6" s="339"/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  <c r="L6" s="7">
        <v>9</v>
      </c>
      <c r="M6" s="7">
        <v>10</v>
      </c>
    </row>
    <row r="7" spans="1:13" ht="44.25" customHeight="1">
      <c r="A7" s="301" t="s">
        <v>225</v>
      </c>
      <c r="B7" s="302"/>
      <c r="C7" s="302"/>
      <c r="D7" s="303"/>
      <c r="E7" s="84">
        <v>4000</v>
      </c>
      <c r="F7" s="54">
        <f>SUM(F8:F13)</f>
        <v>0</v>
      </c>
      <c r="G7" s="54">
        <f>SUM(G8:G13)</f>
        <v>0</v>
      </c>
      <c r="H7" s="54">
        <f>SUM(H8:H13)</f>
        <v>0</v>
      </c>
      <c r="I7" s="56">
        <f t="shared" ref="I7:I13" si="0">SUM(J7:M7)</f>
        <v>0</v>
      </c>
      <c r="J7" s="54">
        <f>SUM(J8:J13)</f>
        <v>0</v>
      </c>
      <c r="K7" s="54">
        <f>SUM(K8:K13)</f>
        <v>0</v>
      </c>
      <c r="L7" s="54">
        <f>SUM(L8:L13)</f>
        <v>0</v>
      </c>
      <c r="M7" s="54">
        <f>SUM(M8:M13)</f>
        <v>0</v>
      </c>
    </row>
    <row r="8" spans="1:13" ht="18.75" customHeight="1">
      <c r="A8" s="307" t="s">
        <v>0</v>
      </c>
      <c r="B8" s="308"/>
      <c r="C8" s="308"/>
      <c r="D8" s="309"/>
      <c r="E8" s="79" t="s">
        <v>102</v>
      </c>
      <c r="F8" s="38"/>
      <c r="G8" s="38"/>
      <c r="H8" s="38"/>
      <c r="I8" s="43">
        <f t="shared" si="0"/>
        <v>0</v>
      </c>
      <c r="J8" s="38"/>
      <c r="K8" s="38"/>
      <c r="L8" s="38"/>
      <c r="M8" s="38"/>
    </row>
    <row r="9" spans="1:13" ht="18.75" customHeight="1">
      <c r="A9" s="307" t="s">
        <v>1</v>
      </c>
      <c r="B9" s="308"/>
      <c r="C9" s="308"/>
      <c r="D9" s="309"/>
      <c r="E9" s="78">
        <v>4020</v>
      </c>
      <c r="F9" s="38"/>
      <c r="G9" s="38"/>
      <c r="H9" s="38"/>
      <c r="I9" s="43">
        <f t="shared" si="0"/>
        <v>0</v>
      </c>
      <c r="J9" s="38"/>
      <c r="K9" s="38"/>
      <c r="L9" s="38"/>
      <c r="M9" s="38"/>
    </row>
    <row r="10" spans="1:13" ht="18.75" customHeight="1">
      <c r="A10" s="307" t="s">
        <v>18</v>
      </c>
      <c r="B10" s="308"/>
      <c r="C10" s="308"/>
      <c r="D10" s="309"/>
      <c r="E10" s="79">
        <v>4030</v>
      </c>
      <c r="F10" s="38"/>
      <c r="G10" s="38"/>
      <c r="H10" s="38"/>
      <c r="I10" s="43">
        <f t="shared" si="0"/>
        <v>0</v>
      </c>
      <c r="J10" s="38"/>
      <c r="K10" s="38"/>
      <c r="L10" s="38"/>
      <c r="M10" s="38"/>
    </row>
    <row r="11" spans="1:13" ht="18.75" customHeight="1">
      <c r="A11" s="307" t="s">
        <v>361</v>
      </c>
      <c r="B11" s="308"/>
      <c r="C11" s="308"/>
      <c r="D11" s="309"/>
      <c r="E11" s="78">
        <v>4040</v>
      </c>
      <c r="F11" s="38"/>
      <c r="G11" s="38"/>
      <c r="H11" s="38"/>
      <c r="I11" s="43">
        <f t="shared" si="0"/>
        <v>0</v>
      </c>
      <c r="J11" s="38"/>
      <c r="K11" s="38"/>
      <c r="L11" s="38"/>
      <c r="M11" s="38"/>
    </row>
    <row r="12" spans="1:13" ht="18.75" customHeight="1">
      <c r="A12" s="307" t="s">
        <v>232</v>
      </c>
      <c r="B12" s="308"/>
      <c r="C12" s="308"/>
      <c r="D12" s="309"/>
      <c r="E12" s="79">
        <v>4050</v>
      </c>
      <c r="F12" s="38"/>
      <c r="G12" s="38"/>
      <c r="H12" s="38"/>
      <c r="I12" s="43">
        <f t="shared" si="0"/>
        <v>0</v>
      </c>
      <c r="J12" s="38"/>
      <c r="K12" s="38"/>
      <c r="L12" s="38"/>
      <c r="M12" s="38"/>
    </row>
    <row r="13" spans="1:13" ht="18.75" customHeight="1">
      <c r="A13" s="307" t="s">
        <v>155</v>
      </c>
      <c r="B13" s="308"/>
      <c r="C13" s="308"/>
      <c r="D13" s="309"/>
      <c r="E13" s="80">
        <v>4060</v>
      </c>
      <c r="F13" s="38"/>
      <c r="G13" s="38"/>
      <c r="H13" s="38"/>
      <c r="I13" s="43">
        <f t="shared" si="0"/>
        <v>0</v>
      </c>
      <c r="J13" s="38"/>
      <c r="K13" s="38"/>
      <c r="L13" s="38"/>
      <c r="M13" s="38"/>
    </row>
    <row r="14" spans="1:13" ht="15" customHeight="1">
      <c r="A14" s="75"/>
      <c r="B14" s="75"/>
      <c r="C14" s="75"/>
      <c r="D14" s="75"/>
      <c r="E14" s="73"/>
      <c r="F14" s="76"/>
      <c r="G14" s="77"/>
      <c r="H14" s="77"/>
      <c r="I14" s="76"/>
      <c r="J14" s="77"/>
      <c r="K14" s="77"/>
      <c r="L14" s="77"/>
      <c r="M14" s="77"/>
    </row>
    <row r="15" spans="1:13" ht="15" customHeight="1">
      <c r="A15" s="75"/>
      <c r="B15" s="75"/>
      <c r="C15" s="75"/>
      <c r="D15" s="75"/>
      <c r="E15" s="73"/>
      <c r="F15" s="76"/>
      <c r="G15" s="77"/>
      <c r="H15" s="77"/>
      <c r="I15" s="76"/>
      <c r="J15" s="77"/>
      <c r="K15" s="77"/>
      <c r="L15" s="77"/>
      <c r="M15" s="77"/>
    </row>
    <row r="16" spans="1:13" ht="15" customHeight="1">
      <c r="A16" s="336" t="s">
        <v>432</v>
      </c>
      <c r="B16" s="336"/>
      <c r="C16" s="245" t="s">
        <v>57</v>
      </c>
      <c r="D16" s="245"/>
      <c r="E16" s="245"/>
      <c r="F16" s="245"/>
      <c r="G16" s="245"/>
      <c r="H16" s="245"/>
      <c r="I16" s="245"/>
      <c r="J16" s="330" t="s">
        <v>429</v>
      </c>
      <c r="K16" s="330"/>
      <c r="L16" s="330"/>
      <c r="M16" s="144"/>
    </row>
    <row r="17" spans="1:13" ht="21.75" customHeight="1">
      <c r="A17" s="125" t="s">
        <v>222</v>
      </c>
      <c r="B17" s="30"/>
      <c r="C17" s="243" t="s">
        <v>233</v>
      </c>
      <c r="D17" s="243"/>
      <c r="E17" s="243"/>
      <c r="F17" s="243"/>
      <c r="G17" s="243"/>
      <c r="H17" s="243"/>
      <c r="I17" s="243"/>
      <c r="J17" s="244" t="s">
        <v>224</v>
      </c>
      <c r="K17" s="244"/>
      <c r="L17" s="244"/>
      <c r="M17" s="244"/>
    </row>
    <row r="18" spans="1:13" ht="15" customHeight="1">
      <c r="A18" s="75"/>
      <c r="B18" s="75"/>
      <c r="C18" s="75"/>
      <c r="D18" s="75"/>
      <c r="E18" s="73"/>
      <c r="F18" s="76"/>
      <c r="G18" s="77"/>
      <c r="H18" s="77"/>
      <c r="I18" s="76"/>
      <c r="J18" s="77"/>
      <c r="K18" s="77"/>
      <c r="L18" s="77"/>
      <c r="M18" s="77"/>
    </row>
    <row r="19" spans="1:13" ht="15" customHeight="1">
      <c r="A19" s="75"/>
      <c r="B19" s="75"/>
      <c r="C19" s="75"/>
      <c r="D19" s="75"/>
      <c r="E19" s="73"/>
      <c r="F19" s="76"/>
      <c r="G19" s="77"/>
      <c r="H19" s="77"/>
      <c r="I19" s="76"/>
      <c r="J19" s="77"/>
      <c r="K19" s="77"/>
      <c r="L19" s="77"/>
      <c r="M19" s="77"/>
    </row>
    <row r="20" spans="1:13" ht="15" customHeight="1">
      <c r="A20" s="30"/>
      <c r="B20" s="30"/>
      <c r="C20" s="30"/>
      <c r="D20" s="30"/>
      <c r="E20" s="3"/>
      <c r="F20" s="30"/>
      <c r="G20" s="30"/>
      <c r="H20" s="30"/>
      <c r="I20" s="30"/>
      <c r="J20" s="18"/>
      <c r="K20" s="4"/>
      <c r="L20" s="4"/>
      <c r="M20" s="4"/>
    </row>
    <row r="21" spans="1:13" ht="20.25" customHeight="1">
      <c r="A21" s="338" t="s">
        <v>308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</row>
    <row r="22" spans="1:13" ht="20.2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ht="50.25" customHeight="1">
      <c r="A24" s="319" t="s">
        <v>231</v>
      </c>
      <c r="B24" s="331" t="s">
        <v>228</v>
      </c>
      <c r="C24" s="334"/>
      <c r="D24" s="332"/>
      <c r="E24" s="328" t="s">
        <v>366</v>
      </c>
      <c r="F24" s="331" t="s">
        <v>229</v>
      </c>
      <c r="G24" s="334"/>
      <c r="H24" s="334"/>
      <c r="I24" s="334"/>
      <c r="J24" s="332"/>
      <c r="K24" s="335" t="s">
        <v>367</v>
      </c>
      <c r="L24" s="335"/>
      <c r="M24" s="335"/>
    </row>
    <row r="25" spans="1:13" ht="30" customHeight="1">
      <c r="A25" s="337"/>
      <c r="B25" s="328" t="s">
        <v>35</v>
      </c>
      <c r="C25" s="331" t="s">
        <v>230</v>
      </c>
      <c r="D25" s="332"/>
      <c r="E25" s="333"/>
      <c r="F25" s="328" t="s">
        <v>334</v>
      </c>
      <c r="G25" s="328" t="s">
        <v>336</v>
      </c>
      <c r="H25" s="328" t="s">
        <v>337</v>
      </c>
      <c r="I25" s="328" t="s">
        <v>339</v>
      </c>
      <c r="J25" s="328" t="s">
        <v>338</v>
      </c>
      <c r="K25" s="328" t="s">
        <v>35</v>
      </c>
      <c r="L25" s="331" t="s">
        <v>230</v>
      </c>
      <c r="M25" s="332"/>
    </row>
    <row r="26" spans="1:13" ht="106.5" customHeight="1">
      <c r="A26" s="320"/>
      <c r="B26" s="329"/>
      <c r="C26" s="110" t="s">
        <v>334</v>
      </c>
      <c r="D26" s="110" t="s">
        <v>335</v>
      </c>
      <c r="E26" s="329"/>
      <c r="F26" s="329"/>
      <c r="G26" s="329"/>
      <c r="H26" s="329"/>
      <c r="I26" s="329"/>
      <c r="J26" s="329"/>
      <c r="K26" s="329"/>
      <c r="L26" s="110" t="s">
        <v>334</v>
      </c>
      <c r="M26" s="110" t="s">
        <v>335</v>
      </c>
    </row>
    <row r="27" spans="1:13" ht="18.75" customHeight="1">
      <c r="A27" s="74">
        <v>1</v>
      </c>
      <c r="B27" s="110">
        <v>2</v>
      </c>
      <c r="C27" s="110">
        <v>3</v>
      </c>
      <c r="D27" s="110">
        <v>4</v>
      </c>
      <c r="E27" s="110">
        <v>5</v>
      </c>
      <c r="F27" s="110">
        <v>6</v>
      </c>
      <c r="G27" s="110">
        <v>7</v>
      </c>
      <c r="H27" s="110">
        <v>8</v>
      </c>
      <c r="I27" s="110">
        <v>9</v>
      </c>
      <c r="J27" s="110">
        <v>10</v>
      </c>
      <c r="K27" s="110">
        <v>11</v>
      </c>
      <c r="L27" s="110">
        <v>12</v>
      </c>
      <c r="M27" s="110">
        <v>13</v>
      </c>
    </row>
    <row r="28" spans="1:13" ht="42.75" customHeight="1">
      <c r="A28" s="27" t="s">
        <v>344</v>
      </c>
      <c r="B28" s="54">
        <f>SUM(C28,D28)</f>
        <v>0</v>
      </c>
      <c r="C28" s="85"/>
      <c r="D28" s="85"/>
      <c r="E28" s="85"/>
      <c r="F28" s="53" t="s">
        <v>123</v>
      </c>
      <c r="G28" s="111"/>
      <c r="H28" s="53" t="s">
        <v>123</v>
      </c>
      <c r="I28" s="111"/>
      <c r="J28" s="53"/>
      <c r="K28" s="54">
        <f>SUM(L28,M28)</f>
        <v>0</v>
      </c>
      <c r="L28" s="54">
        <f>SUM(C28,E28,F28,I28)</f>
        <v>0</v>
      </c>
      <c r="M28" s="54">
        <f>SUM(D28,G28,H28,J28)</f>
        <v>0</v>
      </c>
    </row>
    <row r="29" spans="1:13" ht="18.75" customHeight="1">
      <c r="A29" s="22"/>
      <c r="B29" s="57">
        <f t="shared" ref="B29:B36" si="1">SUM(C29,D29)</f>
        <v>0</v>
      </c>
      <c r="C29" s="39"/>
      <c r="D29" s="39"/>
      <c r="E29" s="39"/>
      <c r="F29" s="38" t="s">
        <v>123</v>
      </c>
      <c r="G29" s="120"/>
      <c r="H29" s="38" t="s">
        <v>123</v>
      </c>
      <c r="I29" s="120"/>
      <c r="J29" s="38"/>
      <c r="K29" s="106">
        <f t="shared" ref="K29:K36" si="2">SUM(L29,M29)</f>
        <v>0</v>
      </c>
      <c r="L29" s="106">
        <f t="shared" ref="L29:L36" si="3">SUM(C29,E29,F29,I29)</f>
        <v>0</v>
      </c>
      <c r="M29" s="106">
        <f t="shared" ref="M29:M36" si="4">SUM(D29,G29,H29,J29)</f>
        <v>0</v>
      </c>
    </row>
    <row r="30" spans="1:13" ht="18.75" customHeight="1">
      <c r="A30" s="22"/>
      <c r="B30" s="57">
        <f t="shared" si="1"/>
        <v>0</v>
      </c>
      <c r="C30" s="82"/>
      <c r="D30" s="82"/>
      <c r="E30" s="82"/>
      <c r="F30" s="38" t="s">
        <v>123</v>
      </c>
      <c r="G30" s="112"/>
      <c r="H30" s="38" t="s">
        <v>123</v>
      </c>
      <c r="I30" s="112"/>
      <c r="J30" s="38"/>
      <c r="K30" s="106">
        <f t="shared" si="2"/>
        <v>0</v>
      </c>
      <c r="L30" s="106">
        <f t="shared" si="3"/>
        <v>0</v>
      </c>
      <c r="M30" s="106">
        <f t="shared" si="4"/>
        <v>0</v>
      </c>
    </row>
    <row r="31" spans="1:13" ht="43.5" customHeight="1">
      <c r="A31" s="27" t="s">
        <v>345</v>
      </c>
      <c r="B31" s="55">
        <f t="shared" si="1"/>
        <v>0</v>
      </c>
      <c r="C31" s="85"/>
      <c r="D31" s="85"/>
      <c r="E31" s="85"/>
      <c r="F31" s="53" t="s">
        <v>123</v>
      </c>
      <c r="G31" s="111"/>
      <c r="H31" s="53" t="s">
        <v>123</v>
      </c>
      <c r="I31" s="111"/>
      <c r="J31" s="53"/>
      <c r="K31" s="54">
        <f t="shared" si="2"/>
        <v>0</v>
      </c>
      <c r="L31" s="54">
        <f t="shared" si="3"/>
        <v>0</v>
      </c>
      <c r="M31" s="54">
        <f t="shared" si="4"/>
        <v>0</v>
      </c>
    </row>
    <row r="32" spans="1:13" ht="18.75" customHeight="1">
      <c r="A32" s="22"/>
      <c r="B32" s="57">
        <f t="shared" si="1"/>
        <v>0</v>
      </c>
      <c r="C32" s="82"/>
      <c r="D32" s="82"/>
      <c r="E32" s="82"/>
      <c r="F32" s="38" t="s">
        <v>123</v>
      </c>
      <c r="G32" s="112"/>
      <c r="H32" s="38" t="s">
        <v>123</v>
      </c>
      <c r="I32" s="112"/>
      <c r="J32" s="38"/>
      <c r="K32" s="106">
        <f t="shared" si="2"/>
        <v>0</v>
      </c>
      <c r="L32" s="106">
        <f t="shared" si="3"/>
        <v>0</v>
      </c>
      <c r="M32" s="106">
        <f t="shared" si="4"/>
        <v>0</v>
      </c>
    </row>
    <row r="33" spans="1:13" ht="18.75" customHeight="1">
      <c r="A33" s="22"/>
      <c r="B33" s="57">
        <f t="shared" si="1"/>
        <v>0</v>
      </c>
      <c r="C33" s="82"/>
      <c r="D33" s="82"/>
      <c r="E33" s="82"/>
      <c r="F33" s="38" t="s">
        <v>123</v>
      </c>
      <c r="G33" s="112"/>
      <c r="H33" s="38" t="s">
        <v>123</v>
      </c>
      <c r="I33" s="112"/>
      <c r="J33" s="38"/>
      <c r="K33" s="106">
        <f t="shared" si="2"/>
        <v>0</v>
      </c>
      <c r="L33" s="106">
        <f t="shared" si="3"/>
        <v>0</v>
      </c>
      <c r="M33" s="106">
        <f t="shared" si="4"/>
        <v>0</v>
      </c>
    </row>
    <row r="34" spans="1:13" ht="42" customHeight="1">
      <c r="A34" s="27" t="s">
        <v>346</v>
      </c>
      <c r="B34" s="54">
        <f t="shared" si="1"/>
        <v>0</v>
      </c>
      <c r="C34" s="85"/>
      <c r="D34" s="85"/>
      <c r="E34" s="85"/>
      <c r="F34" s="53" t="s">
        <v>123</v>
      </c>
      <c r="G34" s="111"/>
      <c r="H34" s="53" t="s">
        <v>123</v>
      </c>
      <c r="I34" s="111"/>
      <c r="J34" s="53"/>
      <c r="K34" s="54">
        <f t="shared" si="2"/>
        <v>0</v>
      </c>
      <c r="L34" s="54">
        <f t="shared" si="3"/>
        <v>0</v>
      </c>
      <c r="M34" s="54">
        <f t="shared" si="4"/>
        <v>0</v>
      </c>
    </row>
    <row r="35" spans="1:13" ht="18.75" customHeight="1">
      <c r="A35" s="22"/>
      <c r="B35" s="57">
        <f t="shared" si="1"/>
        <v>0</v>
      </c>
      <c r="C35" s="82"/>
      <c r="D35" s="82"/>
      <c r="E35" s="82"/>
      <c r="F35" s="38" t="s">
        <v>123</v>
      </c>
      <c r="G35" s="112"/>
      <c r="H35" s="38" t="s">
        <v>123</v>
      </c>
      <c r="I35" s="112"/>
      <c r="J35" s="38"/>
      <c r="K35" s="106">
        <f t="shared" si="2"/>
        <v>0</v>
      </c>
      <c r="L35" s="106">
        <f t="shared" si="3"/>
        <v>0</v>
      </c>
      <c r="M35" s="106">
        <f t="shared" si="4"/>
        <v>0</v>
      </c>
    </row>
    <row r="36" spans="1:13" ht="18.75" customHeight="1">
      <c r="A36" s="22"/>
      <c r="B36" s="57">
        <f t="shared" si="1"/>
        <v>0</v>
      </c>
      <c r="C36" s="82"/>
      <c r="D36" s="82"/>
      <c r="E36" s="82"/>
      <c r="F36" s="38" t="s">
        <v>123</v>
      </c>
      <c r="G36" s="112"/>
      <c r="H36" s="38" t="s">
        <v>123</v>
      </c>
      <c r="I36" s="112"/>
      <c r="J36" s="38"/>
      <c r="K36" s="106">
        <f t="shared" si="2"/>
        <v>0</v>
      </c>
      <c r="L36" s="106">
        <f t="shared" si="3"/>
        <v>0</v>
      </c>
      <c r="M36" s="106">
        <f t="shared" si="4"/>
        <v>0</v>
      </c>
    </row>
    <row r="37" spans="1:13" ht="25.5" customHeight="1">
      <c r="A37" s="27" t="s">
        <v>35</v>
      </c>
      <c r="B37" s="54">
        <f>SUM(B28,B31,B34)</f>
        <v>0</v>
      </c>
      <c r="C37" s="54">
        <f t="shared" ref="C37:M37" si="5">SUM(C28,C31,C34)</f>
        <v>0</v>
      </c>
      <c r="D37" s="54">
        <f t="shared" si="5"/>
        <v>0</v>
      </c>
      <c r="E37" s="54">
        <f t="shared" si="5"/>
        <v>0</v>
      </c>
      <c r="F37" s="54">
        <f t="shared" si="5"/>
        <v>0</v>
      </c>
      <c r="G37" s="54">
        <f t="shared" si="5"/>
        <v>0</v>
      </c>
      <c r="H37" s="54">
        <f t="shared" si="5"/>
        <v>0</v>
      </c>
      <c r="I37" s="54">
        <f t="shared" si="5"/>
        <v>0</v>
      </c>
      <c r="J37" s="54">
        <f t="shared" si="5"/>
        <v>0</v>
      </c>
      <c r="K37" s="54">
        <f t="shared" si="5"/>
        <v>0</v>
      </c>
      <c r="L37" s="54">
        <f t="shared" si="5"/>
        <v>0</v>
      </c>
      <c r="M37" s="54">
        <f t="shared" si="5"/>
        <v>0</v>
      </c>
    </row>
    <row r="38" spans="1:13" ht="18.7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ht="18.75" customHeight="1">
      <c r="A39" s="75"/>
      <c r="B39" s="75"/>
      <c r="C39" s="75"/>
      <c r="D39" s="75"/>
      <c r="E39" s="73"/>
      <c r="F39" s="76"/>
      <c r="G39" s="77"/>
      <c r="H39" s="77"/>
      <c r="I39" s="76"/>
      <c r="J39" s="77"/>
      <c r="K39" s="77"/>
      <c r="L39" s="77"/>
      <c r="M39" s="77"/>
    </row>
    <row r="40" spans="1:13" ht="18.75" customHeight="1">
      <c r="A40" s="336" t="s">
        <v>432</v>
      </c>
      <c r="B40" s="336"/>
      <c r="C40" s="245" t="s">
        <v>57</v>
      </c>
      <c r="D40" s="245"/>
      <c r="E40" s="245"/>
      <c r="F40" s="245"/>
      <c r="G40" s="245"/>
      <c r="H40" s="245"/>
      <c r="I40" s="245"/>
      <c r="J40" s="330" t="s">
        <v>429</v>
      </c>
      <c r="K40" s="330"/>
      <c r="L40" s="330"/>
    </row>
    <row r="41" spans="1:13" ht="20.25" customHeight="1">
      <c r="A41" s="125" t="s">
        <v>222</v>
      </c>
      <c r="B41" s="30"/>
      <c r="C41" s="243" t="s">
        <v>233</v>
      </c>
      <c r="D41" s="243"/>
      <c r="E41" s="243"/>
      <c r="F41" s="243"/>
      <c r="G41" s="243"/>
      <c r="H41" s="243"/>
      <c r="I41" s="243"/>
      <c r="J41" s="244" t="s">
        <v>224</v>
      </c>
      <c r="K41" s="244"/>
      <c r="L41" s="244"/>
      <c r="M41" s="244"/>
    </row>
  </sheetData>
  <mergeCells count="42">
    <mergeCell ref="A10:D10"/>
    <mergeCell ref="A11:D11"/>
    <mergeCell ref="C25:D25"/>
    <mergeCell ref="F25:F26"/>
    <mergeCell ref="F4:F5"/>
    <mergeCell ref="A12:D12"/>
    <mergeCell ref="A13:D13"/>
    <mergeCell ref="A21:M21"/>
    <mergeCell ref="A16:B16"/>
    <mergeCell ref="C16:I16"/>
    <mergeCell ref="A6:D6"/>
    <mergeCell ref="A9:D9"/>
    <mergeCell ref="E4:E5"/>
    <mergeCell ref="L3:M3"/>
    <mergeCell ref="C40:I40"/>
    <mergeCell ref="C41:I41"/>
    <mergeCell ref="J41:M41"/>
    <mergeCell ref="B24:D24"/>
    <mergeCell ref="B25:B26"/>
    <mergeCell ref="A40:B40"/>
    <mergeCell ref="J40:L40"/>
    <mergeCell ref="A24:A26"/>
    <mergeCell ref="I25:I26"/>
    <mergeCell ref="J25:J26"/>
    <mergeCell ref="A7:D7"/>
    <mergeCell ref="A8:D8"/>
    <mergeCell ref="A2:M2"/>
    <mergeCell ref="A4:D5"/>
    <mergeCell ref="G4:G5"/>
    <mergeCell ref="H4:H5"/>
    <mergeCell ref="I4:I5"/>
    <mergeCell ref="J4:M4"/>
    <mergeCell ref="K25:K26"/>
    <mergeCell ref="C17:I17"/>
    <mergeCell ref="G25:G26"/>
    <mergeCell ref="H25:H26"/>
    <mergeCell ref="J16:L16"/>
    <mergeCell ref="J17:M17"/>
    <mergeCell ref="L25:M25"/>
    <mergeCell ref="E24:E26"/>
    <mergeCell ref="F24:J24"/>
    <mergeCell ref="K24:M24"/>
  </mergeCells>
  <phoneticPr fontId="3" type="noConversion"/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view="pageBreakPreview" zoomScale="49" zoomScaleNormal="55" zoomScaleSheetLayoutView="49" workbookViewId="0">
      <selection activeCell="G17" sqref="G17:AA17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2"/>
      <c r="Q2" s="102"/>
      <c r="R2" s="102"/>
      <c r="S2" s="102"/>
      <c r="T2" s="102"/>
      <c r="U2" s="102"/>
      <c r="V2" s="2"/>
      <c r="W2" s="2"/>
      <c r="X2" s="2"/>
      <c r="Y2" s="2"/>
      <c r="Z2" s="2"/>
      <c r="AA2" s="2"/>
      <c r="AB2" s="2"/>
      <c r="AC2" s="2"/>
      <c r="AD2" s="2"/>
      <c r="AE2" s="102"/>
    </row>
    <row r="3" spans="1:31" ht="18.75">
      <c r="A3" s="318" t="s">
        <v>364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</row>
    <row r="4" spans="1:31" ht="18.7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5" spans="1:31" ht="18.75">
      <c r="A5" s="103"/>
      <c r="B5" s="103"/>
      <c r="C5" s="103"/>
      <c r="D5" s="103"/>
      <c r="E5" s="103"/>
      <c r="F5" s="103"/>
      <c r="G5" s="10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103"/>
      <c r="W5" s="2"/>
      <c r="X5" s="2"/>
      <c r="Y5" s="2"/>
      <c r="Z5" s="2"/>
      <c r="AA5" s="2"/>
      <c r="AB5" s="2"/>
      <c r="AC5" s="2"/>
      <c r="AD5" s="2"/>
      <c r="AE5" s="104" t="s">
        <v>295</v>
      </c>
    </row>
    <row r="6" spans="1:31" ht="50.25" customHeight="1">
      <c r="A6" s="206" t="s">
        <v>294</v>
      </c>
      <c r="B6" s="343" t="s">
        <v>296</v>
      </c>
      <c r="C6" s="344"/>
      <c r="D6" s="344"/>
      <c r="E6" s="344"/>
      <c r="F6" s="345"/>
      <c r="G6" s="206" t="s">
        <v>297</v>
      </c>
      <c r="H6" s="206"/>
      <c r="I6" s="206"/>
      <c r="J6" s="206"/>
      <c r="K6" s="206"/>
      <c r="L6" s="206" t="s">
        <v>298</v>
      </c>
      <c r="M6" s="206"/>
      <c r="N6" s="206"/>
      <c r="O6" s="206"/>
      <c r="P6" s="206"/>
      <c r="Q6" s="206" t="s">
        <v>299</v>
      </c>
      <c r="R6" s="206"/>
      <c r="S6" s="206"/>
      <c r="T6" s="206"/>
      <c r="U6" s="206"/>
      <c r="V6" s="206" t="s">
        <v>300</v>
      </c>
      <c r="W6" s="206"/>
      <c r="X6" s="206"/>
      <c r="Y6" s="206"/>
      <c r="Z6" s="206"/>
      <c r="AA6" s="206" t="s">
        <v>35</v>
      </c>
      <c r="AB6" s="206"/>
      <c r="AC6" s="206"/>
      <c r="AD6" s="206"/>
      <c r="AE6" s="206"/>
    </row>
    <row r="7" spans="1:31" ht="29.25" customHeight="1">
      <c r="A7" s="206"/>
      <c r="B7" s="346"/>
      <c r="C7" s="347"/>
      <c r="D7" s="347"/>
      <c r="E7" s="347"/>
      <c r="F7" s="348"/>
      <c r="G7" s="206" t="s">
        <v>301</v>
      </c>
      <c r="H7" s="206" t="s">
        <v>302</v>
      </c>
      <c r="I7" s="206"/>
      <c r="J7" s="206"/>
      <c r="K7" s="206"/>
      <c r="L7" s="206" t="s">
        <v>301</v>
      </c>
      <c r="M7" s="206" t="s">
        <v>302</v>
      </c>
      <c r="N7" s="206"/>
      <c r="O7" s="206"/>
      <c r="P7" s="206"/>
      <c r="Q7" s="206" t="s">
        <v>301</v>
      </c>
      <c r="R7" s="206" t="s">
        <v>302</v>
      </c>
      <c r="S7" s="206"/>
      <c r="T7" s="206"/>
      <c r="U7" s="206"/>
      <c r="V7" s="206" t="s">
        <v>301</v>
      </c>
      <c r="W7" s="206" t="s">
        <v>302</v>
      </c>
      <c r="X7" s="206"/>
      <c r="Y7" s="206"/>
      <c r="Z7" s="206"/>
      <c r="AA7" s="206" t="s">
        <v>301</v>
      </c>
      <c r="AB7" s="206" t="s">
        <v>302</v>
      </c>
      <c r="AC7" s="206"/>
      <c r="AD7" s="206"/>
      <c r="AE7" s="206"/>
    </row>
    <row r="8" spans="1:31" ht="26.25" customHeight="1">
      <c r="A8" s="206"/>
      <c r="B8" s="349"/>
      <c r="C8" s="350"/>
      <c r="D8" s="350"/>
      <c r="E8" s="350"/>
      <c r="F8" s="351"/>
      <c r="G8" s="206"/>
      <c r="H8" s="7" t="s">
        <v>303</v>
      </c>
      <c r="I8" s="7" t="s">
        <v>304</v>
      </c>
      <c r="J8" s="7" t="s">
        <v>305</v>
      </c>
      <c r="K8" s="7" t="s">
        <v>43</v>
      </c>
      <c r="L8" s="206"/>
      <c r="M8" s="7" t="s">
        <v>303</v>
      </c>
      <c r="N8" s="7" t="s">
        <v>304</v>
      </c>
      <c r="O8" s="7" t="s">
        <v>305</v>
      </c>
      <c r="P8" s="7" t="s">
        <v>43</v>
      </c>
      <c r="Q8" s="206"/>
      <c r="R8" s="7" t="s">
        <v>303</v>
      </c>
      <c r="S8" s="7" t="s">
        <v>304</v>
      </c>
      <c r="T8" s="7" t="s">
        <v>305</v>
      </c>
      <c r="U8" s="7" t="s">
        <v>43</v>
      </c>
      <c r="V8" s="206"/>
      <c r="W8" s="7" t="s">
        <v>303</v>
      </c>
      <c r="X8" s="7" t="s">
        <v>304</v>
      </c>
      <c r="Y8" s="7" t="s">
        <v>305</v>
      </c>
      <c r="Z8" s="7" t="s">
        <v>43</v>
      </c>
      <c r="AA8" s="206"/>
      <c r="AB8" s="7" t="s">
        <v>303</v>
      </c>
      <c r="AC8" s="7" t="s">
        <v>304</v>
      </c>
      <c r="AD8" s="7" t="s">
        <v>305</v>
      </c>
      <c r="AE8" s="7" t="s">
        <v>43</v>
      </c>
    </row>
    <row r="9" spans="1:31" ht="18.75" customHeight="1">
      <c r="A9" s="7">
        <v>1</v>
      </c>
      <c r="B9" s="206">
        <v>2</v>
      </c>
      <c r="C9" s="206"/>
      <c r="D9" s="206"/>
      <c r="E9" s="206"/>
      <c r="F9" s="206"/>
      <c r="G9" s="7">
        <v>3</v>
      </c>
      <c r="H9" s="7">
        <v>4</v>
      </c>
      <c r="I9" s="7">
        <v>5</v>
      </c>
      <c r="J9" s="7">
        <v>6</v>
      </c>
      <c r="K9" s="7">
        <v>7</v>
      </c>
      <c r="L9" s="7">
        <v>8</v>
      </c>
      <c r="M9" s="7">
        <v>9</v>
      </c>
      <c r="N9" s="7">
        <v>10</v>
      </c>
      <c r="O9" s="7">
        <v>11</v>
      </c>
      <c r="P9" s="7">
        <v>12</v>
      </c>
      <c r="Q9" s="7">
        <v>13</v>
      </c>
      <c r="R9" s="7">
        <v>14</v>
      </c>
      <c r="S9" s="7">
        <v>15</v>
      </c>
      <c r="T9" s="7">
        <v>16</v>
      </c>
      <c r="U9" s="7">
        <v>17</v>
      </c>
      <c r="V9" s="6">
        <v>18</v>
      </c>
      <c r="W9" s="6">
        <v>19</v>
      </c>
      <c r="X9" s="6">
        <v>20</v>
      </c>
      <c r="Y9" s="6">
        <v>21</v>
      </c>
      <c r="Z9" s="6">
        <v>22</v>
      </c>
      <c r="AA9" s="6">
        <v>23</v>
      </c>
      <c r="AB9" s="6">
        <v>24</v>
      </c>
      <c r="AC9" s="6">
        <v>25</v>
      </c>
      <c r="AD9" s="6">
        <v>26</v>
      </c>
      <c r="AE9" s="6">
        <v>27</v>
      </c>
    </row>
    <row r="10" spans="1:31" s="108" customFormat="1" ht="21.75" customHeight="1">
      <c r="A10" s="105">
        <v>1</v>
      </c>
      <c r="B10" s="340" t="s">
        <v>0</v>
      </c>
      <c r="C10" s="341"/>
      <c r="D10" s="341"/>
      <c r="E10" s="341"/>
      <c r="F10" s="342"/>
      <c r="G10" s="106">
        <f t="shared" ref="G10:G15" si="0">SUM(H10,I10,J10,K10)</f>
        <v>0</v>
      </c>
      <c r="H10" s="39"/>
      <c r="I10" s="39"/>
      <c r="J10" s="39"/>
      <c r="K10" s="39"/>
      <c r="L10" s="106">
        <f t="shared" ref="L10:L15" si="1">SUM(M10,N10,O10,P10)</f>
        <v>0</v>
      </c>
      <c r="M10" s="39"/>
      <c r="N10" s="39"/>
      <c r="O10" s="39"/>
      <c r="P10" s="39"/>
      <c r="Q10" s="106">
        <f t="shared" ref="Q10:Q15" si="2">SUM(R10,S10,T10,U10)</f>
        <v>0</v>
      </c>
      <c r="R10" s="39"/>
      <c r="S10" s="39"/>
      <c r="T10" s="39"/>
      <c r="U10" s="39"/>
      <c r="V10" s="106">
        <f t="shared" ref="V10:V15" si="3">SUM(W10,X10,Y10,Z10)</f>
        <v>0</v>
      </c>
      <c r="W10" s="39"/>
      <c r="X10" s="39"/>
      <c r="Y10" s="39"/>
      <c r="Z10" s="39"/>
      <c r="AA10" s="54">
        <f t="shared" ref="AA10:AA16" si="4">SUM(AB10,AC10,AD10,AE10)</f>
        <v>0</v>
      </c>
      <c r="AB10" s="106">
        <f t="shared" ref="AB10:AE15" si="5">SUM(H10,M10,R10,W10)</f>
        <v>0</v>
      </c>
      <c r="AC10" s="106">
        <f t="shared" si="5"/>
        <v>0</v>
      </c>
      <c r="AD10" s="106">
        <f t="shared" si="5"/>
        <v>0</v>
      </c>
      <c r="AE10" s="106">
        <f t="shared" si="5"/>
        <v>0</v>
      </c>
    </row>
    <row r="11" spans="1:31" ht="21.75" customHeight="1">
      <c r="A11" s="105">
        <v>2</v>
      </c>
      <c r="B11" s="340" t="s">
        <v>381</v>
      </c>
      <c r="C11" s="341"/>
      <c r="D11" s="341"/>
      <c r="E11" s="341"/>
      <c r="F11" s="342"/>
      <c r="G11" s="106">
        <f t="shared" si="0"/>
        <v>0</v>
      </c>
      <c r="H11" s="39"/>
      <c r="I11" s="39"/>
      <c r="J11" s="39"/>
      <c r="K11" s="39"/>
      <c r="L11" s="106">
        <f t="shared" si="1"/>
        <v>0</v>
      </c>
      <c r="M11" s="39"/>
      <c r="N11" s="39"/>
      <c r="O11" s="39"/>
      <c r="P11" s="39"/>
      <c r="Q11" s="106">
        <f t="shared" si="2"/>
        <v>0</v>
      </c>
      <c r="R11" s="39"/>
      <c r="S11" s="39"/>
      <c r="T11" s="39"/>
      <c r="U11" s="39"/>
      <c r="V11" s="106">
        <f t="shared" si="3"/>
        <v>0</v>
      </c>
      <c r="W11" s="39"/>
      <c r="X11" s="39"/>
      <c r="Y11" s="39"/>
      <c r="Z11" s="39"/>
      <c r="AA11" s="54">
        <f t="shared" si="4"/>
        <v>0</v>
      </c>
      <c r="AB11" s="106">
        <f t="shared" si="5"/>
        <v>0</v>
      </c>
      <c r="AC11" s="106">
        <f t="shared" si="5"/>
        <v>0</v>
      </c>
      <c r="AD11" s="106">
        <f t="shared" si="5"/>
        <v>0</v>
      </c>
      <c r="AE11" s="106">
        <f t="shared" si="5"/>
        <v>0</v>
      </c>
    </row>
    <row r="12" spans="1:31" ht="39.75" customHeight="1">
      <c r="A12" s="105">
        <v>3</v>
      </c>
      <c r="B12" s="340" t="s">
        <v>397</v>
      </c>
      <c r="C12" s="341"/>
      <c r="D12" s="341"/>
      <c r="E12" s="341"/>
      <c r="F12" s="342"/>
      <c r="G12" s="106">
        <f t="shared" si="0"/>
        <v>0</v>
      </c>
      <c r="H12" s="39"/>
      <c r="I12" s="39"/>
      <c r="J12" s="39"/>
      <c r="K12" s="39"/>
      <c r="L12" s="106">
        <f t="shared" si="1"/>
        <v>0</v>
      </c>
      <c r="M12" s="39"/>
      <c r="N12" s="39"/>
      <c r="O12" s="39"/>
      <c r="P12" s="39"/>
      <c r="Q12" s="106">
        <f t="shared" si="2"/>
        <v>0</v>
      </c>
      <c r="R12" s="39"/>
      <c r="S12" s="39"/>
      <c r="T12" s="39"/>
      <c r="U12" s="39"/>
      <c r="V12" s="106">
        <f t="shared" si="3"/>
        <v>0</v>
      </c>
      <c r="W12" s="39"/>
      <c r="X12" s="39"/>
      <c r="Y12" s="39"/>
      <c r="Z12" s="39"/>
      <c r="AA12" s="54">
        <f t="shared" si="4"/>
        <v>0</v>
      </c>
      <c r="AB12" s="106">
        <f t="shared" si="5"/>
        <v>0</v>
      </c>
      <c r="AC12" s="106">
        <f t="shared" si="5"/>
        <v>0</v>
      </c>
      <c r="AD12" s="106">
        <f t="shared" si="5"/>
        <v>0</v>
      </c>
      <c r="AE12" s="106">
        <f t="shared" si="5"/>
        <v>0</v>
      </c>
    </row>
    <row r="13" spans="1:31" ht="46.5" customHeight="1">
      <c r="A13" s="105">
        <v>4</v>
      </c>
      <c r="B13" s="340" t="s">
        <v>398</v>
      </c>
      <c r="C13" s="341"/>
      <c r="D13" s="341"/>
      <c r="E13" s="341"/>
      <c r="F13" s="342"/>
      <c r="G13" s="106">
        <f t="shared" si="0"/>
        <v>0</v>
      </c>
      <c r="H13" s="39"/>
      <c r="I13" s="39"/>
      <c r="J13" s="39"/>
      <c r="K13" s="39"/>
      <c r="L13" s="106">
        <f t="shared" si="1"/>
        <v>0</v>
      </c>
      <c r="M13" s="39"/>
      <c r="N13" s="39"/>
      <c r="O13" s="39"/>
      <c r="P13" s="39"/>
      <c r="Q13" s="106">
        <f t="shared" si="2"/>
        <v>0</v>
      </c>
      <c r="R13" s="39"/>
      <c r="S13" s="39"/>
      <c r="T13" s="39"/>
      <c r="U13" s="39"/>
      <c r="V13" s="106">
        <f t="shared" si="3"/>
        <v>0</v>
      </c>
      <c r="W13" s="39"/>
      <c r="X13" s="39"/>
      <c r="Y13" s="39"/>
      <c r="Z13" s="39"/>
      <c r="AA13" s="54">
        <f t="shared" si="4"/>
        <v>0</v>
      </c>
      <c r="AB13" s="106">
        <f t="shared" si="5"/>
        <v>0</v>
      </c>
      <c r="AC13" s="106">
        <f t="shared" si="5"/>
        <v>0</v>
      </c>
      <c r="AD13" s="106">
        <f t="shared" si="5"/>
        <v>0</v>
      </c>
      <c r="AE13" s="106">
        <f t="shared" si="5"/>
        <v>0</v>
      </c>
    </row>
    <row r="14" spans="1:31" ht="39.75" customHeight="1">
      <c r="A14" s="105">
        <v>5</v>
      </c>
      <c r="B14" s="340" t="s">
        <v>382</v>
      </c>
      <c r="C14" s="341"/>
      <c r="D14" s="341"/>
      <c r="E14" s="341"/>
      <c r="F14" s="342"/>
      <c r="G14" s="106">
        <f t="shared" si="0"/>
        <v>0</v>
      </c>
      <c r="H14" s="39"/>
      <c r="I14" s="39"/>
      <c r="J14" s="39"/>
      <c r="K14" s="39"/>
      <c r="L14" s="106">
        <f t="shared" si="1"/>
        <v>0</v>
      </c>
      <c r="M14" s="39"/>
      <c r="N14" s="39"/>
      <c r="O14" s="39"/>
      <c r="P14" s="39"/>
      <c r="Q14" s="106">
        <f t="shared" si="2"/>
        <v>0</v>
      </c>
      <c r="R14" s="39"/>
      <c r="S14" s="39"/>
      <c r="T14" s="39"/>
      <c r="U14" s="39"/>
      <c r="V14" s="106">
        <f t="shared" si="3"/>
        <v>0</v>
      </c>
      <c r="W14" s="39"/>
      <c r="X14" s="39"/>
      <c r="Y14" s="39"/>
      <c r="Z14" s="39"/>
      <c r="AA14" s="54">
        <f t="shared" si="4"/>
        <v>0</v>
      </c>
      <c r="AB14" s="106">
        <f t="shared" si="5"/>
        <v>0</v>
      </c>
      <c r="AC14" s="106">
        <f t="shared" si="5"/>
        <v>0</v>
      </c>
      <c r="AD14" s="106">
        <f t="shared" si="5"/>
        <v>0</v>
      </c>
      <c r="AE14" s="106">
        <f t="shared" si="5"/>
        <v>0</v>
      </c>
    </row>
    <row r="15" spans="1:31" ht="21.75" customHeight="1">
      <c r="A15" s="105">
        <v>6</v>
      </c>
      <c r="B15" s="340" t="s">
        <v>155</v>
      </c>
      <c r="C15" s="341"/>
      <c r="D15" s="341"/>
      <c r="E15" s="341"/>
      <c r="F15" s="342"/>
      <c r="G15" s="106">
        <f t="shared" si="0"/>
        <v>0</v>
      </c>
      <c r="H15" s="39"/>
      <c r="I15" s="39"/>
      <c r="J15" s="39"/>
      <c r="K15" s="39"/>
      <c r="L15" s="106">
        <f t="shared" si="1"/>
        <v>0</v>
      </c>
      <c r="M15" s="39"/>
      <c r="N15" s="39"/>
      <c r="O15" s="39"/>
      <c r="P15" s="39"/>
      <c r="Q15" s="106">
        <f t="shared" si="2"/>
        <v>0</v>
      </c>
      <c r="R15" s="39"/>
      <c r="S15" s="39"/>
      <c r="T15" s="39"/>
      <c r="U15" s="39"/>
      <c r="V15" s="106">
        <f t="shared" si="3"/>
        <v>0</v>
      </c>
      <c r="W15" s="39"/>
      <c r="X15" s="39"/>
      <c r="Y15" s="39"/>
      <c r="Z15" s="39"/>
      <c r="AA15" s="54">
        <f t="shared" si="4"/>
        <v>0</v>
      </c>
      <c r="AB15" s="106">
        <f t="shared" si="5"/>
        <v>0</v>
      </c>
      <c r="AC15" s="106">
        <f t="shared" si="5"/>
        <v>0</v>
      </c>
      <c r="AD15" s="106">
        <f t="shared" si="5"/>
        <v>0</v>
      </c>
      <c r="AE15" s="106">
        <f t="shared" si="5"/>
        <v>0</v>
      </c>
    </row>
    <row r="16" spans="1:31" ht="21.75" customHeight="1">
      <c r="A16" s="359" t="s">
        <v>35</v>
      </c>
      <c r="B16" s="360"/>
      <c r="C16" s="360"/>
      <c r="D16" s="360"/>
      <c r="E16" s="360"/>
      <c r="F16" s="361"/>
      <c r="G16" s="57">
        <f t="shared" ref="G16:AE16" si="6">SUM(G10:G15)</f>
        <v>0</v>
      </c>
      <c r="H16" s="57">
        <f t="shared" si="6"/>
        <v>0</v>
      </c>
      <c r="I16" s="57">
        <f t="shared" si="6"/>
        <v>0</v>
      </c>
      <c r="J16" s="57">
        <f t="shared" si="6"/>
        <v>0</v>
      </c>
      <c r="K16" s="57">
        <f t="shared" si="6"/>
        <v>0</v>
      </c>
      <c r="L16" s="57">
        <f t="shared" si="6"/>
        <v>0</v>
      </c>
      <c r="M16" s="57">
        <f t="shared" si="6"/>
        <v>0</v>
      </c>
      <c r="N16" s="57">
        <f t="shared" si="6"/>
        <v>0</v>
      </c>
      <c r="O16" s="57">
        <f t="shared" si="6"/>
        <v>0</v>
      </c>
      <c r="P16" s="57">
        <f t="shared" si="6"/>
        <v>0</v>
      </c>
      <c r="Q16" s="57">
        <f t="shared" si="6"/>
        <v>0</v>
      </c>
      <c r="R16" s="57">
        <f t="shared" si="6"/>
        <v>0</v>
      </c>
      <c r="S16" s="57">
        <f t="shared" si="6"/>
        <v>0</v>
      </c>
      <c r="T16" s="57">
        <f t="shared" si="6"/>
        <v>0</v>
      </c>
      <c r="U16" s="57">
        <f t="shared" si="6"/>
        <v>0</v>
      </c>
      <c r="V16" s="57">
        <f t="shared" si="6"/>
        <v>0</v>
      </c>
      <c r="W16" s="57">
        <f t="shared" si="6"/>
        <v>0</v>
      </c>
      <c r="X16" s="57">
        <f t="shared" si="6"/>
        <v>0</v>
      </c>
      <c r="Y16" s="57">
        <f t="shared" si="6"/>
        <v>0</v>
      </c>
      <c r="Z16" s="57">
        <f t="shared" si="6"/>
        <v>0</v>
      </c>
      <c r="AA16" s="54">
        <f t="shared" si="4"/>
        <v>0</v>
      </c>
      <c r="AB16" s="57">
        <f t="shared" si="6"/>
        <v>0</v>
      </c>
      <c r="AC16" s="57">
        <f t="shared" si="6"/>
        <v>0</v>
      </c>
      <c r="AD16" s="57">
        <f t="shared" si="6"/>
        <v>0</v>
      </c>
      <c r="AE16" s="57">
        <f t="shared" si="6"/>
        <v>0</v>
      </c>
    </row>
    <row r="17" spans="1:31" ht="21.75" customHeight="1">
      <c r="A17" s="301" t="s">
        <v>306</v>
      </c>
      <c r="B17" s="302"/>
      <c r="C17" s="302"/>
      <c r="D17" s="302"/>
      <c r="E17" s="302"/>
      <c r="F17" s="303"/>
      <c r="G17" s="57"/>
      <c r="H17" s="115"/>
      <c r="I17" s="115"/>
      <c r="J17" s="115"/>
      <c r="K17" s="115"/>
      <c r="L17" s="57"/>
      <c r="M17" s="115"/>
      <c r="N17" s="115"/>
      <c r="O17" s="115"/>
      <c r="P17" s="115"/>
      <c r="Q17" s="57"/>
      <c r="R17" s="115"/>
      <c r="S17" s="115"/>
      <c r="T17" s="115"/>
      <c r="U17" s="115"/>
      <c r="V17" s="57"/>
      <c r="W17" s="113"/>
      <c r="X17" s="113"/>
      <c r="Y17" s="113"/>
      <c r="Z17" s="113"/>
      <c r="AA17" s="57"/>
      <c r="AB17" s="113"/>
      <c r="AC17" s="113"/>
      <c r="AD17" s="113"/>
      <c r="AE17" s="113"/>
    </row>
    <row r="18" spans="1:31" ht="20.2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</row>
    <row r="19" spans="1:31" ht="20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</row>
    <row r="20" spans="1:31" ht="20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</row>
    <row r="21" spans="1:31" ht="20.2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</row>
    <row r="22" spans="1:31" ht="20.25" customHeight="1">
      <c r="A22" s="318" t="s">
        <v>399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</row>
    <row r="23" spans="1:31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31" ht="20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376" t="s">
        <v>295</v>
      </c>
      <c r="AE24" s="376"/>
    </row>
    <row r="25" spans="1:31" ht="20.25" customHeight="1">
      <c r="A25" s="362" t="s">
        <v>294</v>
      </c>
      <c r="B25" s="356" t="s">
        <v>383</v>
      </c>
      <c r="C25" s="356" t="s">
        <v>384</v>
      </c>
      <c r="D25" s="356"/>
      <c r="E25" s="356" t="s">
        <v>385</v>
      </c>
      <c r="F25" s="356"/>
      <c r="G25" s="356" t="s">
        <v>386</v>
      </c>
      <c r="H25" s="356"/>
      <c r="I25" s="356" t="s">
        <v>387</v>
      </c>
      <c r="J25" s="356"/>
      <c r="K25" s="356" t="s">
        <v>388</v>
      </c>
      <c r="L25" s="356"/>
      <c r="M25" s="356"/>
      <c r="N25" s="356"/>
      <c r="O25" s="356"/>
      <c r="P25" s="356"/>
      <c r="Q25" s="356"/>
      <c r="R25" s="356"/>
      <c r="S25" s="356"/>
      <c r="T25" s="356"/>
      <c r="U25" s="364" t="s">
        <v>389</v>
      </c>
      <c r="V25" s="364"/>
      <c r="W25" s="364"/>
      <c r="X25" s="364"/>
      <c r="Y25" s="364"/>
      <c r="Z25" s="364" t="s">
        <v>390</v>
      </c>
      <c r="AA25" s="364"/>
      <c r="AB25" s="364"/>
      <c r="AC25" s="364"/>
      <c r="AD25" s="364"/>
      <c r="AE25" s="364"/>
    </row>
    <row r="26" spans="1:31" ht="20.25" customHeight="1">
      <c r="A26" s="362"/>
      <c r="B26" s="356"/>
      <c r="C26" s="356"/>
      <c r="D26" s="356"/>
      <c r="E26" s="356"/>
      <c r="F26" s="356"/>
      <c r="G26" s="356"/>
      <c r="H26" s="356"/>
      <c r="I26" s="356"/>
      <c r="J26" s="356"/>
      <c r="K26" s="356" t="s">
        <v>391</v>
      </c>
      <c r="L26" s="356"/>
      <c r="M26" s="356" t="s">
        <v>392</v>
      </c>
      <c r="N26" s="356"/>
      <c r="O26" s="356" t="s">
        <v>393</v>
      </c>
      <c r="P26" s="356"/>
      <c r="Q26" s="356"/>
      <c r="R26" s="356"/>
      <c r="S26" s="356"/>
      <c r="T26" s="356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</row>
    <row r="27" spans="1:31" ht="141" customHeight="1">
      <c r="A27" s="362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 t="s">
        <v>394</v>
      </c>
      <c r="P27" s="356"/>
      <c r="Q27" s="356" t="s">
        <v>395</v>
      </c>
      <c r="R27" s="356"/>
      <c r="S27" s="356" t="s">
        <v>396</v>
      </c>
      <c r="T27" s="356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4"/>
    </row>
    <row r="28" spans="1:31" ht="20.25" customHeight="1">
      <c r="A28" s="145">
        <v>1</v>
      </c>
      <c r="B28" s="146">
        <v>2</v>
      </c>
      <c r="C28" s="356">
        <v>3</v>
      </c>
      <c r="D28" s="356"/>
      <c r="E28" s="356">
        <v>4</v>
      </c>
      <c r="F28" s="356"/>
      <c r="G28" s="356">
        <v>5</v>
      </c>
      <c r="H28" s="356"/>
      <c r="I28" s="356">
        <v>6</v>
      </c>
      <c r="J28" s="356"/>
      <c r="K28" s="357">
        <v>7</v>
      </c>
      <c r="L28" s="358"/>
      <c r="M28" s="357">
        <v>8</v>
      </c>
      <c r="N28" s="358"/>
      <c r="O28" s="356">
        <v>9</v>
      </c>
      <c r="P28" s="356"/>
      <c r="Q28" s="362">
        <v>10</v>
      </c>
      <c r="R28" s="362"/>
      <c r="S28" s="356">
        <v>11</v>
      </c>
      <c r="T28" s="356"/>
      <c r="U28" s="356">
        <v>12</v>
      </c>
      <c r="V28" s="356"/>
      <c r="W28" s="356"/>
      <c r="X28" s="356"/>
      <c r="Y28" s="356"/>
      <c r="Z28" s="356">
        <v>13</v>
      </c>
      <c r="AA28" s="356"/>
      <c r="AB28" s="356"/>
      <c r="AC28" s="356"/>
      <c r="AD28" s="356"/>
      <c r="AE28" s="356"/>
    </row>
    <row r="29" spans="1:31" ht="20.25" customHeight="1">
      <c r="A29" s="147"/>
      <c r="B29" s="148"/>
      <c r="C29" s="368"/>
      <c r="D29" s="368"/>
      <c r="E29" s="363"/>
      <c r="F29" s="363"/>
      <c r="G29" s="363"/>
      <c r="H29" s="363"/>
      <c r="I29" s="363"/>
      <c r="J29" s="363"/>
      <c r="K29" s="366"/>
      <c r="L29" s="367"/>
      <c r="M29" s="369">
        <f>SUM(O29,Q29,S29)</f>
        <v>0</v>
      </c>
      <c r="N29" s="370"/>
      <c r="O29" s="363"/>
      <c r="P29" s="363"/>
      <c r="Q29" s="363"/>
      <c r="R29" s="363"/>
      <c r="S29" s="363"/>
      <c r="T29" s="363"/>
      <c r="U29" s="365"/>
      <c r="V29" s="365"/>
      <c r="W29" s="365"/>
      <c r="X29" s="365"/>
      <c r="Y29" s="365"/>
      <c r="Z29" s="371"/>
      <c r="AA29" s="371"/>
      <c r="AB29" s="371"/>
      <c r="AC29" s="371"/>
      <c r="AD29" s="371"/>
      <c r="AE29" s="371"/>
    </row>
    <row r="30" spans="1:31" ht="20.25" customHeight="1">
      <c r="A30" s="147"/>
      <c r="B30" s="148"/>
      <c r="C30" s="368"/>
      <c r="D30" s="368"/>
      <c r="E30" s="363"/>
      <c r="F30" s="363"/>
      <c r="G30" s="363"/>
      <c r="H30" s="363"/>
      <c r="I30" s="363"/>
      <c r="J30" s="363"/>
      <c r="K30" s="366"/>
      <c r="L30" s="367"/>
      <c r="M30" s="369">
        <f t="shared" ref="M30:M35" si="7">SUM(O30,Q30,S30)</f>
        <v>0</v>
      </c>
      <c r="N30" s="370"/>
      <c r="O30" s="363"/>
      <c r="P30" s="363"/>
      <c r="Q30" s="363"/>
      <c r="R30" s="363"/>
      <c r="S30" s="363"/>
      <c r="T30" s="363"/>
      <c r="U30" s="365"/>
      <c r="V30" s="365"/>
      <c r="W30" s="365"/>
      <c r="X30" s="365"/>
      <c r="Y30" s="365"/>
      <c r="Z30" s="371"/>
      <c r="AA30" s="371"/>
      <c r="AB30" s="371"/>
      <c r="AC30" s="371"/>
      <c r="AD30" s="371"/>
      <c r="AE30" s="371"/>
    </row>
    <row r="31" spans="1:31" ht="20.25" customHeight="1">
      <c r="A31" s="147"/>
      <c r="B31" s="148"/>
      <c r="C31" s="368"/>
      <c r="D31" s="368"/>
      <c r="E31" s="363"/>
      <c r="F31" s="363"/>
      <c r="G31" s="363"/>
      <c r="H31" s="363"/>
      <c r="I31" s="363"/>
      <c r="J31" s="363"/>
      <c r="K31" s="366"/>
      <c r="L31" s="367"/>
      <c r="M31" s="369">
        <f t="shared" si="7"/>
        <v>0</v>
      </c>
      <c r="N31" s="370"/>
      <c r="O31" s="363"/>
      <c r="P31" s="363"/>
      <c r="Q31" s="363"/>
      <c r="R31" s="363"/>
      <c r="S31" s="363"/>
      <c r="T31" s="363"/>
      <c r="U31" s="365"/>
      <c r="V31" s="365"/>
      <c r="W31" s="365"/>
      <c r="X31" s="365"/>
      <c r="Y31" s="365"/>
      <c r="Z31" s="371"/>
      <c r="AA31" s="371"/>
      <c r="AB31" s="371"/>
      <c r="AC31" s="371"/>
      <c r="AD31" s="371"/>
      <c r="AE31" s="371"/>
    </row>
    <row r="32" spans="1:31" ht="20.25" customHeight="1">
      <c r="A32" s="147"/>
      <c r="B32" s="148"/>
      <c r="C32" s="368"/>
      <c r="D32" s="368"/>
      <c r="E32" s="363"/>
      <c r="F32" s="363"/>
      <c r="G32" s="363"/>
      <c r="H32" s="363"/>
      <c r="I32" s="363"/>
      <c r="J32" s="363"/>
      <c r="K32" s="366"/>
      <c r="L32" s="367"/>
      <c r="M32" s="369">
        <f t="shared" si="7"/>
        <v>0</v>
      </c>
      <c r="N32" s="370"/>
      <c r="O32" s="363"/>
      <c r="P32" s="363"/>
      <c r="Q32" s="363"/>
      <c r="R32" s="363"/>
      <c r="S32" s="363"/>
      <c r="T32" s="363"/>
      <c r="U32" s="365"/>
      <c r="V32" s="365"/>
      <c r="W32" s="365"/>
      <c r="X32" s="365"/>
      <c r="Y32" s="365"/>
      <c r="Z32" s="371"/>
      <c r="AA32" s="371"/>
      <c r="AB32" s="371"/>
      <c r="AC32" s="371"/>
      <c r="AD32" s="371"/>
      <c r="AE32" s="371"/>
    </row>
    <row r="33" spans="1:31" ht="20.25" customHeight="1">
      <c r="A33" s="147"/>
      <c r="B33" s="148"/>
      <c r="C33" s="368"/>
      <c r="D33" s="368"/>
      <c r="E33" s="363"/>
      <c r="F33" s="363"/>
      <c r="G33" s="363"/>
      <c r="H33" s="363"/>
      <c r="I33" s="363"/>
      <c r="J33" s="363"/>
      <c r="K33" s="366"/>
      <c r="L33" s="367"/>
      <c r="M33" s="369">
        <f t="shared" si="7"/>
        <v>0</v>
      </c>
      <c r="N33" s="370"/>
      <c r="O33" s="363"/>
      <c r="P33" s="363"/>
      <c r="Q33" s="363"/>
      <c r="R33" s="363"/>
      <c r="S33" s="363"/>
      <c r="T33" s="363"/>
      <c r="U33" s="365"/>
      <c r="V33" s="365"/>
      <c r="W33" s="365"/>
      <c r="X33" s="365"/>
      <c r="Y33" s="365"/>
      <c r="Z33" s="371"/>
      <c r="AA33" s="371"/>
      <c r="AB33" s="371"/>
      <c r="AC33" s="371"/>
      <c r="AD33" s="371"/>
      <c r="AE33" s="371"/>
    </row>
    <row r="34" spans="1:31" ht="20.25" customHeight="1">
      <c r="A34" s="147"/>
      <c r="B34" s="148"/>
      <c r="C34" s="368"/>
      <c r="D34" s="368"/>
      <c r="E34" s="363"/>
      <c r="F34" s="363"/>
      <c r="G34" s="363"/>
      <c r="H34" s="363"/>
      <c r="I34" s="363"/>
      <c r="J34" s="363"/>
      <c r="K34" s="366"/>
      <c r="L34" s="367"/>
      <c r="M34" s="369">
        <f t="shared" si="7"/>
        <v>0</v>
      </c>
      <c r="N34" s="370"/>
      <c r="O34" s="363"/>
      <c r="P34" s="363"/>
      <c r="Q34" s="363"/>
      <c r="R34" s="363"/>
      <c r="S34" s="363"/>
      <c r="T34" s="363"/>
      <c r="U34" s="365"/>
      <c r="V34" s="365"/>
      <c r="W34" s="365"/>
      <c r="X34" s="365"/>
      <c r="Y34" s="365"/>
      <c r="Z34" s="371"/>
      <c r="AA34" s="371"/>
      <c r="AB34" s="371"/>
      <c r="AC34" s="371"/>
      <c r="AD34" s="371"/>
      <c r="AE34" s="371"/>
    </row>
    <row r="35" spans="1:31" ht="20.25" customHeight="1">
      <c r="A35" s="147"/>
      <c r="B35" s="148"/>
      <c r="C35" s="368"/>
      <c r="D35" s="368"/>
      <c r="E35" s="363"/>
      <c r="F35" s="363"/>
      <c r="G35" s="363"/>
      <c r="H35" s="363"/>
      <c r="I35" s="363"/>
      <c r="J35" s="363"/>
      <c r="K35" s="366"/>
      <c r="L35" s="367"/>
      <c r="M35" s="369">
        <f t="shared" si="7"/>
        <v>0</v>
      </c>
      <c r="N35" s="370"/>
      <c r="O35" s="363"/>
      <c r="P35" s="363"/>
      <c r="Q35" s="363"/>
      <c r="R35" s="363"/>
      <c r="S35" s="363"/>
      <c r="T35" s="363"/>
      <c r="U35" s="365"/>
      <c r="V35" s="365"/>
      <c r="W35" s="365"/>
      <c r="X35" s="365"/>
      <c r="Y35" s="365"/>
      <c r="Z35" s="371"/>
      <c r="AA35" s="371"/>
      <c r="AB35" s="371"/>
      <c r="AC35" s="371"/>
      <c r="AD35" s="371"/>
      <c r="AE35" s="371"/>
    </row>
    <row r="36" spans="1:31" ht="20.25" customHeight="1">
      <c r="A36" s="377" t="s">
        <v>35</v>
      </c>
      <c r="B36" s="378"/>
      <c r="C36" s="378"/>
      <c r="D36" s="379"/>
      <c r="E36" s="372">
        <f>SUM(E29:E35)</f>
        <v>0</v>
      </c>
      <c r="F36" s="372"/>
      <c r="G36" s="372">
        <f>SUM(G29:G35)</f>
        <v>0</v>
      </c>
      <c r="H36" s="372"/>
      <c r="I36" s="372">
        <f>SUM(I29:I35)</f>
        <v>0</v>
      </c>
      <c r="J36" s="372"/>
      <c r="K36" s="372">
        <f>SUM(K29:K35)</f>
        <v>0</v>
      </c>
      <c r="L36" s="372"/>
      <c r="M36" s="372">
        <f>SUM(M29:M35)</f>
        <v>0</v>
      </c>
      <c r="N36" s="372"/>
      <c r="O36" s="372">
        <f>SUM(O29:O35)</f>
        <v>0</v>
      </c>
      <c r="P36" s="372"/>
      <c r="Q36" s="372">
        <f>SUM(Q29:Q35)</f>
        <v>0</v>
      </c>
      <c r="R36" s="372"/>
      <c r="S36" s="372">
        <f>SUM(S29:S35)</f>
        <v>0</v>
      </c>
      <c r="T36" s="372"/>
      <c r="U36" s="374"/>
      <c r="V36" s="374"/>
      <c r="W36" s="374"/>
      <c r="X36" s="374"/>
      <c r="Y36" s="374"/>
      <c r="Z36" s="375"/>
      <c r="AA36" s="375"/>
      <c r="AB36" s="375"/>
      <c r="AC36" s="375"/>
      <c r="AD36" s="375"/>
      <c r="AE36" s="375"/>
    </row>
    <row r="37" spans="1:31" s="144" customFormat="1" ht="20.25" customHeight="1">
      <c r="A37" s="26"/>
      <c r="B37" s="26"/>
      <c r="C37" s="26"/>
      <c r="D37" s="26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8"/>
      <c r="V37" s="168"/>
      <c r="W37" s="168"/>
      <c r="X37" s="168"/>
      <c r="Y37" s="168"/>
      <c r="Z37" s="169"/>
      <c r="AA37" s="169"/>
      <c r="AB37" s="169"/>
      <c r="AC37" s="169"/>
      <c r="AD37" s="169"/>
      <c r="AE37" s="169"/>
    </row>
    <row r="38" spans="1:31" s="144" customFormat="1" ht="20.25" customHeight="1">
      <c r="A38" s="26"/>
      <c r="B38" s="26"/>
      <c r="C38" s="26"/>
      <c r="D38" s="26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8"/>
      <c r="V38" s="168"/>
      <c r="W38" s="168"/>
      <c r="X38" s="168"/>
      <c r="Y38" s="168"/>
      <c r="Z38" s="169"/>
      <c r="AA38" s="169"/>
      <c r="AB38" s="169"/>
      <c r="AC38" s="169"/>
      <c r="AD38" s="169"/>
      <c r="AE38" s="169"/>
    </row>
    <row r="39" spans="1:31" s="144" customFormat="1" ht="20.25" customHeight="1">
      <c r="A39" s="26"/>
      <c r="B39" s="26"/>
      <c r="C39" s="26"/>
      <c r="D39" s="2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8"/>
      <c r="V39" s="168"/>
      <c r="W39" s="168"/>
      <c r="X39" s="168"/>
      <c r="Y39" s="168"/>
      <c r="Z39" s="169"/>
      <c r="AA39" s="169"/>
      <c r="AB39" s="169"/>
      <c r="AC39" s="169"/>
      <c r="AD39" s="169"/>
      <c r="AE39" s="169"/>
    </row>
    <row r="40" spans="1:31" s="144" customFormat="1" ht="20.25" customHeight="1">
      <c r="A40" s="26"/>
      <c r="B40" s="26"/>
      <c r="C40" s="26"/>
      <c r="D40" s="26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8"/>
      <c r="V40" s="168"/>
      <c r="W40" s="168"/>
      <c r="X40" s="168"/>
      <c r="Y40" s="168"/>
      <c r="Z40" s="169"/>
      <c r="AA40" s="169"/>
      <c r="AB40" s="169"/>
      <c r="AC40" s="169"/>
      <c r="AD40" s="169"/>
      <c r="AE40" s="169"/>
    </row>
    <row r="41" spans="1:31" ht="36" customHeight="1">
      <c r="A41" s="336" t="s">
        <v>432</v>
      </c>
      <c r="B41" s="336"/>
      <c r="C41" s="336"/>
      <c r="D41" s="336"/>
      <c r="E41" s="336"/>
      <c r="F41" s="336"/>
      <c r="G41" s="108"/>
      <c r="H41" s="108"/>
      <c r="I41" s="108"/>
      <c r="J41" s="108"/>
      <c r="K41" s="108"/>
      <c r="L41" s="352" t="s">
        <v>363</v>
      </c>
      <c r="M41" s="353"/>
      <c r="N41" s="353"/>
      <c r="O41" s="353"/>
      <c r="P41" s="353"/>
      <c r="Q41" s="353"/>
      <c r="R41" s="131"/>
      <c r="S41" s="373" t="s">
        <v>429</v>
      </c>
      <c r="T41" s="373"/>
      <c r="U41" s="373"/>
      <c r="V41" s="373"/>
      <c r="W41" s="373"/>
      <c r="X41" s="373"/>
      <c r="Y41" s="373"/>
      <c r="Z41" s="108"/>
    </row>
    <row r="42" spans="1:31" ht="18.75" customHeight="1">
      <c r="A42" s="354" t="s">
        <v>47</v>
      </c>
      <c r="B42" s="355"/>
      <c r="C42" s="355"/>
      <c r="D42" s="355"/>
      <c r="E42" s="108"/>
      <c r="F42" s="108"/>
      <c r="G42" s="108"/>
      <c r="H42" s="108"/>
      <c r="I42" s="108"/>
      <c r="J42" s="108"/>
      <c r="K42" s="108"/>
      <c r="L42" s="243" t="s">
        <v>362</v>
      </c>
      <c r="M42" s="243"/>
      <c r="N42" s="243"/>
      <c r="O42" s="243"/>
      <c r="P42" s="243"/>
      <c r="Q42" s="243"/>
      <c r="R42" s="129"/>
      <c r="S42" s="322" t="s">
        <v>224</v>
      </c>
      <c r="T42" s="322"/>
      <c r="U42" s="322"/>
      <c r="V42" s="322"/>
      <c r="W42" s="322"/>
      <c r="X42" s="322"/>
      <c r="Y42" s="322"/>
      <c r="Z42" s="184"/>
      <c r="AA42" s="184"/>
      <c r="AB42" s="184"/>
      <c r="AC42" s="184"/>
    </row>
  </sheetData>
  <mergeCells count="149">
    <mergeCell ref="S42:Y42"/>
    <mergeCell ref="S41:Y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K35:L35"/>
    <mergeCell ref="S35:T35"/>
    <mergeCell ref="U35:Y35"/>
    <mergeCell ref="Z35:AE35"/>
    <mergeCell ref="O34:P34"/>
    <mergeCell ref="Q34:R34"/>
    <mergeCell ref="S34:T34"/>
    <mergeCell ref="U34:Y34"/>
    <mergeCell ref="Z34:AE34"/>
    <mergeCell ref="O35:P35"/>
    <mergeCell ref="Q35:R3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M34:N34"/>
    <mergeCell ref="M33:N33"/>
    <mergeCell ref="O33:P33"/>
    <mergeCell ref="Q33:R33"/>
    <mergeCell ref="Z33:AE33"/>
    <mergeCell ref="O32:P32"/>
    <mergeCell ref="Q32:R32"/>
    <mergeCell ref="S32:T32"/>
    <mergeCell ref="U32:Y32"/>
    <mergeCell ref="Z32:AE32"/>
    <mergeCell ref="S33:T33"/>
    <mergeCell ref="U33:Y33"/>
    <mergeCell ref="K33:L33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M32:N32"/>
    <mergeCell ref="M31:N31"/>
    <mergeCell ref="O31:P31"/>
    <mergeCell ref="Q31:R31"/>
    <mergeCell ref="K31:L31"/>
    <mergeCell ref="Z31:AE31"/>
    <mergeCell ref="O30:P30"/>
    <mergeCell ref="Q30:R30"/>
    <mergeCell ref="S30:T30"/>
    <mergeCell ref="U30:Y30"/>
    <mergeCell ref="Z30:AE30"/>
    <mergeCell ref="S31:T31"/>
    <mergeCell ref="U31:Y31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M30:N30"/>
    <mergeCell ref="M29:N29"/>
    <mergeCell ref="O29:P29"/>
    <mergeCell ref="Q29:R29"/>
    <mergeCell ref="Z29:AE29"/>
    <mergeCell ref="O28:P28"/>
    <mergeCell ref="Q28:R28"/>
    <mergeCell ref="S28:T28"/>
    <mergeCell ref="U28:Y28"/>
    <mergeCell ref="Z28:AE28"/>
    <mergeCell ref="U29:Y29"/>
    <mergeCell ref="K29:L29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U25:Y27"/>
    <mergeCell ref="Z25:AE27"/>
    <mergeCell ref="K26:L27"/>
    <mergeCell ref="M26:N27"/>
    <mergeCell ref="O26:T26"/>
    <mergeCell ref="O27:P27"/>
    <mergeCell ref="Q27:R27"/>
    <mergeCell ref="S29:T29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G25:H27"/>
    <mergeCell ref="A41:F41"/>
    <mergeCell ref="L41:Q41"/>
    <mergeCell ref="L42:Q42"/>
    <mergeCell ref="A42:D42"/>
    <mergeCell ref="B25:B27"/>
    <mergeCell ref="C25:D27"/>
    <mergeCell ref="E25:F27"/>
    <mergeCell ref="M28:N28"/>
    <mergeCell ref="I25:J27"/>
    <mergeCell ref="K25:T25"/>
    <mergeCell ref="B15:F15"/>
    <mergeCell ref="B6:F8"/>
    <mergeCell ref="Q6:U6"/>
    <mergeCell ref="B12:F12"/>
    <mergeCell ref="G7:G8"/>
    <mergeCell ref="Q7:Q8"/>
    <mergeCell ref="L6:P6"/>
    <mergeCell ref="L7:L8"/>
    <mergeCell ref="M7:P7"/>
    <mergeCell ref="H7:K7"/>
    <mergeCell ref="A3:AE3"/>
    <mergeCell ref="B9:F9"/>
    <mergeCell ref="B10:F10"/>
    <mergeCell ref="B14:F14"/>
    <mergeCell ref="R7:U7"/>
    <mergeCell ref="AB7:AE7"/>
    <mergeCell ref="B13:F13"/>
    <mergeCell ref="AA6:AE6"/>
    <mergeCell ref="B11:F11"/>
    <mergeCell ref="V6:Z6"/>
  </mergeCells>
  <phoneticPr fontId="3" type="noConversion"/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2020-12-29T16:15:53Z</cp:lastPrinted>
  <dcterms:created xsi:type="dcterms:W3CDTF">2003-03-13T16:00:22Z</dcterms:created>
  <dcterms:modified xsi:type="dcterms:W3CDTF">2021-09-28T08:04:14Z</dcterms:modified>
</cp:coreProperties>
</file>