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32760" yWindow="32760" windowWidth="28800" windowHeight="12420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[7]Inform!$E$6</definedName>
    <definedName name="ClDate_21">[8]Inform!$E$6</definedName>
    <definedName name="ClDate_25">[8]Inform!$E$6</definedName>
    <definedName name="ClDate_6">[9]Inform!$E$6</definedName>
    <definedName name="CompName">[7]Inform!$F$2</definedName>
    <definedName name="CompName_21">[8]Inform!$F$2</definedName>
    <definedName name="CompName_25">[8]Inform!$F$2</definedName>
    <definedName name="CompName_6">[9]Inform!$F$2</definedName>
    <definedName name="CompNameE">[7]Inform!$G$2</definedName>
    <definedName name="CompNameE_21">[8]Inform!$G$2</definedName>
    <definedName name="CompNameE_25">[8]Inform!$G$2</definedName>
    <definedName name="CompNameE_6">[9]Inform!$G$2</definedName>
    <definedName name="Cost_Category_National_ID">#REF!</definedName>
    <definedName name="Cе511">#REF!</definedName>
    <definedName name="d">'[10]МТР Газ України'!$B$4</definedName>
    <definedName name="Database" hidden="1">'[26]Ener '!$A$1:$G$2645</definedName>
    <definedName name="dCPIb">[11]попер_роз!#REF!</definedName>
    <definedName name="dPPIb">[11]попер_роз!#REF!</definedName>
    <definedName name="ds">'[12]7  Інші витрати'!#REF!</definedName>
    <definedName name="Fact_Type_ID">#REF!</definedName>
    <definedName name="G">'[13]МТР Газ України'!$B$1</definedName>
    <definedName name="ij1sssss">'[14]7  Інші витрати'!#REF!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[7]Inform!$E$5</definedName>
    <definedName name="OpDate_21">[8]Inform!$E$5</definedName>
    <definedName name="OpDate_25">[8]Inform!$E$5</definedName>
    <definedName name="OpDate_6">[9]Inform!$E$5</definedName>
    <definedName name="Print_Area" localSheetId="1">'I. Інф. до фін.плану'!$A$1:$O$137</definedName>
    <definedName name="Print_Area" localSheetId="5">'VI-VII джер.кап.інв.'!$A$1:$AE$42</definedName>
    <definedName name="Print_Area" localSheetId="4">'ІV кап. інвеат. V кред. '!$A$1:$M$40</definedName>
    <definedName name="Print_Area" localSheetId="2">'ІІ. Розп. ч.п. та розр. з бюд.'!$A$1:$M$50</definedName>
    <definedName name="Print_Area" localSheetId="0">'Осн. фін. пок.'!$A$1:$J$118</definedName>
    <definedName name="Print_Titles" localSheetId="0">'Осн. фін. пок.'!$38:$40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>[15]!ShowFil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[7]Inform!$E$38</definedName>
    <definedName name="Unit_21">[8]Inform!$E$38</definedName>
    <definedName name="Unit_25">[8]Inform!$E$38</definedName>
    <definedName name="Unit_6">[9]Inform!$E$38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'[14]7  Інші витрати'!#REF!</definedName>
    <definedName name="ав">#REF!</definedName>
    <definedName name="аен">'[25]МТР Газ України'!$B$4</definedName>
    <definedName name="в">'[27]МТР Газ України'!$F$1</definedName>
    <definedName name="ватт">'[28]БАЗА  '!#REF!</definedName>
    <definedName name="Д">'[16]МТР Газ України'!$B$4</definedName>
    <definedName name="е">#REF!</definedName>
    <definedName name="є">#REF!</definedName>
    <definedName name="Заголовки_для_печати_МИ">'[29]1993'!$A$1:$IV$3,'[29]1993'!$A$1:$A$65536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'[31]7  Інші витрати'!#REF!</definedName>
    <definedName name="іваф">#REF!</definedName>
    <definedName name="івів">'[13]МТР Газ України'!$B$1</definedName>
    <definedName name="іцу">[24]Inform!$G$2</definedName>
    <definedName name="йуц">#REF!</definedName>
    <definedName name="йцу">#REF!</definedName>
    <definedName name="йцуйй">#REF!</definedName>
    <definedName name="йцукц">'[31]7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п">'[14]7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[32]Inform!$E$6</definedName>
    <definedName name="р">#REF!</definedName>
    <definedName name="т">[33]Inform!$E$6</definedName>
    <definedName name="тариф">[34]Inform!$G$2</definedName>
    <definedName name="уйцукйцуйу">#REF!</definedName>
    <definedName name="уке">[35]Inform!$G$2</definedName>
    <definedName name="УТГ">'[16]МТР Газ України'!$B$4</definedName>
    <definedName name="фів">'[25]МТР Газ України'!$B$4</definedName>
    <definedName name="фіваіф">'[31]7  Інші витрати'!#REF!</definedName>
    <definedName name="фф">'[27]МТР Газ України'!$F$1</definedName>
    <definedName name="ц">'[14]7  Інші витрати'!#REF!</definedName>
    <definedName name="ччч">'[36]БАЗА  '!#REF!</definedName>
    <definedName name="ш">#REF!</definedName>
  </definedNames>
  <calcPr calcId="124519" fullCalcOnLoad="1"/>
</workbook>
</file>

<file path=xl/calcChain.xml><?xml version="1.0" encoding="utf-8"?>
<calcChain xmlns="http://schemas.openxmlformats.org/spreadsheetml/2006/main">
  <c r="I22" i="26"/>
  <c r="O14" i="20"/>
  <c r="L14"/>
  <c r="I14"/>
  <c r="F14"/>
  <c r="H130"/>
  <c r="I130"/>
  <c r="J130"/>
  <c r="G130"/>
  <c r="H129"/>
  <c r="I129"/>
  <c r="J129"/>
  <c r="G129"/>
  <c r="H128"/>
  <c r="I128"/>
  <c r="J128"/>
  <c r="G128"/>
  <c r="H125"/>
  <c r="J125"/>
  <c r="G125"/>
  <c r="G132"/>
  <c r="H126"/>
  <c r="I126"/>
  <c r="I125"/>
  <c r="J126"/>
  <c r="G126"/>
  <c r="F126"/>
  <c r="E125"/>
  <c r="E132"/>
  <c r="B29" i="24"/>
  <c r="L29"/>
  <c r="K29"/>
  <c r="M29"/>
  <c r="H33" i="20"/>
  <c r="H24"/>
  <c r="H37"/>
  <c r="H94"/>
  <c r="I33"/>
  <c r="I24"/>
  <c r="J33"/>
  <c r="J24"/>
  <c r="G33"/>
  <c r="G24"/>
  <c r="F36"/>
  <c r="F35"/>
  <c r="F34"/>
  <c r="D33"/>
  <c r="E33"/>
  <c r="C33"/>
  <c r="D109" i="14"/>
  <c r="C109"/>
  <c r="D108"/>
  <c r="E108"/>
  <c r="C110"/>
  <c r="F44" i="26"/>
  <c r="F45"/>
  <c r="F46"/>
  <c r="F47"/>
  <c r="F48"/>
  <c r="F49"/>
  <c r="F43"/>
  <c r="H42"/>
  <c r="I42"/>
  <c r="J42"/>
  <c r="G42"/>
  <c r="D42"/>
  <c r="E42"/>
  <c r="C42"/>
  <c r="F40"/>
  <c r="F39"/>
  <c r="D38"/>
  <c r="E38"/>
  <c r="C38"/>
  <c r="H11"/>
  <c r="I11"/>
  <c r="J11"/>
  <c r="G11"/>
  <c r="D11"/>
  <c r="D7"/>
  <c r="D50"/>
  <c r="E11"/>
  <c r="C11"/>
  <c r="F13"/>
  <c r="F89" i="20"/>
  <c r="F90"/>
  <c r="F91"/>
  <c r="F92"/>
  <c r="F93"/>
  <c r="F88"/>
  <c r="H87"/>
  <c r="I87"/>
  <c r="I81"/>
  <c r="J87"/>
  <c r="J81"/>
  <c r="G87"/>
  <c r="D87"/>
  <c r="D81"/>
  <c r="E87"/>
  <c r="E81"/>
  <c r="C87"/>
  <c r="F77"/>
  <c r="F78"/>
  <c r="F79"/>
  <c r="F80"/>
  <c r="F76"/>
  <c r="H75"/>
  <c r="I75"/>
  <c r="J75"/>
  <c r="G75"/>
  <c r="D75"/>
  <c r="D72"/>
  <c r="E75"/>
  <c r="C75"/>
  <c r="C72"/>
  <c r="F62"/>
  <c r="F63"/>
  <c r="F61"/>
  <c r="H60"/>
  <c r="H38"/>
  <c r="I60"/>
  <c r="I38"/>
  <c r="J60"/>
  <c r="J38"/>
  <c r="G60"/>
  <c r="C60"/>
  <c r="C42" i="14"/>
  <c r="D42"/>
  <c r="E42"/>
  <c r="G44"/>
  <c r="H44"/>
  <c r="I44"/>
  <c r="J44"/>
  <c r="C48"/>
  <c r="D48"/>
  <c r="E48"/>
  <c r="C49"/>
  <c r="D49"/>
  <c r="E49"/>
  <c r="C50"/>
  <c r="D50"/>
  <c r="E50"/>
  <c r="C51"/>
  <c r="D51"/>
  <c r="E51"/>
  <c r="C52"/>
  <c r="D52"/>
  <c r="E52"/>
  <c r="G57"/>
  <c r="H57"/>
  <c r="I57"/>
  <c r="J57"/>
  <c r="C61"/>
  <c r="D61"/>
  <c r="E61"/>
  <c r="F61"/>
  <c r="C62"/>
  <c r="D62"/>
  <c r="E62"/>
  <c r="F62"/>
  <c r="C65"/>
  <c r="D65"/>
  <c r="E65"/>
  <c r="F65"/>
  <c r="C83"/>
  <c r="D83"/>
  <c r="E83"/>
  <c r="F84"/>
  <c r="F85"/>
  <c r="F86"/>
  <c r="C87"/>
  <c r="D87"/>
  <c r="E87"/>
  <c r="F88"/>
  <c r="F89"/>
  <c r="F87"/>
  <c r="F90"/>
  <c r="C93"/>
  <c r="D93"/>
  <c r="D105"/>
  <c r="E93"/>
  <c r="F93"/>
  <c r="C99"/>
  <c r="C105"/>
  <c r="D99"/>
  <c r="E99"/>
  <c r="E105" s="1"/>
  <c r="G105"/>
  <c r="H105"/>
  <c r="I105"/>
  <c r="J105"/>
  <c r="C106"/>
  <c r="D106"/>
  <c r="E106"/>
  <c r="F106"/>
  <c r="C107"/>
  <c r="D107"/>
  <c r="E107"/>
  <c r="F107"/>
  <c r="C108"/>
  <c r="F108"/>
  <c r="C112"/>
  <c r="D112"/>
  <c r="E112"/>
  <c r="F112"/>
  <c r="C113"/>
  <c r="D113"/>
  <c r="E113"/>
  <c r="F113"/>
  <c r="D16" i="20"/>
  <c r="G16"/>
  <c r="J16"/>
  <c r="M16"/>
  <c r="F23"/>
  <c r="C24"/>
  <c r="C43" i="14"/>
  <c r="C44" s="1"/>
  <c r="D24" i="20"/>
  <c r="D114"/>
  <c r="E24"/>
  <c r="E37"/>
  <c r="F25"/>
  <c r="F26"/>
  <c r="F27"/>
  <c r="F28"/>
  <c r="F29"/>
  <c r="F30"/>
  <c r="F31"/>
  <c r="C38"/>
  <c r="D38"/>
  <c r="E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C64"/>
  <c r="D64"/>
  <c r="E64"/>
  <c r="G64"/>
  <c r="H64"/>
  <c r="I64"/>
  <c r="J64"/>
  <c r="F65"/>
  <c r="F66"/>
  <c r="F67"/>
  <c r="F68"/>
  <c r="F69"/>
  <c r="F70"/>
  <c r="F71"/>
  <c r="E72"/>
  <c r="G72"/>
  <c r="H72"/>
  <c r="H113"/>
  <c r="J72"/>
  <c r="F73"/>
  <c r="F119"/>
  <c r="F74"/>
  <c r="F121"/>
  <c r="C81"/>
  <c r="C114"/>
  <c r="G81"/>
  <c r="F82"/>
  <c r="F120"/>
  <c r="F83"/>
  <c r="F122"/>
  <c r="F84"/>
  <c r="F85"/>
  <c r="F86"/>
  <c r="F95"/>
  <c r="F96"/>
  <c r="F97"/>
  <c r="F98"/>
  <c r="C99"/>
  <c r="D99"/>
  <c r="E99"/>
  <c r="G99"/>
  <c r="G113"/>
  <c r="H99"/>
  <c r="I99"/>
  <c r="J99"/>
  <c r="J113"/>
  <c r="F100"/>
  <c r="F101"/>
  <c r="C102"/>
  <c r="D102"/>
  <c r="E102"/>
  <c r="G102"/>
  <c r="H102"/>
  <c r="I102"/>
  <c r="F102"/>
  <c r="J102"/>
  <c r="F103"/>
  <c r="F104"/>
  <c r="F106"/>
  <c r="F107"/>
  <c r="F108"/>
  <c r="F109"/>
  <c r="F115"/>
  <c r="C118"/>
  <c r="D118"/>
  <c r="E118"/>
  <c r="G118"/>
  <c r="H118"/>
  <c r="I118"/>
  <c r="J118"/>
  <c r="C119"/>
  <c r="D119"/>
  <c r="E119"/>
  <c r="G119"/>
  <c r="H119"/>
  <c r="I119"/>
  <c r="J119"/>
  <c r="C120"/>
  <c r="D120"/>
  <c r="E120"/>
  <c r="G120"/>
  <c r="H120"/>
  <c r="I120"/>
  <c r="J120"/>
  <c r="C121"/>
  <c r="D121"/>
  <c r="E121"/>
  <c r="G121"/>
  <c r="H121"/>
  <c r="I121"/>
  <c r="J121"/>
  <c r="C122"/>
  <c r="D122"/>
  <c r="E122"/>
  <c r="G122"/>
  <c r="H122"/>
  <c r="I122"/>
  <c r="J122"/>
  <c r="F127"/>
  <c r="F128"/>
  <c r="F99" i="14"/>
  <c r="F105" s="1"/>
  <c r="F129" i="20"/>
  <c r="F130"/>
  <c r="F118"/>
  <c r="C132"/>
  <c r="D132"/>
  <c r="H132"/>
  <c r="J132"/>
  <c r="I10" i="23"/>
  <c r="F11"/>
  <c r="G11"/>
  <c r="H11"/>
  <c r="I11"/>
  <c r="J11"/>
  <c r="K11"/>
  <c r="L11"/>
  <c r="M11"/>
  <c r="F12"/>
  <c r="G12"/>
  <c r="H12"/>
  <c r="J12"/>
  <c r="I12"/>
  <c r="K12"/>
  <c r="L12"/>
  <c r="M12"/>
  <c r="I13"/>
  <c r="I14"/>
  <c r="I15"/>
  <c r="I16"/>
  <c r="I17"/>
  <c r="I18"/>
  <c r="I19"/>
  <c r="I20"/>
  <c r="I21"/>
  <c r="F24"/>
  <c r="G24"/>
  <c r="H24"/>
  <c r="H47"/>
  <c r="E53" i="14"/>
  <c r="J24" i="23"/>
  <c r="I24"/>
  <c r="K24"/>
  <c r="L24"/>
  <c r="L47"/>
  <c r="M24"/>
  <c r="I25"/>
  <c r="F48" i="14"/>
  <c r="I26" i="23"/>
  <c r="F49" i="14"/>
  <c r="I27" i="23"/>
  <c r="F50" i="14"/>
  <c r="I28" i="23"/>
  <c r="I29"/>
  <c r="F51" i="14"/>
  <c r="I30" i="23"/>
  <c r="I31"/>
  <c r="I32"/>
  <c r="I33"/>
  <c r="F34"/>
  <c r="F47"/>
  <c r="C53" i="14"/>
  <c r="G34" i="23"/>
  <c r="H34"/>
  <c r="J34"/>
  <c r="I34"/>
  <c r="K34"/>
  <c r="L34"/>
  <c r="M34"/>
  <c r="M47"/>
  <c r="I35"/>
  <c r="I36"/>
  <c r="I37"/>
  <c r="I38"/>
  <c r="F39"/>
  <c r="G39"/>
  <c r="H39"/>
  <c r="J39"/>
  <c r="K39"/>
  <c r="K47"/>
  <c r="L39"/>
  <c r="M39"/>
  <c r="I40"/>
  <c r="F52" i="14"/>
  <c r="I41" i="23"/>
  <c r="I42"/>
  <c r="I43"/>
  <c r="F44"/>
  <c r="G44"/>
  <c r="G47"/>
  <c r="D53" i="14"/>
  <c r="H44" i="23"/>
  <c r="I44"/>
  <c r="I45"/>
  <c r="I46"/>
  <c r="F8" i="26"/>
  <c r="F9"/>
  <c r="F10"/>
  <c r="F12"/>
  <c r="F14"/>
  <c r="F15"/>
  <c r="C16"/>
  <c r="D16"/>
  <c r="E16"/>
  <c r="G16"/>
  <c r="G7"/>
  <c r="H16"/>
  <c r="I16"/>
  <c r="I7"/>
  <c r="I50"/>
  <c r="J16"/>
  <c r="F17"/>
  <c r="F18"/>
  <c r="F19"/>
  <c r="F20"/>
  <c r="F22"/>
  <c r="F23"/>
  <c r="F24"/>
  <c r="C25"/>
  <c r="D25"/>
  <c r="E25"/>
  <c r="E21"/>
  <c r="G25"/>
  <c r="F25"/>
  <c r="H25"/>
  <c r="H21"/>
  <c r="H50"/>
  <c r="I25"/>
  <c r="J25"/>
  <c r="J21"/>
  <c r="F26"/>
  <c r="F27"/>
  <c r="F28"/>
  <c r="H29"/>
  <c r="F30"/>
  <c r="F31"/>
  <c r="F32"/>
  <c r="F33"/>
  <c r="F34"/>
  <c r="C35"/>
  <c r="D35"/>
  <c r="D29"/>
  <c r="E35"/>
  <c r="E29"/>
  <c r="G35"/>
  <c r="G29"/>
  <c r="F29"/>
  <c r="H35"/>
  <c r="I35"/>
  <c r="I29"/>
  <c r="J35"/>
  <c r="J29"/>
  <c r="F37"/>
  <c r="F35"/>
  <c r="F38"/>
  <c r="F41"/>
  <c r="C52"/>
  <c r="D52"/>
  <c r="E52"/>
  <c r="G52"/>
  <c r="H52"/>
  <c r="I52"/>
  <c r="J52"/>
  <c r="J70"/>
  <c r="F53"/>
  <c r="F54"/>
  <c r="F55"/>
  <c r="F56"/>
  <c r="F57"/>
  <c r="F58"/>
  <c r="F59"/>
  <c r="F61"/>
  <c r="F62"/>
  <c r="C63"/>
  <c r="C60"/>
  <c r="C70"/>
  <c r="D63"/>
  <c r="D60"/>
  <c r="E63"/>
  <c r="E60"/>
  <c r="E70"/>
  <c r="G63"/>
  <c r="G60"/>
  <c r="H63"/>
  <c r="H60"/>
  <c r="I63"/>
  <c r="I60"/>
  <c r="I70"/>
  <c r="J63"/>
  <c r="J60"/>
  <c r="F64"/>
  <c r="F65"/>
  <c r="F66"/>
  <c r="F67"/>
  <c r="F68"/>
  <c r="F69"/>
  <c r="F73"/>
  <c r="C74"/>
  <c r="C72"/>
  <c r="D74"/>
  <c r="D72"/>
  <c r="E74"/>
  <c r="E72"/>
  <c r="E89"/>
  <c r="G74"/>
  <c r="G72"/>
  <c r="G89"/>
  <c r="H74"/>
  <c r="H72"/>
  <c r="I74"/>
  <c r="I72"/>
  <c r="I89"/>
  <c r="J74"/>
  <c r="J72"/>
  <c r="J89"/>
  <c r="F75"/>
  <c r="F76"/>
  <c r="F77"/>
  <c r="F78"/>
  <c r="F80"/>
  <c r="C81"/>
  <c r="C79"/>
  <c r="D81"/>
  <c r="D79"/>
  <c r="E81"/>
  <c r="E79"/>
  <c r="G81"/>
  <c r="G79"/>
  <c r="H81"/>
  <c r="H79"/>
  <c r="H89"/>
  <c r="I81"/>
  <c r="I79"/>
  <c r="J81"/>
  <c r="F82"/>
  <c r="F83"/>
  <c r="F84"/>
  <c r="F85"/>
  <c r="F86"/>
  <c r="F87"/>
  <c r="F88"/>
  <c r="F91"/>
  <c r="F92"/>
  <c r="F7" i="24"/>
  <c r="C55" i="14"/>
  <c r="G7" i="24"/>
  <c r="D55" i="14"/>
  <c r="H7" i="24"/>
  <c r="E55" i="14"/>
  <c r="J7" i="24"/>
  <c r="K7"/>
  <c r="L7"/>
  <c r="M7"/>
  <c r="I7"/>
  <c r="F55" i="14"/>
  <c r="I8" i="24"/>
  <c r="I9"/>
  <c r="I10"/>
  <c r="I11"/>
  <c r="I12"/>
  <c r="I13"/>
  <c r="B27"/>
  <c r="B36"/>
  <c r="L27"/>
  <c r="L36"/>
  <c r="F91" i="14"/>
  <c r="M27" i="24"/>
  <c r="B28"/>
  <c r="L28"/>
  <c r="M28"/>
  <c r="B30"/>
  <c r="L30"/>
  <c r="K30"/>
  <c r="M30"/>
  <c r="B31"/>
  <c r="L31"/>
  <c r="M31"/>
  <c r="B32"/>
  <c r="L32"/>
  <c r="M32"/>
  <c r="K32"/>
  <c r="B33"/>
  <c r="L33"/>
  <c r="M33"/>
  <c r="M36"/>
  <c r="B34"/>
  <c r="L34"/>
  <c r="M34"/>
  <c r="B35"/>
  <c r="L35"/>
  <c r="M35"/>
  <c r="K35"/>
  <c r="C36"/>
  <c r="F82" i="14"/>
  <c r="D36" i="24"/>
  <c r="E36"/>
  <c r="F36"/>
  <c r="G36"/>
  <c r="H36"/>
  <c r="I36"/>
  <c r="J36"/>
  <c r="G8" i="25"/>
  <c r="G14"/>
  <c r="L8"/>
  <c r="L14"/>
  <c r="Q8"/>
  <c r="V8"/>
  <c r="AB8"/>
  <c r="AC8"/>
  <c r="AD8"/>
  <c r="AA8"/>
  <c r="AE8"/>
  <c r="AE14"/>
  <c r="G9"/>
  <c r="L9"/>
  <c r="Q9"/>
  <c r="V9"/>
  <c r="V14"/>
  <c r="AB9"/>
  <c r="AC9"/>
  <c r="AD9"/>
  <c r="AA9"/>
  <c r="AE9"/>
  <c r="G10"/>
  <c r="L10"/>
  <c r="Q10"/>
  <c r="Q14"/>
  <c r="V10"/>
  <c r="AB10"/>
  <c r="AC10"/>
  <c r="AC14"/>
  <c r="AD10"/>
  <c r="AE10"/>
  <c r="AA10"/>
  <c r="G11"/>
  <c r="L11"/>
  <c r="Q11"/>
  <c r="V11"/>
  <c r="AB11"/>
  <c r="AA11"/>
  <c r="AC11"/>
  <c r="AD11"/>
  <c r="AE11"/>
  <c r="G12"/>
  <c r="L12"/>
  <c r="Q12"/>
  <c r="V12"/>
  <c r="AB12"/>
  <c r="AC12"/>
  <c r="AD12"/>
  <c r="AA12"/>
  <c r="AE12"/>
  <c r="G13"/>
  <c r="L13"/>
  <c r="Q13"/>
  <c r="V13"/>
  <c r="AB13"/>
  <c r="AA13"/>
  <c r="AC13"/>
  <c r="AD13"/>
  <c r="AE13"/>
  <c r="H14"/>
  <c r="I14"/>
  <c r="J14"/>
  <c r="K14"/>
  <c r="M14"/>
  <c r="N14"/>
  <c r="O14"/>
  <c r="P14"/>
  <c r="R14"/>
  <c r="S14"/>
  <c r="T14"/>
  <c r="U14"/>
  <c r="W14"/>
  <c r="X14"/>
  <c r="Y14"/>
  <c r="Z14"/>
  <c r="M27"/>
  <c r="M34"/>
  <c r="M28"/>
  <c r="M29"/>
  <c r="M30"/>
  <c r="M31"/>
  <c r="M32"/>
  <c r="M33"/>
  <c r="E34"/>
  <c r="G34"/>
  <c r="I34"/>
  <c r="K34"/>
  <c r="O34"/>
  <c r="Q34"/>
  <c r="S34"/>
  <c r="F64" i="20"/>
  <c r="C37"/>
  <c r="C94"/>
  <c r="AB14" i="25"/>
  <c r="I21" i="26"/>
  <c r="C29"/>
  <c r="C21"/>
  <c r="D21"/>
  <c r="F74"/>
  <c r="C7"/>
  <c r="C89"/>
  <c r="F81"/>
  <c r="H7"/>
  <c r="J7"/>
  <c r="J50"/>
  <c r="F16"/>
  <c r="G70"/>
  <c r="J79"/>
  <c r="E7"/>
  <c r="D113" i="20"/>
  <c r="E113"/>
  <c r="C113"/>
  <c r="F11" i="26"/>
  <c r="E43" i="14"/>
  <c r="E44" s="1"/>
  <c r="D37" i="20"/>
  <c r="D94"/>
  <c r="K28" i="24"/>
  <c r="K34"/>
  <c r="K27"/>
  <c r="K31"/>
  <c r="F83" i="14"/>
  <c r="F60" i="20"/>
  <c r="F75"/>
  <c r="I72"/>
  <c r="I113"/>
  <c r="F87"/>
  <c r="H81"/>
  <c r="G38"/>
  <c r="G94"/>
  <c r="F33"/>
  <c r="G37"/>
  <c r="G114"/>
  <c r="F131"/>
  <c r="F42" i="26"/>
  <c r="I39" i="23"/>
  <c r="E94" i="20"/>
  <c r="E117"/>
  <c r="E123"/>
  <c r="E45" i="14"/>
  <c r="E60" s="1"/>
  <c r="E114" i="20"/>
  <c r="E105"/>
  <c r="E110"/>
  <c r="C105"/>
  <c r="C110"/>
  <c r="C117"/>
  <c r="C123"/>
  <c r="C45" i="14"/>
  <c r="C60"/>
  <c r="J90" i="26"/>
  <c r="J93"/>
  <c r="F89"/>
  <c r="E50"/>
  <c r="E90"/>
  <c r="E93"/>
  <c r="I114" i="20"/>
  <c r="F24"/>
  <c r="I37"/>
  <c r="I94"/>
  <c r="F7" i="26"/>
  <c r="G50"/>
  <c r="D70"/>
  <c r="F81" i="20"/>
  <c r="D89" i="26"/>
  <c r="H105" i="20"/>
  <c r="H110"/>
  <c r="H117"/>
  <c r="H123"/>
  <c r="D105"/>
  <c r="D110"/>
  <c r="D117"/>
  <c r="D123"/>
  <c r="D45" i="14"/>
  <c r="D60" s="1"/>
  <c r="C50" i="26"/>
  <c r="C90"/>
  <c r="C93"/>
  <c r="J114" i="20"/>
  <c r="J37"/>
  <c r="J94"/>
  <c r="F79" i="26"/>
  <c r="H8" i="23"/>
  <c r="H22"/>
  <c r="E46" i="14"/>
  <c r="E112" i="20"/>
  <c r="E111"/>
  <c r="F60" i="26"/>
  <c r="H70"/>
  <c r="F70"/>
  <c r="H90"/>
  <c r="H93"/>
  <c r="H114" i="20"/>
  <c r="F38"/>
  <c r="I132"/>
  <c r="F132"/>
  <c r="F125"/>
  <c r="G117"/>
  <c r="G123"/>
  <c r="G105"/>
  <c r="G110"/>
  <c r="I90" i="26"/>
  <c r="I93"/>
  <c r="D90"/>
  <c r="D93"/>
  <c r="D43" i="14"/>
  <c r="D44" s="1"/>
  <c r="F52" i="26"/>
  <c r="J47" i="23"/>
  <c r="I47"/>
  <c r="F53" i="14"/>
  <c r="G21" i="26"/>
  <c r="F21"/>
  <c r="F113" i="20"/>
  <c r="F72"/>
  <c r="F63" i="26"/>
  <c r="F99" i="20"/>
  <c r="F42" i="14"/>
  <c r="F44" s="1"/>
  <c r="F72" i="26"/>
  <c r="AD14" i="25"/>
  <c r="AA14"/>
  <c r="K33" i="24"/>
  <c r="K36"/>
  <c r="V15" i="25"/>
  <c r="L15"/>
  <c r="Q15"/>
  <c r="G15"/>
  <c r="AA15"/>
  <c r="I105" i="20"/>
  <c r="I110"/>
  <c r="I117"/>
  <c r="I123"/>
  <c r="D111"/>
  <c r="G8" i="23"/>
  <c r="G22" s="1"/>
  <c r="D112" i="20"/>
  <c r="D46" i="14"/>
  <c r="F114" i="20"/>
  <c r="F43" i="14"/>
  <c r="H111" i="20"/>
  <c r="H112"/>
  <c r="K8" i="23"/>
  <c r="K22"/>
  <c r="G90" i="26"/>
  <c r="G93"/>
  <c r="F50"/>
  <c r="F90"/>
  <c r="F93"/>
  <c r="C112" i="20"/>
  <c r="C46" i="14"/>
  <c r="F8" i="23"/>
  <c r="F22" s="1"/>
  <c r="C111" i="20"/>
  <c r="E58" i="14"/>
  <c r="E57"/>
  <c r="E59"/>
  <c r="G111" i="20"/>
  <c r="J8" i="23"/>
  <c r="J22"/>
  <c r="G112" i="20"/>
  <c r="J105"/>
  <c r="J110"/>
  <c r="J117"/>
  <c r="J123"/>
  <c r="F37"/>
  <c r="F94"/>
  <c r="L8" i="23"/>
  <c r="L22" s="1"/>
  <c r="I112" i="20"/>
  <c r="I111"/>
  <c r="D57" i="14"/>
  <c r="D58"/>
  <c r="D59"/>
  <c r="C59"/>
  <c r="C57"/>
  <c r="C58"/>
  <c r="J111" i="20"/>
  <c r="J112"/>
  <c r="M8" i="23"/>
  <c r="M22" s="1"/>
  <c r="F117" i="20"/>
  <c r="F123"/>
  <c r="F45" i="14"/>
  <c r="F60" s="1"/>
  <c r="F105" i="20"/>
  <c r="F110"/>
  <c r="I8" i="23"/>
  <c r="I22" s="1"/>
  <c r="F111" i="20"/>
  <c r="F46" i="14"/>
  <c r="F58" s="1"/>
  <c r="F112" i="20"/>
  <c r="F59" i="14" l="1"/>
  <c r="F57"/>
</calcChain>
</file>

<file path=xl/sharedStrings.xml><?xml version="1.0" encoding="utf-8"?>
<sst xmlns="http://schemas.openxmlformats.org/spreadsheetml/2006/main" count="1345" uniqueCount="491">
  <si>
    <t xml:space="preserve">ПОГОДЖЕНО </t>
  </si>
  <si>
    <t>Додаток 1</t>
  </si>
  <si>
    <t xml:space="preserve">до Порядку складання, затвердження </t>
  </si>
  <si>
    <t xml:space="preserve">та контролю виконання фінансового плану </t>
  </si>
  <si>
    <t>(найменування органу, яким погоджено фінансовий план)</t>
  </si>
  <si>
    <t>суб'єкта господарювання державного сектору економіки</t>
  </si>
  <si>
    <t>(пункт 2)</t>
  </si>
  <si>
    <t>М. П. (посада, прізвище та власне ім'я, дата, підпис)</t>
  </si>
  <si>
    <t xml:space="preserve">РОЗГЛЯНУТО / ПОГОДЖЕНО  </t>
  </si>
  <si>
    <t xml:space="preserve">ЗАТВЕРДЖЕНО  </t>
  </si>
  <si>
    <t>(найменування органу, яким затверджено фінансовий план)</t>
  </si>
  <si>
    <t>Код</t>
  </si>
  <si>
    <t>Внесення змін до затвердженного фінансового плану</t>
  </si>
  <si>
    <t xml:space="preserve">Підприємство  </t>
  </si>
  <si>
    <t>Комунальне некомерційне підприємство Вараської міської ради "Вараський центр первинної медичної допомоги"</t>
  </si>
  <si>
    <t xml:space="preserve">за ЄДРПОУ </t>
  </si>
  <si>
    <t>основний ФП
(дата затвердження)</t>
  </si>
  <si>
    <t xml:space="preserve">Організаційно-правова форма </t>
  </si>
  <si>
    <t>Комунальне некомерційне підприємство</t>
  </si>
  <si>
    <t>за КОПФГ</t>
  </si>
  <si>
    <t>змінений ФП
(дата затвердження)</t>
  </si>
  <si>
    <t xml:space="preserve">Суб'єкт управління </t>
  </si>
  <si>
    <t>за СПОДУ</t>
  </si>
  <si>
    <t xml:space="preserve">Вид економічної діяльності    </t>
  </si>
  <si>
    <t>Загальна медична практика</t>
  </si>
  <si>
    <t xml:space="preserve">за  КВЕД  </t>
  </si>
  <si>
    <t>86.12</t>
  </si>
  <si>
    <t xml:space="preserve">Галузь     </t>
  </si>
  <si>
    <t>Охорона здоров'я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</si>
  <si>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</si>
  <si>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</si>
  <si>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</si>
  <si>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</si>
  <si>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>м-н Перемоги буд.23/1 м.Вараш, Рівненська обл., 34402</t>
  </si>
  <si>
    <t xml:space="preserve">Телефон </t>
  </si>
  <si>
    <t>"+3 (098) 388 32 26, (03636) 2 47 49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</si>
  <si>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</si>
  <si>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</si>
  <si>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</si>
  <si>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</si>
  <si>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на 2022 рік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</si>
  <si>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</si>
  <si>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</si>
  <si>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</si>
  <si>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</si>
  <si>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</si>
  <si>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</si>
  <si>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</si>
  <si>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Інформація згідно із стратегічним планом розвитку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</si>
  <si>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</si>
  <si>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</si>
  <si>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</si>
  <si>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</si>
  <si>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</si>
  <si>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</si>
  <si>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</si>
  <si>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</si>
  <si>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</si>
  <si>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</si>
  <si>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</si>
  <si>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</si>
  <si>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</si>
  <si>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</si>
  <si>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</si>
  <si>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</si>
  <si>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</si>
  <si>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</si>
  <si>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</si>
  <si>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</si>
  <si>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</si>
  <si>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</si>
  <si>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</si>
  <si>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</si>
  <si>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EBITDA
(EBITDA, рядок 1310 / чистий дохід від реалізації продукції (товарів, робіт, послуг), рядок 1000) х 100, %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</si>
  <si>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</si>
  <si>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зносу основних засобів 
(сума зносу, рядок 6003 / первісна вартість основних засобів, рядок 6002)</t>
  </si>
  <si>
    <t>V. Звіт про фінансовий стан</t>
  </si>
  <si>
    <t>первісна вартість</t>
  </si>
  <si>
    <t>знос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</si>
  <si>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</si>
  <si>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</si>
  <si>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гроші та їх еквіваленти</t>
  </si>
  <si>
    <t>Усього активи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</si>
  <si>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</si>
  <si>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</si>
  <si>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</si>
  <si>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</si>
  <si>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</si>
  <si>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</si>
  <si>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</si>
  <si>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</si>
  <si>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</si>
  <si>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</si>
  <si>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</si>
  <si>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</si>
  <si>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</si>
  <si>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</si>
  <si>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</si>
  <si>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</si>
  <si>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7030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</si>
  <si>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</si>
  <si>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</si>
  <si>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</si>
  <si>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</si>
  <si>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</si>
  <si>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</si>
  <si>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</si>
  <si>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</si>
  <si>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</si>
  <si>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</si>
  <si>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</si>
  <si>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</si>
  <si>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</si>
  <si>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</si>
  <si>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</si>
  <si>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</si>
  <si>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</si>
  <si>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</si>
  <si>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</si>
  <si>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</si>
  <si>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</si>
  <si>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</si>
  <si>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</si>
  <si>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</si>
  <si>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</si>
  <si>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</si>
  <si>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</si>
  <si>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</si>
  <si>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</si>
  <si>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</si>
  <si>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</si>
  <si>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</si>
  <si>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</si>
  <si>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</si>
  <si>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</si>
  <si>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</si>
  <si>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</si>
  <si>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</si>
  <si>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</si>
  <si>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</si>
  <si>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</si>
  <si>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</si>
  <si>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</si>
  <si>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</si>
  <si>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</si>
  <si>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</si>
  <si>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 xml:space="preserve">      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</si>
  <si>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</si>
  <si>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</si>
  <si>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</si>
  <si>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 xml:space="preserve">      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</si>
  <si>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</si>
  <si>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</si>
  <si>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</si>
  <si>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</si>
  <si>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</si>
  <si>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</si>
  <si>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</si>
  <si>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</si>
  <si>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 xml:space="preserve">     3. Розшифрування до запланованого рівня доходів/витрат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</si>
  <si>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</si>
  <si>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</si>
  <si>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</si>
  <si>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</si>
  <si>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</si>
  <si>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</si>
  <si>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</si>
  <si>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</si>
  <si>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</si>
  <si>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 xml:space="preserve">Витрати на паливо </t>
  </si>
  <si>
    <t>(    )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</si>
  <si>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</si>
  <si>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</si>
  <si>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</si>
  <si>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</si>
  <si>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</si>
  <si>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Валовий прибуток (збиток)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</si>
  <si>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</si>
  <si>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</si>
  <si>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</si>
  <si>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</si>
  <si>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</si>
  <si>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</si>
  <si>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</si>
  <si>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</si>
  <si>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</si>
  <si>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</si>
  <si>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</si>
  <si>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</si>
  <si>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</si>
  <si>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</si>
  <si>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</si>
  <si>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</si>
  <si>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</si>
  <si>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</si>
  <si>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</si>
  <si>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</si>
  <si>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</si>
  <si>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</si>
  <si>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</si>
  <si>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</si>
  <si>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</si>
  <si>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</si>
  <si>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</si>
  <si>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</si>
  <si>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курсові різниці</t>
  </si>
  <si>
    <t>нетипові операційні доходи (розшифрувати)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</si>
  <si>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</si>
  <si>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</si>
  <si>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</si>
  <si>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</si>
  <si>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</si>
  <si>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</si>
  <si>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</si>
  <si>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</si>
  <si>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</si>
  <si>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 (розшифрувати)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</si>
  <si>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</si>
  <si>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</si>
  <si>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</si>
  <si>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</si>
  <si>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</si>
  <si>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</si>
  <si>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</si>
  <si>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</si>
  <si>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</si>
  <si>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</si>
  <si>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</si>
  <si>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</si>
  <si>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t>Розрахунок показника EBITDA</t>
  </si>
  <si>
    <t>Фінансовий результат від операційної діяльності, рядок 1100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</si>
  <si>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</si>
  <si>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</si>
  <si>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</si>
  <si>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</si>
  <si>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</si>
  <si>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</si>
  <si>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</si>
  <si>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</si>
  <si>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</si>
  <si>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</si>
  <si>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</si>
  <si>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Директор</t>
  </si>
  <si>
    <t xml:space="preserve">  (посада)</t>
  </si>
  <si>
    <t>Жанна МИРОНЧУК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</si>
  <si>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</si>
  <si>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</si>
  <si>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</si>
  <si>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</si>
  <si>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</si>
  <si>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</si>
  <si>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</si>
  <si>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</si>
  <si>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</si>
  <si>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</si>
  <si>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</si>
  <si>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</si>
  <si>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</si>
  <si>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</si>
  <si>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</si>
  <si>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</si>
  <si>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</si>
  <si>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</si>
  <si>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</si>
  <si>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</si>
  <si>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</si>
  <si>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</si>
  <si>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</si>
  <si>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</si>
  <si>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</si>
  <si>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</si>
  <si>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</si>
  <si>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</si>
  <si>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</si>
  <si>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</si>
  <si>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</si>
  <si>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</si>
  <si>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</si>
  <si>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</si>
  <si>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</si>
  <si>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</si>
  <si>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</si>
  <si>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</si>
  <si>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</si>
  <si>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</si>
  <si>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</si>
  <si>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</si>
  <si>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</si>
  <si>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</si>
  <si>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</si>
  <si>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</si>
  <si>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</si>
  <si>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</si>
  <si>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</si>
  <si>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</si>
  <si>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</si>
  <si>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</si>
  <si>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</si>
  <si>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</si>
  <si>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</si>
  <si>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</si>
  <si>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</si>
  <si>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</si>
  <si>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</si>
  <si>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</si>
  <si>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</si>
  <si>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</si>
  <si>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</si>
  <si>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</si>
  <si>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</si>
  <si>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</si>
  <si>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</si>
  <si>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</si>
  <si>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</si>
  <si>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</si>
  <si>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</si>
  <si>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</si>
  <si>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</si>
  <si>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</si>
  <si>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</si>
  <si>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</si>
  <si>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</si>
  <si>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</si>
  <si>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</si>
  <si>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</si>
  <si>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</si>
  <si>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</si>
  <si>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</si>
  <si>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</si>
  <si>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</si>
  <si>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</si>
  <si>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</si>
  <si>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</si>
  <si>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</si>
  <si>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</si>
  <si>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</si>
  <si>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</si>
  <si>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</si>
  <si>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</si>
  <si>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</si>
  <si>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</si>
  <si>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</si>
  <si>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</si>
  <si>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</si>
  <si>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</si>
  <si>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</si>
  <si>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</si>
  <si>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</si>
  <si>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</si>
  <si>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</si>
  <si>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</si>
  <si>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</si>
  <si>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</si>
  <si>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</si>
  <si>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</si>
  <si>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</si>
  <si>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</si>
  <si>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</si>
  <si>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</si>
  <si>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</si>
  <si>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</si>
  <si>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</si>
  <si>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</si>
  <si>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</si>
  <si>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</si>
  <si>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</si>
  <si>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</si>
  <si>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</si>
  <si>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</si>
  <si>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</si>
  <si>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</si>
  <si>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</si>
  <si>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</si>
  <si>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</si>
  <si>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</si>
  <si>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</si>
  <si>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</si>
  <si>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</si>
  <si>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</si>
  <si>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</si>
  <si>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</si>
  <si>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</si>
  <si>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</si>
  <si>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</si>
  <si>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</si>
  <si>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</si>
  <si>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</si>
  <si>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</si>
  <si>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</si>
  <si>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</si>
  <si>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</si>
  <si>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</si>
  <si>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</si>
  <si>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</si>
  <si>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</si>
  <si>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</si>
  <si>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</si>
  <si>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</si>
  <si>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</si>
  <si>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</si>
  <si>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</si>
  <si>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</si>
  <si>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</si>
  <si>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</t>
  </si>
  <si>
    <t xml:space="preserve">  (підпис)       </t>
  </si>
  <si>
    <t>Мирончук Жанна Миколаївна</t>
  </si>
  <si>
    <t>інші адміністративні витрати, в тому числі:</t>
  </si>
  <si>
    <t>Послуги з програмного забезпечення</t>
  </si>
  <si>
    <t>1051/1</t>
  </si>
  <si>
    <t>Матеріальні витрати</t>
  </si>
  <si>
    <t>1051/2</t>
  </si>
  <si>
    <t>1051/3</t>
  </si>
  <si>
    <t>Субсидії та поточні трансферти підприємствам (установам, організаціям)</t>
  </si>
  <si>
    <t>1073/1</t>
  </si>
  <si>
    <t>Комплексна програма "Здоров'я" на 2020 рік</t>
  </si>
  <si>
    <t>1073/2</t>
  </si>
  <si>
    <t>Відсотки банку</t>
  </si>
  <si>
    <t>1073/3</t>
  </si>
  <si>
    <t>Безкоштовно отримані матеріали та вакцини</t>
  </si>
  <si>
    <t>1073/4</t>
  </si>
  <si>
    <t>Інші доходи (відшкодування)</t>
  </si>
  <si>
    <t>1073/5</t>
  </si>
  <si>
    <t>Комунальні послуги за кошти місцевого бюджету</t>
  </si>
  <si>
    <t>1086/1</t>
  </si>
  <si>
    <t>Відшкодування по комплексній програмі "Здоров'я" на 2020 рік</t>
  </si>
  <si>
    <t>1086/2</t>
  </si>
  <si>
    <t>Лікарняні (перші 5 днів)</t>
  </si>
  <si>
    <t>1086/3</t>
  </si>
  <si>
    <t>Відрахування ЄСВ з лікарняних</t>
  </si>
  <si>
    <t>1086/4</t>
  </si>
  <si>
    <t>Безкоштовні матеріали та вакцини</t>
  </si>
  <si>
    <t>1086/5</t>
  </si>
  <si>
    <t>Інші витрати</t>
  </si>
  <si>
    <t>1086/6</t>
  </si>
  <si>
    <t>інші операційні доходи, в тому числі:</t>
  </si>
  <si>
    <t>інші операційні витрати, в тому числі:</t>
  </si>
  <si>
    <t>Фактичний показник за 2020 минулий рік</t>
  </si>
  <si>
    <t>бюджетне фінансування (Субсидії та поточні трансферти підприємствам (установам, організаціям) на комунальні послуги</t>
  </si>
  <si>
    <t xml:space="preserve">бюджетне фінансування (Комплексна програма "Здоров'я") </t>
  </si>
  <si>
    <t>3041/1</t>
  </si>
  <si>
    <t xml:space="preserve">Інші надходження (відшкодування послуг, відсотки банку) </t>
  </si>
  <si>
    <t>єдиний соціальний внесок</t>
  </si>
  <si>
    <t>військовий збір</t>
  </si>
  <si>
    <t>інші платежі, в тому числі:</t>
  </si>
  <si>
    <t>3157/1</t>
  </si>
  <si>
    <t>3157/2</t>
  </si>
  <si>
    <t>Інші витрачання, в тому числі:</t>
  </si>
  <si>
    <t>Комунальні послуги</t>
  </si>
  <si>
    <t>3170/1</t>
  </si>
  <si>
    <t>3170/2</t>
  </si>
  <si>
    <t>Відшкодування за проведення лаболаторних та функціональних досліджень</t>
  </si>
  <si>
    <t>3170/3</t>
  </si>
  <si>
    <t>Перерахування стороннім організаціям утримань із зарплати</t>
  </si>
  <si>
    <t>3170/4</t>
  </si>
  <si>
    <t>Аудиторські послуги, юридичні послуги, консультаційні та інформаційні послуги</t>
  </si>
  <si>
    <t>3170/5</t>
  </si>
  <si>
    <t>Послуги з програмного забезпечененя</t>
  </si>
  <si>
    <t>3170/6</t>
  </si>
  <si>
    <t>3170/7</t>
  </si>
  <si>
    <t>Інші витрати (навчання, підвищення кваліфікації, зв'язок, страхування, охорона, інші комунальні послуги, підписка, інші)</t>
  </si>
  <si>
    <t>Плановий показник поточного 2021 року</t>
  </si>
  <si>
    <t>Фактичний показник поточного року за останній звітний період І квартал 2021</t>
  </si>
  <si>
    <t>Плановий 2022 рік</t>
  </si>
  <si>
    <r>
      <t>Керівник</t>
    </r>
    <r>
      <rPr>
        <u/>
        <sz val="14"/>
        <rFont val="Times New Roman"/>
        <family val="1"/>
        <charset val="204"/>
      </rPr>
      <t xml:space="preserve">                                      Директор</t>
    </r>
  </si>
  <si>
    <t>Керівник                        Директор</t>
  </si>
  <si>
    <t>Керівник             Диренктор</t>
  </si>
  <si>
    <t>Жакнна МИРОНЧУК</t>
  </si>
  <si>
    <t>Чистий дохід від реалізації продукції (товарів, робіт, послуг) (703)</t>
  </si>
  <si>
    <t>Собівартість реалізованої продукції (товарів, робіт, послуг)  (903)</t>
  </si>
  <si>
    <t>Інші витрати, в т.ч.:</t>
  </si>
  <si>
    <t>1019/1</t>
  </si>
  <si>
    <t>1019/2</t>
  </si>
  <si>
    <t>1019/3</t>
  </si>
  <si>
    <r>
      <t xml:space="preserve">Керівник                 </t>
    </r>
    <r>
      <rPr>
        <b/>
        <u/>
        <sz val="14"/>
        <rFont val="Times New Roman"/>
        <family val="1"/>
        <charset val="204"/>
      </rPr>
      <t>Директор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</si>
  <si>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</si>
  <si>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r>
      <t>Керівник</t>
    </r>
    <r>
      <rPr>
        <sz val="16"/>
        <rFont val="Times New Roman"/>
        <family val="1"/>
        <charset val="204"/>
      </rPr>
      <t xml:space="preserve">                               </t>
    </r>
    <r>
      <rPr>
        <u/>
        <sz val="16"/>
        <rFont val="Times New Roman"/>
        <family val="1"/>
        <charset val="204"/>
      </rPr>
      <t>Директор</t>
    </r>
  </si>
  <si>
    <t>основні засоби (1010)</t>
  </si>
  <si>
    <t>Довгострокові зобов'язання і забезпечення (1595)</t>
  </si>
  <si>
    <t>Оборотні активи, усього, у тому числі: (баланс1195)</t>
  </si>
  <si>
    <t>Необоротні активи, усього, у тому числі: (баланс 1095)</t>
  </si>
  <si>
    <t>Поточні зобов'язання і забезпечення, у тому числі: (1695)</t>
  </si>
  <si>
    <t>Власний капітал (1495)</t>
  </si>
  <si>
    <t>Адміністративні витрати, у тому числі:  (92)</t>
  </si>
  <si>
    <t>Інші операційні доходи, усього, у тому числі: (718,719)</t>
  </si>
  <si>
    <t>Інші операційні витрати, усього, у тому числі: (949)</t>
  </si>
  <si>
    <t>Інші доходи, усього, у тому числі: (745)</t>
  </si>
  <si>
    <t>Інші витрати, усього, у тому числі: (94 чи 97)</t>
  </si>
  <si>
    <t>Надходження грошових коштів від операційної діяльності  (Рух по рахунках)</t>
  </si>
  <si>
    <t>Виручка від реалізації продукції (товарів, робіт, послуг)  (Кошти Національної служби здоров'я України)</t>
  </si>
  <si>
    <t>Інші (відрядження, навчання, підписка, інші комунальні послуги, зв'язок, інші)</t>
  </si>
  <si>
    <t xml:space="preserve"> Інші: (підписка, інші комунальні послуги, участь у заході РКО, комісія)</t>
  </si>
</sst>
</file>

<file path=xl/styles.xml><?xml version="1.0" encoding="utf-8"?>
<styleSheet xmlns="http://schemas.openxmlformats.org/spreadsheetml/2006/main">
  <numFmts count="19">
    <numFmt numFmtId="184" formatCode="_-* #,##0.00\ _г_р_н_._-;\-* #,##0.00\ _г_р_н_._-;_-* &quot;-&quot;??\ _г_р_н_._-;_-@_-"/>
    <numFmt numFmtId="185" formatCode="###\ ##0.000"/>
    <numFmt numFmtId="187" formatCode="_-* #,##0.00_₴_-;\-* #,##0.00_₴_-;_-* &quot;-&quot;??_₴_-;_-@_-"/>
    <numFmt numFmtId="188" formatCode="_(* #,##0.00_);_(* \(#,##0.00\);_(* &quot;-&quot;??_);_(@_)"/>
    <numFmt numFmtId="189" formatCode="_-* #,##0.00_р_._-;\-* #,##0.00_р_._-;_-* &quot;-&quot;??_р_._-;_-@_-"/>
    <numFmt numFmtId="192" formatCode="#,##0.00&quot;р.&quot;;\-#,##0.00&quot;р.&quot;"/>
    <numFmt numFmtId="193" formatCode="_(* #,##0_);_(* \(#,##0\);_(* &quot;-&quot;_);_(@_)"/>
    <numFmt numFmtId="194" formatCode="#,##0.0_ ;[Red]\-#,##0.0\ "/>
    <numFmt numFmtId="195" formatCode="#,##0&quot;р.&quot;;[Red]\-#,##0&quot;р.&quot;"/>
    <numFmt numFmtId="196" formatCode="0.0;\(0.0\);\ ;\-"/>
    <numFmt numFmtId="197" formatCode="_(&quot;$&quot;* #,##0.00_);_(&quot;$&quot;* \(#,##0.00\);_(&quot;$&quot;* &quot;-&quot;??_);_(@_)"/>
    <numFmt numFmtId="198" formatCode="_(* #,##0_);_(* \(#,##0\);_(* &quot;-&quot;??_);_(@_)"/>
    <numFmt numFmtId="199" formatCode="0.0"/>
    <numFmt numFmtId="200" formatCode="#,##0.0"/>
    <numFmt numFmtId="201" formatCode="0.00_);\(0.00\)"/>
    <numFmt numFmtId="202" formatCode="0.00_);[Red]\(0.00\)"/>
    <numFmt numFmtId="203" formatCode="0_);[Red]\(0\)"/>
    <numFmt numFmtId="204" formatCode="_(* #,##0.0_);_(* \(#,##0.0\);_(* &quot;-&quot;??_);_(@_)"/>
    <numFmt numFmtId="205" formatCode="0.0_);\(0.0\)"/>
  </numFmts>
  <fonts count="95"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family val="2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family val="2"/>
      <charset val="204"/>
    </font>
    <font>
      <b/>
      <i/>
      <sz val="14"/>
      <name val="Arial"/>
      <family val="2"/>
      <charset val="204"/>
    </font>
    <font>
      <sz val="10"/>
      <name val="FreeSet"/>
      <family val="2"/>
      <charset val="204"/>
    </font>
    <font>
      <sz val="11"/>
      <color indexed="17"/>
      <name val="Calibri"/>
      <family val="2"/>
      <charset val="204"/>
    </font>
    <font>
      <b/>
      <i/>
      <sz val="14"/>
      <color indexed="9"/>
      <name val="Arial"/>
      <family val="2"/>
      <charset val="204"/>
    </font>
    <font>
      <i/>
      <sz val="11"/>
      <name val="Arial"/>
      <family val="2"/>
      <charset val="204"/>
    </font>
    <font>
      <sz val="12"/>
      <name val="Journal"/>
      <family val="2"/>
      <charset val="204"/>
    </font>
    <font>
      <sz val="11"/>
      <color indexed="9"/>
      <name val="Arial Cyr"/>
      <family val="2"/>
      <charset val="204"/>
    </font>
    <font>
      <sz val="11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2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name val="Arial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Arial Cyr"/>
      <family val="2"/>
      <charset val="204"/>
    </font>
    <font>
      <sz val="10"/>
      <name val="Helv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Arial Cyr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9"/>
      <name val="Arial"/>
      <family val="2"/>
      <charset val="204"/>
    </font>
    <font>
      <b/>
      <sz val="11"/>
      <color indexed="8"/>
      <name val="Arial Cyr"/>
      <family val="2"/>
      <charset val="204"/>
    </font>
    <font>
      <b/>
      <sz val="12"/>
      <color indexed="9"/>
      <name val="Arial"/>
      <family val="2"/>
      <charset val="204"/>
    </font>
    <font>
      <b/>
      <sz val="11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sz val="11"/>
      <color indexed="17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9"/>
      <name val="Arial"/>
      <family val="2"/>
      <charset val="204"/>
    </font>
    <font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62"/>
      <name val="Arial Cyr"/>
      <family val="2"/>
      <charset val="204"/>
    </font>
    <font>
      <sz val="11"/>
      <color indexed="20"/>
      <name val="Arial Cyr"/>
      <family val="2"/>
      <charset val="204"/>
    </font>
    <font>
      <sz val="10"/>
      <name val="Tahoma"/>
      <family val="2"/>
      <charset val="204"/>
    </font>
    <font>
      <b/>
      <sz val="11"/>
      <color indexed="52"/>
      <name val="Arial Cyr"/>
      <family val="2"/>
      <charset val="204"/>
    </font>
    <font>
      <sz val="10"/>
      <name val="Petersburg"/>
      <family val="2"/>
      <charset val="204"/>
    </font>
    <font>
      <b/>
      <sz val="18"/>
      <color indexed="56"/>
      <name val="Cambria"/>
      <family val="1"/>
      <charset val="204"/>
    </font>
    <font>
      <sz val="8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Arial Cyr"/>
      <family val="2"/>
      <charset val="204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1"/>
      <color indexed="10"/>
      <name val="Arial Cyr"/>
      <family val="2"/>
      <charset val="204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name val="Times New Roman"/>
      <family val="1"/>
      <charset val="204"/>
    </font>
    <font>
      <u/>
      <sz val="12"/>
      <name val="Arial Cyr"/>
      <family val="2"/>
      <charset val="204"/>
    </font>
    <font>
      <i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20"/>
      <name val="Arial Cyr"/>
      <family val="2"/>
      <charset val="204"/>
    </font>
    <font>
      <b/>
      <sz val="2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color theme="7" tint="-0.24997711111789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3">
    <xf numFmtId="0" fontId="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29" fillId="2" borderId="0" applyNumberFormat="0" applyBorder="0" applyAlignment="0" applyProtection="0"/>
    <xf numFmtId="0" fontId="11" fillId="2" borderId="0" applyNumberFormat="0" applyBorder="0" applyAlignment="0" applyProtection="0"/>
    <xf numFmtId="0" fontId="29" fillId="3" borderId="0" applyNumberFormat="0" applyBorder="0" applyAlignment="0" applyProtection="0"/>
    <xf numFmtId="0" fontId="11" fillId="3" borderId="0" applyNumberFormat="0" applyBorder="0" applyAlignment="0" applyProtection="0"/>
    <xf numFmtId="0" fontId="29" fillId="4" borderId="0" applyNumberFormat="0" applyBorder="0" applyAlignment="0" applyProtection="0"/>
    <xf numFmtId="0" fontId="11" fillId="4" borderId="0" applyNumberFormat="0" applyBorder="0" applyAlignment="0" applyProtection="0"/>
    <xf numFmtId="0" fontId="29" fillId="5" borderId="0" applyNumberFormat="0" applyBorder="0" applyAlignment="0" applyProtection="0"/>
    <xf numFmtId="0" fontId="11" fillId="5" borderId="0" applyNumberFormat="0" applyBorder="0" applyAlignment="0" applyProtection="0"/>
    <xf numFmtId="0" fontId="29" fillId="6" borderId="0" applyNumberFormat="0" applyBorder="0" applyAlignment="0" applyProtection="0"/>
    <xf numFmtId="0" fontId="11" fillId="6" borderId="0" applyNumberFormat="0" applyBorder="0" applyAlignment="0" applyProtection="0"/>
    <xf numFmtId="0" fontId="29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29" fillId="8" borderId="0" applyNumberFormat="0" applyBorder="0" applyAlignment="0" applyProtection="0"/>
    <xf numFmtId="0" fontId="11" fillId="8" borderId="0" applyNumberFormat="0" applyBorder="0" applyAlignment="0" applyProtection="0"/>
    <xf numFmtId="0" fontId="29" fillId="9" borderId="0" applyNumberFormat="0" applyBorder="0" applyAlignment="0" applyProtection="0"/>
    <xf numFmtId="0" fontId="11" fillId="9" borderId="0" applyNumberFormat="0" applyBorder="0" applyAlignment="0" applyProtection="0"/>
    <xf numFmtId="0" fontId="29" fillId="10" borderId="0" applyNumberFormat="0" applyBorder="0" applyAlignment="0" applyProtection="0"/>
    <xf numFmtId="0" fontId="11" fillId="10" borderId="0" applyNumberFormat="0" applyBorder="0" applyAlignment="0" applyProtection="0"/>
    <xf numFmtId="0" fontId="29" fillId="5" borderId="0" applyNumberFormat="0" applyBorder="0" applyAlignment="0" applyProtection="0"/>
    <xf numFmtId="0" fontId="11" fillId="5" borderId="0" applyNumberFormat="0" applyBorder="0" applyAlignment="0" applyProtection="0"/>
    <xf numFmtId="0" fontId="29" fillId="8" borderId="0" applyNumberFormat="0" applyBorder="0" applyAlignment="0" applyProtection="0"/>
    <xf numFmtId="0" fontId="11" fillId="8" borderId="0" applyNumberFormat="0" applyBorder="0" applyAlignment="0" applyProtection="0"/>
    <xf numFmtId="0" fontId="29" fillId="11" borderId="0" applyNumberFormat="0" applyBorder="0" applyAlignment="0" applyProtection="0"/>
    <xf numFmtId="0" fontId="11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0" fillId="12" borderId="0" applyNumberFormat="0" applyBorder="0" applyAlignment="0" applyProtection="0"/>
    <xf numFmtId="0" fontId="26" fillId="12" borderId="0" applyNumberFormat="0" applyBorder="0" applyAlignment="0" applyProtection="0"/>
    <xf numFmtId="0" fontId="20" fillId="9" borderId="0" applyNumberFormat="0" applyBorder="0" applyAlignment="0" applyProtection="0"/>
    <xf numFmtId="0" fontId="26" fillId="9" borderId="0" applyNumberFormat="0" applyBorder="0" applyAlignment="0" applyProtection="0"/>
    <xf numFmtId="0" fontId="20" fillId="10" borderId="0" applyNumberFormat="0" applyBorder="0" applyAlignment="0" applyProtection="0"/>
    <xf numFmtId="0" fontId="26" fillId="10" borderId="0" applyNumberFormat="0" applyBorder="0" applyAlignment="0" applyProtection="0"/>
    <xf numFmtId="0" fontId="20" fillId="13" borderId="0" applyNumberFormat="0" applyBorder="0" applyAlignment="0" applyProtection="0"/>
    <xf numFmtId="0" fontId="26" fillId="13" borderId="0" applyNumberFormat="0" applyBorder="0" applyAlignment="0" applyProtection="0"/>
    <xf numFmtId="0" fontId="20" fillId="14" borderId="0" applyNumberFormat="0" applyBorder="0" applyAlignment="0" applyProtection="0"/>
    <xf numFmtId="0" fontId="26" fillId="14" borderId="0" applyNumberFormat="0" applyBorder="0" applyAlignment="0" applyProtection="0"/>
    <xf numFmtId="0" fontId="20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48" fillId="3" borderId="0" applyNumberFormat="0" applyBorder="0" applyAlignment="0" applyProtection="0"/>
    <xf numFmtId="0" fontId="38" fillId="20" borderId="1" applyNumberFormat="0" applyAlignment="0" applyProtection="0"/>
    <xf numFmtId="0" fontId="33" fillId="21" borderId="2" applyNumberFormat="0" applyAlignment="0" applyProtection="0"/>
    <xf numFmtId="49" fontId="23" fillId="0" borderId="3">
      <alignment horizontal="center" vertical="center"/>
      <protection locked="0"/>
    </xf>
    <xf numFmtId="49" fontId="23" fillId="0" borderId="3">
      <alignment horizontal="center" vertical="center"/>
      <protection locked="0"/>
    </xf>
    <xf numFmtId="49" fontId="23" fillId="0" borderId="3">
      <alignment horizontal="center" vertical="center"/>
      <protection locked="0"/>
    </xf>
    <xf numFmtId="49" fontId="23" fillId="0" borderId="3">
      <alignment horizontal="center" vertical="center"/>
      <protection locked="0"/>
    </xf>
    <xf numFmtId="49" fontId="23" fillId="0" borderId="3">
      <alignment horizontal="center" vertical="center"/>
      <protection locked="0"/>
    </xf>
    <xf numFmtId="49" fontId="23" fillId="0" borderId="3">
      <alignment horizontal="center" vertical="center"/>
      <protection locked="0"/>
    </xf>
    <xf numFmtId="49" fontId="23" fillId="0" borderId="3">
      <alignment horizontal="center" vertical="center"/>
      <protection locked="0"/>
    </xf>
    <xf numFmtId="49" fontId="23" fillId="0" borderId="3">
      <alignment horizontal="center" vertical="center"/>
      <protection locked="0"/>
    </xf>
    <xf numFmtId="49" fontId="23" fillId="0" borderId="3">
      <alignment horizontal="center" vertical="center"/>
      <protection locked="0"/>
    </xf>
    <xf numFmtId="49" fontId="23" fillId="0" borderId="3">
      <alignment horizontal="center" vertical="center"/>
      <protection locked="0"/>
    </xf>
    <xf numFmtId="49" fontId="23" fillId="0" borderId="3">
      <alignment horizontal="center" vertical="center"/>
      <protection locked="0"/>
    </xf>
    <xf numFmtId="49" fontId="23" fillId="0" borderId="3">
      <alignment horizontal="center" vertical="center"/>
      <protection locked="0"/>
    </xf>
    <xf numFmtId="49" fontId="23" fillId="0" borderId="3">
      <alignment horizontal="center" vertical="center"/>
      <protection locked="0"/>
    </xf>
    <xf numFmtId="184" fontId="12" fillId="0" borderId="0" applyFont="0" applyFill="0" applyBorder="0" applyAlignment="0" applyProtection="0"/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0" fontId="40" fillId="0" borderId="0" applyNumberFormat="0" applyFill="0" applyBorder="0" applyAlignment="0" applyProtection="0"/>
    <xf numFmtId="185" fontId="15" fillId="0" borderId="0" applyAlignment="0">
      <alignment wrapText="1"/>
    </xf>
    <xf numFmtId="0" fontId="16" fillId="4" borderId="0" applyNumberFormat="0" applyBorder="0" applyAlignment="0" applyProtection="0"/>
    <xf numFmtId="0" fontId="52" fillId="0" borderId="4" applyNumberFormat="0" applyFill="0" applyAlignment="0" applyProtection="0"/>
    <xf numFmtId="0" fontId="46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31" fillId="7" borderId="1" applyNumberFormat="0" applyAlignment="0" applyProtection="0"/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27" fillId="22" borderId="7">
      <alignment horizontal="left" vertical="center"/>
      <protection locked="0"/>
    </xf>
    <xf numFmtId="49" fontId="27" fillId="22" borderId="7">
      <alignment horizontal="left" vertical="center"/>
    </xf>
    <xf numFmtId="4" fontId="27" fillId="22" borderId="7">
      <alignment horizontal="right" vertical="center"/>
      <protection locked="0"/>
    </xf>
    <xf numFmtId="4" fontId="27" fillId="22" borderId="7">
      <alignment horizontal="right" vertical="center"/>
    </xf>
    <xf numFmtId="4" fontId="44" fillId="22" borderId="7">
      <alignment horizontal="right" vertical="center"/>
      <protection locked="0"/>
    </xf>
    <xf numFmtId="49" fontId="14" fillId="22" borderId="3">
      <alignment horizontal="left" vertical="center"/>
      <protection locked="0"/>
    </xf>
    <xf numFmtId="49" fontId="14" fillId="22" borderId="3">
      <alignment horizontal="left" vertical="center"/>
    </xf>
    <xf numFmtId="49" fontId="17" fillId="22" borderId="3">
      <alignment horizontal="left" vertical="center"/>
      <protection locked="0"/>
    </xf>
    <xf numFmtId="49" fontId="17" fillId="22" borderId="3">
      <alignment horizontal="left" vertical="center"/>
    </xf>
    <xf numFmtId="4" fontId="14" fillId="22" borderId="3">
      <alignment horizontal="right" vertical="center"/>
      <protection locked="0"/>
    </xf>
    <xf numFmtId="4" fontId="14" fillId="22" borderId="3">
      <alignment horizontal="right" vertical="center"/>
    </xf>
    <xf numFmtId="4" fontId="22" fillId="22" borderId="3">
      <alignment horizontal="right" vertical="center"/>
      <protection locked="0"/>
    </xf>
    <xf numFmtId="49" fontId="23" fillId="22" borderId="3">
      <alignment horizontal="left" vertical="center"/>
      <protection locked="0"/>
    </xf>
    <xf numFmtId="49" fontId="23" fillId="22" borderId="3">
      <alignment horizontal="left" vertical="center"/>
      <protection locked="0"/>
    </xf>
    <xf numFmtId="49" fontId="23" fillId="22" borderId="3">
      <alignment horizontal="left" vertical="center"/>
    </xf>
    <xf numFmtId="49" fontId="23" fillId="22" borderId="3">
      <alignment horizontal="left" vertical="center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" fontId="23" fillId="22" borderId="3">
      <alignment horizontal="right" vertical="center"/>
      <protection locked="0"/>
    </xf>
    <xf numFmtId="4" fontId="23" fillId="22" borderId="3">
      <alignment horizontal="right" vertical="center"/>
      <protection locked="0"/>
    </xf>
    <xf numFmtId="4" fontId="23" fillId="22" borderId="3">
      <alignment horizontal="right" vertical="center"/>
    </xf>
    <xf numFmtId="4" fontId="23" fillId="22" borderId="3">
      <alignment horizontal="right" vertical="center"/>
    </xf>
    <xf numFmtId="4" fontId="44" fillId="22" borderId="3">
      <alignment horizontal="right" vertical="center"/>
      <protection locked="0"/>
    </xf>
    <xf numFmtId="49" fontId="25" fillId="22" borderId="3">
      <alignment horizontal="left" vertical="center"/>
      <protection locked="0"/>
    </xf>
    <xf numFmtId="49" fontId="25" fillId="22" borderId="3">
      <alignment horizontal="left" vertical="center"/>
    </xf>
    <xf numFmtId="49" fontId="50" fillId="22" borderId="3">
      <alignment horizontal="left" vertical="center"/>
      <protection locked="0"/>
    </xf>
    <xf numFmtId="49" fontId="50" fillId="22" borderId="3">
      <alignment horizontal="left" vertical="center"/>
    </xf>
    <xf numFmtId="4" fontId="25" fillId="22" borderId="3">
      <alignment horizontal="right" vertical="center"/>
      <protection locked="0"/>
    </xf>
    <xf numFmtId="4" fontId="25" fillId="22" borderId="3">
      <alignment horizontal="right" vertical="center"/>
    </xf>
    <xf numFmtId="4" fontId="62" fillId="22" borderId="3">
      <alignment horizontal="right" vertical="center"/>
      <protection locked="0"/>
    </xf>
    <xf numFmtId="49" fontId="21" fillId="0" borderId="3">
      <alignment horizontal="left" vertical="center"/>
      <protection locked="0"/>
    </xf>
    <xf numFmtId="49" fontId="2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21" fillId="0" borderId="3">
      <alignment horizontal="right" vertical="center"/>
      <protection locked="0"/>
    </xf>
    <xf numFmtId="4" fontId="21" fillId="0" borderId="3">
      <alignment horizontal="right" vertical="center"/>
    </xf>
    <xf numFmtId="4" fontId="42" fillId="0" borderId="3">
      <alignment horizontal="right" vertical="center"/>
      <protection locked="0"/>
    </xf>
    <xf numFmtId="49" fontId="18" fillId="0" borderId="3">
      <alignment horizontal="left" vertical="center"/>
      <protection locked="0"/>
    </xf>
    <xf numFmtId="49" fontId="18" fillId="0" borderId="3">
      <alignment horizontal="left" vertical="center"/>
    </xf>
    <xf numFmtId="49" fontId="53" fillId="0" borderId="3">
      <alignment horizontal="left" vertical="center"/>
      <protection locked="0"/>
    </xf>
    <xf numFmtId="49" fontId="53" fillId="0" borderId="3">
      <alignment horizontal="left" vertical="center"/>
    </xf>
    <xf numFmtId="4" fontId="18" fillId="0" borderId="3">
      <alignment horizontal="right" vertical="center"/>
      <protection locked="0"/>
    </xf>
    <xf numFmtId="4" fontId="18" fillId="0" borderId="3">
      <alignment horizontal="right" vertical="center"/>
    </xf>
    <xf numFmtId="49" fontId="21" fillId="0" borderId="3">
      <alignment horizontal="left" vertical="center"/>
      <protection locked="0"/>
    </xf>
    <xf numFmtId="49" fontId="42" fillId="0" borderId="3">
      <alignment horizontal="left" vertical="center"/>
      <protection locked="0"/>
    </xf>
    <xf numFmtId="4" fontId="21" fillId="0" borderId="3">
      <alignment horizontal="right" vertical="center"/>
      <protection locked="0"/>
    </xf>
    <xf numFmtId="0" fontId="51" fillId="0" borderId="8" applyNumberFormat="0" applyFill="0" applyAlignment="0" applyProtection="0"/>
    <xf numFmtId="0" fontId="63" fillId="23" borderId="0" applyNumberFormat="0" applyBorder="0" applyAlignment="0" applyProtection="0"/>
    <xf numFmtId="0" fontId="12" fillId="0" borderId="0"/>
    <xf numFmtId="0" fontId="12" fillId="0" borderId="0"/>
    <xf numFmtId="0" fontId="12" fillId="0" borderId="0" applyNumberFormat="0" applyFill="0" applyAlignment="0">
      <alignment horizontal="center"/>
      <protection locked="0"/>
    </xf>
    <xf numFmtId="0" fontId="65" fillId="24" borderId="9" applyNumberFormat="0" applyFont="0" applyAlignment="0" applyProtection="0"/>
    <xf numFmtId="4" fontId="28" fillId="7" borderId="3">
      <alignment horizontal="right" vertical="center"/>
      <protection locked="0"/>
    </xf>
    <xf numFmtId="4" fontId="28" fillId="25" borderId="3">
      <alignment horizontal="right" vertical="center"/>
      <protection locked="0"/>
    </xf>
    <xf numFmtId="4" fontId="28" fillId="20" borderId="3">
      <alignment horizontal="right" vertical="center"/>
      <protection locked="0"/>
    </xf>
    <xf numFmtId="0" fontId="37" fillId="20" borderId="10" applyNumberFormat="0" applyAlignment="0" applyProtection="0"/>
    <xf numFmtId="49" fontId="23" fillId="0" borderId="3">
      <alignment horizontal="left" vertical="center" wrapText="1"/>
      <protection locked="0"/>
    </xf>
    <xf numFmtId="49" fontId="23" fillId="0" borderId="3">
      <alignment horizontal="left" vertical="center" wrapText="1"/>
      <protection locked="0"/>
    </xf>
    <xf numFmtId="0" fontId="60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0" fillId="16" borderId="0" applyNumberFormat="0" applyBorder="0" applyAlignment="0" applyProtection="0"/>
    <xf numFmtId="0" fontId="26" fillId="16" borderId="0" applyNumberFormat="0" applyBorder="0" applyAlignment="0" applyProtection="0"/>
    <xf numFmtId="0" fontId="20" fillId="17" borderId="0" applyNumberFormat="0" applyBorder="0" applyAlignment="0" applyProtection="0"/>
    <xf numFmtId="0" fontId="26" fillId="17" borderId="0" applyNumberFormat="0" applyBorder="0" applyAlignment="0" applyProtection="0"/>
    <xf numFmtId="0" fontId="20" fillId="18" borderId="0" applyNumberFormat="0" applyBorder="0" applyAlignment="0" applyProtection="0"/>
    <xf numFmtId="0" fontId="26" fillId="18" borderId="0" applyNumberFormat="0" applyBorder="0" applyAlignment="0" applyProtection="0"/>
    <xf numFmtId="0" fontId="20" fillId="13" borderId="0" applyNumberFormat="0" applyBorder="0" applyAlignment="0" applyProtection="0"/>
    <xf numFmtId="0" fontId="26" fillId="13" borderId="0" applyNumberFormat="0" applyBorder="0" applyAlignment="0" applyProtection="0"/>
    <xf numFmtId="0" fontId="20" fillId="14" borderId="0" applyNumberFormat="0" applyBorder="0" applyAlignment="0" applyProtection="0"/>
    <xf numFmtId="0" fontId="26" fillId="14" borderId="0" applyNumberFormat="0" applyBorder="0" applyAlignment="0" applyProtection="0"/>
    <xf numFmtId="0" fontId="20" fillId="19" borderId="0" applyNumberFormat="0" applyBorder="0" applyAlignment="0" applyProtection="0"/>
    <xf numFmtId="0" fontId="26" fillId="19" borderId="0" applyNumberFormat="0" applyBorder="0" applyAlignment="0" applyProtection="0"/>
    <xf numFmtId="0" fontId="55" fillId="7" borderId="1" applyNumberFormat="0" applyAlignment="0" applyProtection="0"/>
    <xf numFmtId="0" fontId="31" fillId="7" borderId="1" applyNumberFormat="0" applyAlignment="0" applyProtection="0"/>
    <xf numFmtId="0" fontId="64" fillId="20" borderId="10" applyNumberFormat="0" applyAlignment="0" applyProtection="0"/>
    <xf numFmtId="0" fontId="37" fillId="20" borderId="10" applyNumberFormat="0" applyAlignment="0" applyProtection="0"/>
    <xf numFmtId="0" fontId="58" fillId="20" borderId="1" applyNumberFormat="0" applyAlignment="0" applyProtection="0"/>
    <xf numFmtId="0" fontId="38" fillId="20" borderId="1" applyNumberFormat="0" applyAlignment="0" applyProtection="0"/>
    <xf numFmtId="197" fontId="12" fillId="0" borderId="0" applyFont="0" applyFill="0" applyBorder="0" applyAlignment="0" applyProtection="0"/>
    <xf numFmtId="0" fontId="39" fillId="0" borderId="4" applyNumberFormat="0" applyFill="0" applyAlignment="0" applyProtection="0"/>
    <xf numFmtId="0" fontId="52" fillId="0" borderId="4" applyNumberFormat="0" applyFill="0" applyAlignment="0" applyProtection="0"/>
    <xf numFmtId="0" fontId="49" fillId="0" borderId="5" applyNumberFormat="0" applyFill="0" applyAlignment="0" applyProtection="0"/>
    <xf numFmtId="0" fontId="46" fillId="0" borderId="5" applyNumberFormat="0" applyFill="0" applyAlignment="0" applyProtection="0"/>
    <xf numFmtId="0" fontId="32" fillId="0" borderId="6" applyNumberFormat="0" applyFill="0" applyAlignment="0" applyProtection="0"/>
    <xf numFmtId="0" fontId="45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11" applyNumberFormat="0" applyFill="0" applyAlignment="0" applyProtection="0"/>
    <xf numFmtId="0" fontId="34" fillId="0" borderId="11" applyNumberFormat="0" applyFill="0" applyAlignment="0" applyProtection="0"/>
    <xf numFmtId="0" fontId="41" fillId="21" borderId="2" applyNumberFormat="0" applyAlignment="0" applyProtection="0"/>
    <xf numFmtId="0" fontId="33" fillId="21" borderId="2" applyNumberFormat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5" fillId="23" borderId="0" applyNumberFormat="0" applyBorder="0" applyAlignment="0" applyProtection="0"/>
    <xf numFmtId="0" fontId="63" fillId="23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2" fillId="0" borderId="0"/>
    <xf numFmtId="0" fontId="61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82" fillId="0" borderId="0"/>
    <xf numFmtId="0" fontId="11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1" fillId="0" borderId="0"/>
    <xf numFmtId="0" fontId="82" fillId="0" borderId="0"/>
    <xf numFmtId="0" fontId="12" fillId="0" borderId="0"/>
    <xf numFmtId="0" fontId="65" fillId="0" borderId="0"/>
    <xf numFmtId="0" fontId="12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65" fillId="0" borderId="0"/>
    <xf numFmtId="0" fontId="1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2" fillId="0" borderId="0"/>
    <xf numFmtId="0" fontId="56" fillId="3" borderId="0" applyNumberFormat="0" applyBorder="0" applyAlignment="0" applyProtection="0"/>
    <xf numFmtId="0" fontId="48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6" fillId="24" borderId="9" applyNumberFormat="0" applyFont="0" applyAlignment="0" applyProtection="0"/>
    <xf numFmtId="0" fontId="12" fillId="24" borderId="9" applyNumberFormat="0" applyFont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7" fillId="0" borderId="8" applyNumberFormat="0" applyFill="0" applyAlignment="0" applyProtection="0"/>
    <xf numFmtId="0" fontId="51" fillId="0" borderId="8" applyNumberFormat="0" applyFill="0" applyAlignment="0" applyProtection="0"/>
    <xf numFmtId="0" fontId="1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94" fontId="65" fillId="0" borderId="0" applyFont="0" applyFill="0" applyBorder="0" applyAlignment="0" applyProtection="0"/>
    <xf numFmtId="194" fontId="65" fillId="0" borderId="0" applyFont="0" applyFill="0" applyBorder="0" applyAlignment="0" applyProtection="0"/>
    <xf numFmtId="189" fontId="65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95" fontId="65" fillId="0" borderId="0" applyFont="0" applyFill="0" applyBorder="0" applyAlignment="0" applyProtection="0"/>
    <xf numFmtId="184" fontId="65" fillId="0" borderId="0" applyFont="0" applyFill="0" applyBorder="0" applyAlignment="0" applyProtection="0"/>
    <xf numFmtId="0" fontId="47" fillId="4" borderId="0" applyNumberFormat="0" applyBorder="0" applyAlignment="0" applyProtection="0"/>
    <xf numFmtId="0" fontId="16" fillId="4" borderId="0" applyNumberFormat="0" applyBorder="0" applyAlignment="0" applyProtection="0"/>
    <xf numFmtId="196" fontId="57" fillId="0" borderId="12" applyFill="0" applyBorder="0">
      <alignment horizontal="center" vertical="center" wrapText="1"/>
      <protection locked="0"/>
    </xf>
    <xf numFmtId="185" fontId="59" fillId="0" borderId="0">
      <alignment wrapText="1"/>
    </xf>
    <xf numFmtId="185" fontId="15" fillId="0" borderId="0">
      <alignment wrapText="1"/>
    </xf>
  </cellStyleXfs>
  <cellXfs count="464">
    <xf numFmtId="0" fontId="0" fillId="0" borderId="0" xfId="0"/>
    <xf numFmtId="0" fontId="0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98" fontId="1" fillId="23" borderId="3" xfId="0" applyNumberFormat="1" applyFont="1" applyFill="1" applyBorder="1" applyAlignment="1">
      <alignment horizontal="center" vertical="center" wrapText="1"/>
    </xf>
    <xf numFmtId="198" fontId="1" fillId="0" borderId="3" xfId="0" applyNumberFormat="1" applyFont="1" applyFill="1" applyBorder="1" applyAlignment="1">
      <alignment horizontal="center" vertical="center" wrapText="1"/>
    </xf>
    <xf numFmtId="198" fontId="2" fillId="23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98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200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vertical="top"/>
    </xf>
    <xf numFmtId="0" fontId="4" fillId="0" borderId="0" xfId="0" applyFont="1" applyFill="1" applyAlignment="1">
      <alignment horizontal="right" vertical="center"/>
    </xf>
    <xf numFmtId="193" fontId="2" fillId="25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14" xfId="0" applyFont="1" applyFill="1" applyBorder="1" applyAlignment="1">
      <alignment horizontal="center" vertical="center"/>
    </xf>
    <xf numFmtId="0" fontId="1" fillId="0" borderId="0" xfId="245" applyFont="1" applyFill="1" applyBorder="1" applyAlignment="1">
      <alignment horizontal="left" vertical="center" wrapText="1"/>
    </xf>
    <xf numFmtId="0" fontId="1" fillId="0" borderId="0" xfId="245" applyFont="1" applyFill="1" applyBorder="1" applyAlignment="1">
      <alignment horizontal="center" vertical="center"/>
    </xf>
    <xf numFmtId="200" fontId="1" fillId="0" borderId="0" xfId="245" applyNumberFormat="1" applyFont="1" applyFill="1" applyBorder="1" applyAlignment="1">
      <alignment horizontal="center" vertical="center" wrapText="1"/>
    </xf>
    <xf numFmtId="200" fontId="1" fillId="0" borderId="0" xfId="245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245" applyFont="1" applyFill="1" applyBorder="1" applyAlignment="1">
      <alignment horizontal="center" vertical="center" wrapText="1"/>
    </xf>
    <xf numFmtId="0" fontId="1" fillId="28" borderId="3" xfId="0" applyFont="1" applyFill="1" applyBorder="1" applyAlignment="1">
      <alignment horizontal="center" vertical="center" wrapText="1"/>
    </xf>
    <xf numFmtId="0" fontId="1" fillId="0" borderId="3" xfId="245" applyFont="1" applyFill="1" applyBorder="1" applyAlignment="1">
      <alignment horizontal="center" vertical="center" wrapText="1"/>
    </xf>
    <xf numFmtId="0" fontId="2" fillId="0" borderId="3" xfId="245" applyFont="1" applyFill="1" applyBorder="1" applyAlignment="1">
      <alignment horizontal="left" vertical="center" wrapText="1"/>
    </xf>
    <xf numFmtId="198" fontId="2" fillId="28" borderId="3" xfId="0" applyNumberFormat="1" applyFont="1" applyFill="1" applyBorder="1" applyAlignment="1">
      <alignment horizontal="center" vertical="center" wrapText="1"/>
    </xf>
    <xf numFmtId="193" fontId="2" fillId="0" borderId="3" xfId="0" applyNumberFormat="1" applyFont="1" applyFill="1" applyBorder="1" applyAlignment="1">
      <alignment horizontal="center" vertical="center" wrapText="1"/>
    </xf>
    <xf numFmtId="198" fontId="2" fillId="28" borderId="3" xfId="0" applyNumberFormat="1" applyFont="1" applyFill="1" applyBorder="1" applyAlignment="1">
      <alignment horizontal="center" wrapText="1"/>
    </xf>
    <xf numFmtId="0" fontId="1" fillId="0" borderId="3" xfId="245" applyFont="1" applyFill="1" applyBorder="1" applyAlignment="1">
      <alignment horizontal="left" vertical="center" wrapText="1"/>
    </xf>
    <xf numFmtId="193" fontId="1" fillId="0" borderId="3" xfId="0" applyNumberFormat="1" applyFont="1" applyFill="1" applyBorder="1" applyAlignment="1">
      <alignment horizontal="center" vertical="center" wrapText="1"/>
    </xf>
    <xf numFmtId="198" fontId="1" fillId="0" borderId="3" xfId="0" applyNumberFormat="1" applyFont="1" applyFill="1" applyBorder="1" applyAlignment="1">
      <alignment horizontal="center" wrapText="1"/>
    </xf>
    <xf numFmtId="198" fontId="1" fillId="28" borderId="3" xfId="0" applyNumberFormat="1" applyFont="1" applyFill="1" applyBorder="1" applyAlignment="1">
      <alignment horizontal="center" vertical="center" wrapText="1"/>
    </xf>
    <xf numFmtId="198" fontId="1" fillId="28" borderId="3" xfId="0" applyNumberFormat="1" applyFont="1" applyFill="1" applyBorder="1" applyAlignment="1">
      <alignment horizontal="center" wrapText="1"/>
    </xf>
    <xf numFmtId="193" fontId="1" fillId="25" borderId="3" xfId="0" applyNumberFormat="1" applyFont="1" applyFill="1" applyBorder="1" applyAlignment="1">
      <alignment horizontal="center" vertical="center" wrapText="1"/>
    </xf>
    <xf numFmtId="200" fontId="6" fillId="0" borderId="0" xfId="0" applyNumberFormat="1" applyFont="1" applyFill="1" applyBorder="1" applyAlignment="1"/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4" xfId="245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28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 wrapText="1"/>
    </xf>
    <xf numFmtId="0" fontId="1" fillId="28" borderId="3" xfId="245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28" borderId="16" xfId="0" applyFont="1" applyFill="1" applyBorder="1" applyAlignment="1">
      <alignment horizontal="center" vertical="center"/>
    </xf>
    <xf numFmtId="0" fontId="2" fillId="0" borderId="16" xfId="245" applyFont="1" applyFill="1" applyBorder="1" applyAlignment="1">
      <alignment horizontal="left" vertical="center" wrapText="1"/>
    </xf>
    <xf numFmtId="0" fontId="2" fillId="28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28" borderId="3" xfId="0" applyFont="1" applyFill="1" applyBorder="1" applyAlignment="1">
      <alignment horizontal="left" vertical="center" wrapText="1"/>
    </xf>
    <xf numFmtId="199" fontId="2" fillId="0" borderId="0" xfId="0" applyNumberFormat="1" applyFont="1" applyFill="1" applyBorder="1" applyAlignment="1">
      <alignment horizontal="center" vertical="center" wrapText="1"/>
    </xf>
    <xf numFmtId="199" fontId="2" fillId="0" borderId="0" xfId="0" applyNumberFormat="1" applyFont="1" applyFill="1" applyBorder="1" applyAlignment="1">
      <alignment horizontal="right" vertical="center" wrapText="1"/>
    </xf>
    <xf numFmtId="199" fontId="2" fillId="0" borderId="0" xfId="0" applyNumberFormat="1" applyFont="1" applyFill="1" applyBorder="1" applyAlignment="1">
      <alignment horizontal="right" vertical="center"/>
    </xf>
    <xf numFmtId="200" fontId="6" fillId="0" borderId="0" xfId="0" applyNumberFormat="1" applyFont="1" applyFill="1" applyBorder="1" applyAlignment="1">
      <alignment vertical="center"/>
    </xf>
    <xf numFmtId="0" fontId="2" fillId="0" borderId="0" xfId="245" applyFont="1" applyFill="1" applyBorder="1" applyAlignment="1">
      <alignment horizontal="center" vertical="center"/>
    </xf>
    <xf numFmtId="0" fontId="1" fillId="0" borderId="3" xfId="245" applyFont="1" applyFill="1" applyBorder="1" applyAlignment="1">
      <alignment horizontal="center" vertical="center"/>
    </xf>
    <xf numFmtId="0" fontId="2" fillId="0" borderId="3" xfId="245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2" fillId="0" borderId="17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vertical="center"/>
    </xf>
    <xf numFmtId="0" fontId="83" fillId="0" borderId="0" xfId="0" applyFont="1" applyFill="1" applyBorder="1" applyAlignment="1">
      <alignment horizontal="left" vertical="center"/>
    </xf>
    <xf numFmtId="0" fontId="83" fillId="0" borderId="0" xfId="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left" vertical="center" wrapText="1"/>
    </xf>
    <xf numFmtId="0" fontId="83" fillId="0" borderId="0" xfId="0" applyFont="1" applyFill="1" applyBorder="1" applyAlignment="1">
      <alignment horizontal="right" vertical="center"/>
    </xf>
    <xf numFmtId="0" fontId="83" fillId="0" borderId="0" xfId="0" applyFont="1" applyFill="1" applyBorder="1" applyAlignment="1">
      <alignment vertical="center" wrapText="1"/>
    </xf>
    <xf numFmtId="0" fontId="83" fillId="0" borderId="0" xfId="0" applyFont="1" applyFill="1" applyAlignment="1">
      <alignment horizontal="center" vertical="center"/>
    </xf>
    <xf numFmtId="0" fontId="83" fillId="0" borderId="0" xfId="0" applyFont="1" applyFill="1" applyAlignment="1">
      <alignment horizontal="left" vertical="center"/>
    </xf>
    <xf numFmtId="0" fontId="84" fillId="0" borderId="0" xfId="0" applyFont="1" applyFill="1" applyBorder="1" applyAlignment="1">
      <alignment horizontal="center" vertical="center"/>
    </xf>
    <xf numFmtId="0" fontId="85" fillId="0" borderId="0" xfId="0" applyFont="1" applyFill="1" applyAlignment="1">
      <alignment horizontal="left" vertical="center"/>
    </xf>
    <xf numFmtId="0" fontId="83" fillId="0" borderId="13" xfId="0" applyFont="1" applyFill="1" applyBorder="1" applyAlignment="1">
      <alignment horizontal="left" vertical="center" wrapText="1"/>
    </xf>
    <xf numFmtId="0" fontId="83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83" fillId="0" borderId="0" xfId="0" applyFont="1" applyFill="1" applyBorder="1" applyAlignment="1">
      <alignment horizontal="center" vertical="center" wrapText="1"/>
    </xf>
    <xf numFmtId="0" fontId="83" fillId="0" borderId="3" xfId="0" applyFont="1" applyFill="1" applyBorder="1" applyAlignment="1">
      <alignment horizontal="left" vertical="center" wrapText="1"/>
    </xf>
    <xf numFmtId="0" fontId="83" fillId="0" borderId="3" xfId="0" applyFont="1" applyFill="1" applyBorder="1" applyAlignment="1">
      <alignment horizontal="center" vertical="center" wrapText="1"/>
    </xf>
    <xf numFmtId="0" fontId="83" fillId="0" borderId="3" xfId="0" applyFont="1" applyFill="1" applyBorder="1" applyAlignment="1">
      <alignment vertical="center" wrapText="1"/>
    </xf>
    <xf numFmtId="0" fontId="83" fillId="0" borderId="17" xfId="0" applyFont="1" applyFill="1" applyBorder="1" applyAlignment="1">
      <alignment vertical="center" wrapText="1"/>
    </xf>
    <xf numFmtId="0" fontId="83" fillId="0" borderId="3" xfId="0" applyFont="1" applyFill="1" applyBorder="1" applyAlignment="1">
      <alignment vertical="center"/>
    </xf>
    <xf numFmtId="0" fontId="86" fillId="0" borderId="0" xfId="0" applyFont="1" applyFill="1" applyBorder="1" applyAlignment="1">
      <alignment vertical="center"/>
    </xf>
    <xf numFmtId="0" fontId="8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88" fillId="0" borderId="0" xfId="0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left" vertical="center"/>
    </xf>
    <xf numFmtId="0" fontId="1" fillId="22" borderId="3" xfId="0" quotePrefix="1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left" vertical="center" wrapText="1"/>
    </xf>
    <xf numFmtId="0" fontId="71" fillId="0" borderId="0" xfId="0" applyFont="1" applyFill="1" applyBorder="1" applyAlignment="1">
      <alignment horizontal="left" vertical="center" wrapText="1"/>
    </xf>
    <xf numFmtId="0" fontId="72" fillId="0" borderId="0" xfId="0" applyFont="1"/>
    <xf numFmtId="0" fontId="70" fillId="0" borderId="0" xfId="0" applyFont="1" applyBorder="1"/>
    <xf numFmtId="0" fontId="1" fillId="28" borderId="0" xfId="0" applyFont="1" applyFill="1" applyBorder="1" applyAlignment="1"/>
    <xf numFmtId="201" fontId="69" fillId="0" borderId="3" xfId="0" applyNumberFormat="1" applyFont="1" applyFill="1" applyBorder="1" applyAlignment="1">
      <alignment horizontal="center" vertical="center" wrapText="1"/>
    </xf>
    <xf numFmtId="201" fontId="69" fillId="23" borderId="3" xfId="0" applyNumberFormat="1" applyFont="1" applyFill="1" applyBorder="1" applyAlignment="1">
      <alignment horizontal="center" vertical="center" wrapText="1"/>
    </xf>
    <xf numFmtId="201" fontId="73" fillId="0" borderId="3" xfId="0" applyNumberFormat="1" applyFont="1" applyFill="1" applyBorder="1" applyAlignment="1">
      <alignment horizontal="center" vertical="center" wrapText="1"/>
    </xf>
    <xf numFmtId="201" fontId="73" fillId="23" borderId="3" xfId="0" applyNumberFormat="1" applyFont="1" applyFill="1" applyBorder="1" applyAlignment="1">
      <alignment horizontal="center" vertical="center" wrapText="1"/>
    </xf>
    <xf numFmtId="201" fontId="69" fillId="25" borderId="3" xfId="0" applyNumberFormat="1" applyFont="1" applyFill="1" applyBorder="1" applyAlignment="1">
      <alignment horizontal="center" vertical="center" wrapText="1"/>
    </xf>
    <xf numFmtId="201" fontId="73" fillId="28" borderId="3" xfId="228" applyNumberFormat="1" applyFont="1" applyFill="1" applyBorder="1" applyAlignment="1">
      <alignment horizontal="center" vertical="center" wrapText="1"/>
    </xf>
    <xf numFmtId="201" fontId="73" fillId="0" borderId="3" xfId="228" applyNumberFormat="1" applyFont="1" applyFill="1" applyBorder="1" applyAlignment="1">
      <alignment horizontal="center" vertical="center" wrapText="1"/>
    </xf>
    <xf numFmtId="201" fontId="69" fillId="0" borderId="3" xfId="0" applyNumberFormat="1" applyFont="1" applyFill="1" applyBorder="1" applyAlignment="1">
      <alignment horizontal="left" vertical="center" wrapText="1"/>
    </xf>
    <xf numFmtId="201" fontId="69" fillId="29" borderId="3" xfId="0" applyNumberFormat="1" applyFont="1" applyFill="1" applyBorder="1" applyAlignment="1">
      <alignment horizontal="left" vertical="center" wrapText="1"/>
    </xf>
    <xf numFmtId="0" fontId="2" fillId="0" borderId="18" xfId="245" applyFont="1" applyFill="1" applyBorder="1" applyAlignment="1">
      <alignment vertical="center" wrapText="1"/>
    </xf>
    <xf numFmtId="0" fontId="69" fillId="0" borderId="14" xfId="245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2" fillId="29" borderId="3" xfId="0" applyFont="1" applyFill="1" applyBorder="1" applyAlignment="1">
      <alignment horizontal="left" vertical="center" wrapText="1"/>
    </xf>
    <xf numFmtId="0" fontId="69" fillId="29" borderId="3" xfId="0" applyFont="1" applyFill="1" applyBorder="1" applyAlignment="1">
      <alignment horizontal="left" vertical="center" wrapText="1"/>
    </xf>
    <xf numFmtId="0" fontId="74" fillId="0" borderId="0" xfId="0" applyFont="1" applyFill="1"/>
    <xf numFmtId="201" fontId="73" fillId="0" borderId="3" xfId="0" applyNumberFormat="1" applyFont="1" applyFill="1" applyBorder="1" applyAlignment="1">
      <alignment horizontal="left" vertical="center" wrapText="1"/>
    </xf>
    <xf numFmtId="0" fontId="75" fillId="28" borderId="3" xfId="0" applyFont="1" applyFill="1" applyBorder="1" applyAlignment="1">
      <alignment horizontal="left" vertical="center" wrapText="1"/>
    </xf>
    <xf numFmtId="0" fontId="75" fillId="0" borderId="3" xfId="0" applyFont="1" applyFill="1" applyBorder="1" applyAlignment="1">
      <alignment horizontal="left" vertical="center" wrapText="1"/>
    </xf>
    <xf numFmtId="0" fontId="75" fillId="29" borderId="3" xfId="0" applyFont="1" applyFill="1" applyBorder="1" applyAlignment="1">
      <alignment horizontal="left" vertical="center" wrapText="1"/>
    </xf>
    <xf numFmtId="201" fontId="69" fillId="0" borderId="3" xfId="0" applyNumberFormat="1" applyFont="1" applyFill="1" applyBorder="1" applyAlignment="1">
      <alignment horizontal="left" vertical="center" wrapText="1" shrinkToFit="1"/>
    </xf>
    <xf numFmtId="0" fontId="75" fillId="0" borderId="3" xfId="0" applyFont="1" applyFill="1" applyBorder="1" applyAlignment="1">
      <alignment vertical="center"/>
    </xf>
    <xf numFmtId="0" fontId="75" fillId="26" borderId="19" xfId="237" applyFont="1" applyFill="1" applyBorder="1" applyAlignment="1">
      <alignment wrapText="1"/>
    </xf>
    <xf numFmtId="0" fontId="75" fillId="26" borderId="20" xfId="237" applyFont="1" applyFill="1" applyBorder="1" applyAlignment="1">
      <alignment wrapText="1"/>
    </xf>
    <xf numFmtId="201" fontId="69" fillId="28" borderId="3" xfId="0" applyNumberFormat="1" applyFont="1" applyFill="1" applyBorder="1" applyAlignment="1">
      <alignment horizontal="left" vertical="center" wrapText="1"/>
    </xf>
    <xf numFmtId="200" fontId="73" fillId="0" borderId="3" xfId="0" applyNumberFormat="1" applyFont="1" applyFill="1" applyBorder="1" applyAlignment="1">
      <alignment horizontal="center" vertical="center" wrapText="1"/>
    </xf>
    <xf numFmtId="200" fontId="69" fillId="0" borderId="3" xfId="0" applyNumberFormat="1" applyFont="1" applyFill="1" applyBorder="1" applyAlignment="1">
      <alignment horizontal="center" vertical="center" wrapText="1"/>
    </xf>
    <xf numFmtId="200" fontId="73" fillId="0" borderId="3" xfId="0" applyNumberFormat="1" applyFont="1" applyFill="1" applyBorder="1" applyAlignment="1">
      <alignment vertical="center" wrapText="1"/>
    </xf>
    <xf numFmtId="198" fontId="73" fillId="0" borderId="3" xfId="0" applyNumberFormat="1" applyFont="1" applyFill="1" applyBorder="1" applyAlignment="1">
      <alignment vertical="center" wrapText="1"/>
    </xf>
    <xf numFmtId="204" fontId="73" fillId="0" borderId="3" xfId="0" applyNumberFormat="1" applyFont="1" applyFill="1" applyBorder="1" applyAlignment="1">
      <alignment vertical="center" wrapText="1"/>
    </xf>
    <xf numFmtId="200" fontId="69" fillId="0" borderId="3" xfId="0" applyNumberFormat="1" applyFont="1" applyFill="1" applyBorder="1" applyAlignment="1">
      <alignment vertical="center" wrapText="1"/>
    </xf>
    <xf numFmtId="198" fontId="69" fillId="23" borderId="3" xfId="0" applyNumberFormat="1" applyFont="1" applyFill="1" applyBorder="1" applyAlignment="1">
      <alignment vertical="center" wrapText="1"/>
    </xf>
    <xf numFmtId="198" fontId="69" fillId="0" borderId="3" xfId="0" applyNumberFormat="1" applyFont="1" applyFill="1" applyBorder="1" applyAlignment="1">
      <alignment vertical="center" wrapText="1"/>
    </xf>
    <xf numFmtId="204" fontId="69" fillId="0" borderId="3" xfId="0" applyNumberFormat="1" applyFont="1" applyFill="1" applyBorder="1" applyAlignment="1">
      <alignment vertical="center" wrapText="1"/>
    </xf>
    <xf numFmtId="0" fontId="69" fillId="0" borderId="3" xfId="0" applyNumberFormat="1" applyFont="1" applyFill="1" applyBorder="1" applyAlignment="1">
      <alignment horizontal="center" vertical="center"/>
    </xf>
    <xf numFmtId="0" fontId="73" fillId="0" borderId="3" xfId="0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center" vertical="center" wrapText="1"/>
    </xf>
    <xf numFmtId="0" fontId="73" fillId="28" borderId="3" xfId="0" applyNumberFormat="1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center" vertical="center"/>
    </xf>
    <xf numFmtId="0" fontId="73" fillId="0" borderId="3" xfId="0" applyNumberFormat="1" applyFont="1" applyFill="1" applyBorder="1" applyAlignment="1">
      <alignment horizontal="center" vertical="center"/>
    </xf>
    <xf numFmtId="0" fontId="73" fillId="0" borderId="3" xfId="0" applyNumberFormat="1" applyFont="1" applyFill="1" applyBorder="1" applyAlignment="1">
      <alignment horizontal="center"/>
    </xf>
    <xf numFmtId="0" fontId="69" fillId="0" borderId="3" xfId="0" applyNumberFormat="1" applyFont="1" applyFill="1" applyBorder="1" applyAlignment="1">
      <alignment horizontal="center"/>
    </xf>
    <xf numFmtId="0" fontId="73" fillId="28" borderId="1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 wrapText="1"/>
    </xf>
    <xf numFmtId="0" fontId="73" fillId="28" borderId="0" xfId="0" applyFont="1" applyFill="1" applyBorder="1" applyAlignment="1">
      <alignment horizontal="center"/>
    </xf>
    <xf numFmtId="0" fontId="72" fillId="28" borderId="0" xfId="0" applyFont="1" applyFill="1" applyBorder="1" applyAlignment="1"/>
    <xf numFmtId="0" fontId="73" fillId="0" borderId="0" xfId="0" applyFont="1" applyFill="1" applyBorder="1" applyAlignment="1">
      <alignment vertical="center"/>
    </xf>
    <xf numFmtId="0" fontId="73" fillId="0" borderId="3" xfId="182" applyFont="1" applyFill="1" applyBorder="1" applyAlignment="1">
      <alignment vertical="center" wrapText="1"/>
      <protection locked="0"/>
    </xf>
    <xf numFmtId="0" fontId="73" fillId="0" borderId="3" xfId="182" applyFont="1" applyFill="1" applyBorder="1" applyAlignment="1">
      <alignment horizontal="center" vertical="center" wrapText="1"/>
      <protection locked="0"/>
    </xf>
    <xf numFmtId="201" fontId="69" fillId="28" borderId="3" xfId="0" applyNumberFormat="1" applyFont="1" applyFill="1" applyBorder="1" applyAlignment="1">
      <alignment horizontal="center" vertical="center" wrapText="1"/>
    </xf>
    <xf numFmtId="0" fontId="69" fillId="0" borderId="3" xfId="182" applyFont="1" applyFill="1" applyBorder="1" applyAlignment="1">
      <alignment vertical="center" wrapText="1"/>
      <protection locked="0"/>
    </xf>
    <xf numFmtId="0" fontId="69" fillId="0" borderId="3" xfId="0" applyFont="1" applyFill="1" applyBorder="1" applyAlignment="1">
      <alignment horizontal="center" vertical="center"/>
    </xf>
    <xf numFmtId="0" fontId="69" fillId="0" borderId="3" xfId="0" applyFont="1" applyFill="1" applyBorder="1" applyAlignment="1" applyProtection="1">
      <alignment vertical="center" wrapText="1"/>
      <protection locked="0"/>
    </xf>
    <xf numFmtId="201" fontId="69" fillId="0" borderId="3" xfId="0" applyNumberFormat="1" applyFont="1" applyFill="1" applyBorder="1" applyAlignment="1">
      <alignment horizontal="center" wrapText="1"/>
    </xf>
    <xf numFmtId="0" fontId="69" fillId="0" borderId="3" xfId="0" applyFont="1" applyFill="1" applyBorder="1" applyAlignment="1">
      <alignment vertical="center" wrapText="1"/>
    </xf>
    <xf numFmtId="0" fontId="69" fillId="28" borderId="3" xfId="0" applyFont="1" applyFill="1" applyBorder="1" applyAlignment="1">
      <alignment horizontal="center" vertical="center"/>
    </xf>
    <xf numFmtId="0" fontId="73" fillId="28" borderId="3" xfId="0" applyFont="1" applyFill="1" applyBorder="1" applyAlignment="1">
      <alignment horizontal="left" vertical="center" wrapText="1"/>
    </xf>
    <xf numFmtId="193" fontId="69" fillId="25" borderId="3" xfId="0" applyNumberFormat="1" applyFont="1" applyFill="1" applyBorder="1" applyAlignment="1">
      <alignment horizontal="center" vertical="center" wrapText="1"/>
    </xf>
    <xf numFmtId="193" fontId="73" fillId="0" borderId="3" xfId="0" applyNumberFormat="1" applyFont="1" applyFill="1" applyBorder="1" applyAlignment="1">
      <alignment horizontal="center" vertical="center" wrapText="1"/>
    </xf>
    <xf numFmtId="0" fontId="73" fillId="28" borderId="3" xfId="245" applyFont="1" applyFill="1" applyBorder="1" applyAlignment="1">
      <alignment horizontal="left" vertical="center" wrapText="1"/>
    </xf>
    <xf numFmtId="0" fontId="73" fillId="0" borderId="3" xfId="245" applyFont="1" applyFill="1" applyBorder="1" applyAlignment="1">
      <alignment horizontal="center" vertical="center"/>
    </xf>
    <xf numFmtId="0" fontId="69" fillId="28" borderId="3" xfId="245" applyFont="1" applyFill="1" applyBorder="1" applyAlignment="1">
      <alignment horizontal="left" vertical="center" wrapText="1"/>
    </xf>
    <xf numFmtId="0" fontId="69" fillId="0" borderId="3" xfId="245" applyFont="1" applyFill="1" applyBorder="1" applyAlignment="1">
      <alignment horizontal="center" vertical="center"/>
    </xf>
    <xf numFmtId="0" fontId="69" fillId="0" borderId="3" xfId="0" applyFont="1" applyFill="1" applyBorder="1" applyAlignment="1" applyProtection="1">
      <alignment horizontal="left" vertical="center" wrapText="1"/>
      <protection locked="0"/>
    </xf>
    <xf numFmtId="0" fontId="73" fillId="0" borderId="15" xfId="0" applyFont="1" applyFill="1" applyBorder="1" applyAlignment="1" applyProtection="1">
      <alignment horizontal="left" vertical="center" wrapText="1"/>
      <protection locked="0"/>
    </xf>
    <xf numFmtId="0" fontId="73" fillId="0" borderId="15" xfId="0" applyFont="1" applyFill="1" applyBorder="1" applyAlignment="1">
      <alignment horizontal="center" vertical="center"/>
    </xf>
    <xf numFmtId="201" fontId="73" fillId="25" borderId="3" xfId="0" applyNumberFormat="1" applyFont="1" applyFill="1" applyBorder="1" applyAlignment="1">
      <alignment horizontal="center" vertical="center" wrapText="1"/>
    </xf>
    <xf numFmtId="193" fontId="73" fillId="25" borderId="3" xfId="0" applyNumberFormat="1" applyFont="1" applyFill="1" applyBorder="1" applyAlignment="1">
      <alignment horizontal="center" vertical="center" wrapText="1"/>
    </xf>
    <xf numFmtId="200" fontId="73" fillId="28" borderId="3" xfId="0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 applyProtection="1">
      <alignment horizontal="left" vertical="center" wrapText="1"/>
      <protection locked="0"/>
    </xf>
    <xf numFmtId="193" fontId="73" fillId="28" borderId="3" xfId="0" applyNumberFormat="1" applyFont="1" applyFill="1" applyBorder="1" applyAlignment="1">
      <alignment horizontal="center" vertical="center" wrapText="1"/>
    </xf>
    <xf numFmtId="0" fontId="73" fillId="0" borderId="16" xfId="0" applyFont="1" applyFill="1" applyBorder="1" applyAlignment="1" applyProtection="1">
      <alignment horizontal="left" vertical="center" wrapText="1"/>
      <protection locked="0"/>
    </xf>
    <xf numFmtId="0" fontId="73" fillId="0" borderId="16" xfId="0" applyFont="1" applyFill="1" applyBorder="1" applyAlignment="1">
      <alignment horizontal="center" vertical="center"/>
    </xf>
    <xf numFmtId="0" fontId="73" fillId="25" borderId="3" xfId="0" applyNumberFormat="1" applyFont="1" applyFill="1" applyBorder="1" applyAlignment="1">
      <alignment horizontal="center" vertical="center" wrapText="1"/>
    </xf>
    <xf numFmtId="0" fontId="73" fillId="28" borderId="3" xfId="0" applyFont="1" applyFill="1" applyBorder="1" applyAlignment="1">
      <alignment horizontal="center" vertical="center"/>
    </xf>
    <xf numFmtId="0" fontId="69" fillId="0" borderId="15" xfId="0" applyFont="1" applyFill="1" applyBorder="1" applyAlignment="1">
      <alignment horizontal="left" vertical="center"/>
    </xf>
    <xf numFmtId="0" fontId="69" fillId="0" borderId="15" xfId="0" applyFont="1" applyFill="1" applyBorder="1" applyAlignment="1">
      <alignment horizontal="center" vertical="center"/>
    </xf>
    <xf numFmtId="0" fontId="69" fillId="0" borderId="15" xfId="0" applyFont="1" applyFill="1" applyBorder="1" applyAlignment="1" applyProtection="1">
      <alignment horizontal="left" vertical="center" wrapText="1"/>
      <protection locked="0"/>
    </xf>
    <xf numFmtId="49" fontId="69" fillId="0" borderId="15" xfId="0" quotePrefix="1" applyNumberFormat="1" applyFont="1" applyFill="1" applyBorder="1" applyAlignment="1">
      <alignment horizontal="center" vertical="center"/>
    </xf>
    <xf numFmtId="193" fontId="69" fillId="0" borderId="3" xfId="0" applyNumberFormat="1" applyFont="1" applyFill="1" applyBorder="1" applyAlignment="1">
      <alignment horizontal="center" vertical="center" wrapText="1"/>
    </xf>
    <xf numFmtId="49" fontId="73" fillId="0" borderId="3" xfId="0" quotePrefix="1" applyNumberFormat="1" applyFont="1" applyFill="1" applyBorder="1" applyAlignment="1">
      <alignment horizontal="center" vertical="center"/>
    </xf>
    <xf numFmtId="49" fontId="69" fillId="0" borderId="3" xfId="0" quotePrefix="1" applyNumberFormat="1" applyFont="1" applyFill="1" applyBorder="1" applyAlignment="1">
      <alignment horizontal="center" vertical="center"/>
    </xf>
    <xf numFmtId="0" fontId="69" fillId="0" borderId="15" xfId="0" quotePrefix="1" applyFont="1" applyFill="1" applyBorder="1" applyAlignment="1">
      <alignment horizontal="left" vertical="center"/>
    </xf>
    <xf numFmtId="0" fontId="69" fillId="28" borderId="3" xfId="0" applyFont="1" applyFill="1" applyBorder="1" applyAlignment="1" applyProtection="1">
      <alignment horizontal="left" vertical="center" wrapText="1"/>
      <protection locked="0"/>
    </xf>
    <xf numFmtId="49" fontId="69" fillId="0" borderId="3" xfId="0" applyNumberFormat="1" applyFont="1" applyFill="1" applyBorder="1" applyAlignment="1">
      <alignment horizontal="center" vertical="center"/>
    </xf>
    <xf numFmtId="205" fontId="73" fillId="25" borderId="3" xfId="0" applyNumberFormat="1" applyFont="1" applyFill="1" applyBorder="1" applyAlignment="1">
      <alignment horizontal="center" vertical="center" wrapText="1"/>
    </xf>
    <xf numFmtId="0" fontId="73" fillId="28" borderId="3" xfId="0" applyFont="1" applyFill="1" applyBorder="1" applyAlignment="1" applyProtection="1">
      <alignment horizontal="left" vertical="center" wrapText="1"/>
      <protection locked="0"/>
    </xf>
    <xf numFmtId="49" fontId="73" fillId="0" borderId="3" xfId="0" applyNumberFormat="1" applyFont="1" applyFill="1" applyBorder="1" applyAlignment="1">
      <alignment horizontal="center" vertical="center"/>
    </xf>
    <xf numFmtId="205" fontId="73" fillId="0" borderId="3" xfId="0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left" vertical="center" wrapText="1"/>
    </xf>
    <xf numFmtId="205" fontId="69" fillId="25" borderId="3" xfId="0" applyNumberFormat="1" applyFont="1" applyFill="1" applyBorder="1" applyAlignment="1">
      <alignment horizontal="center" vertical="center" wrapText="1"/>
    </xf>
    <xf numFmtId="3" fontId="69" fillId="25" borderId="3" xfId="0" applyNumberFormat="1" applyFont="1" applyFill="1" applyBorder="1" applyAlignment="1">
      <alignment horizontal="center" vertical="center" wrapText="1"/>
    </xf>
    <xf numFmtId="49" fontId="75" fillId="0" borderId="3" xfId="0" applyNumberFormat="1" applyFont="1" applyFill="1" applyBorder="1" applyAlignment="1">
      <alignment horizontal="center" vertical="center"/>
    </xf>
    <xf numFmtId="3" fontId="76" fillId="28" borderId="3" xfId="0" applyNumberFormat="1" applyFont="1" applyFill="1" applyBorder="1" applyAlignment="1">
      <alignment horizontal="center" vertical="center" wrapText="1"/>
    </xf>
    <xf numFmtId="200" fontId="75" fillId="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 applyProtection="1">
      <alignment horizontal="left" vertical="center"/>
      <protection locked="0"/>
    </xf>
    <xf numFmtId="0" fontId="73" fillId="0" borderId="0" xfId="0" applyFont="1" applyFill="1" applyBorder="1" applyAlignment="1">
      <alignment horizontal="center" vertical="center"/>
    </xf>
    <xf numFmtId="200" fontId="69" fillId="0" borderId="0" xfId="0" applyNumberFormat="1" applyFont="1" applyFill="1" applyBorder="1" applyAlignment="1">
      <alignment horizontal="center" vertical="center" wrapText="1"/>
    </xf>
    <xf numFmtId="200" fontId="69" fillId="0" borderId="0" xfId="0" applyNumberFormat="1" applyFont="1" applyFill="1" applyBorder="1" applyAlignment="1">
      <alignment horizontal="right" vertical="center" wrapText="1"/>
    </xf>
    <xf numFmtId="200" fontId="73" fillId="0" borderId="0" xfId="0" applyNumberFormat="1" applyFont="1" applyFill="1" applyBorder="1" applyAlignment="1">
      <alignment horizontal="center" vertical="center" wrapText="1"/>
    </xf>
    <xf numFmtId="0" fontId="69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9" fillId="0" borderId="0" xfId="0" applyFont="1" applyFill="1" applyBorder="1" applyAlignment="1">
      <alignment horizontal="left" wrapText="1"/>
    </xf>
    <xf numFmtId="0" fontId="73" fillId="0" borderId="0" xfId="0" applyFont="1" applyFill="1" applyBorder="1" applyAlignment="1">
      <alignment horizontal="center"/>
    </xf>
    <xf numFmtId="200" fontId="75" fillId="0" borderId="0" xfId="0" applyNumberFormat="1" applyFont="1" applyFill="1" applyBorder="1" applyAlignment="1"/>
    <xf numFmtId="0" fontId="72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201" fontId="10" fillId="0" borderId="3" xfId="0" applyNumberFormat="1" applyFont="1" applyFill="1" applyBorder="1" applyAlignment="1">
      <alignment horizontal="left" vertical="center" wrapText="1"/>
    </xf>
    <xf numFmtId="201" fontId="10" fillId="29" borderId="3" xfId="0" applyNumberFormat="1" applyFont="1" applyFill="1" applyBorder="1" applyAlignment="1">
      <alignment horizontal="left" vertical="center" wrapText="1"/>
    </xf>
    <xf numFmtId="203" fontId="69" fillId="25" borderId="3" xfId="0" applyNumberFormat="1" applyFont="1" applyFill="1" applyBorder="1" applyAlignment="1">
      <alignment horizontal="center" vertical="center" wrapText="1"/>
    </xf>
    <xf numFmtId="202" fontId="69" fillId="0" borderId="3" xfId="0" applyNumberFormat="1" applyFont="1" applyFill="1" applyBorder="1" applyAlignment="1">
      <alignment horizontal="center" vertical="center" wrapText="1"/>
    </xf>
    <xf numFmtId="202" fontId="73" fillId="0" borderId="3" xfId="0" applyNumberFormat="1" applyFont="1" applyFill="1" applyBorder="1" applyAlignment="1">
      <alignment horizontal="center" vertical="center" wrapText="1"/>
    </xf>
    <xf numFmtId="202" fontId="73" fillId="23" borderId="3" xfId="0" applyNumberFormat="1" applyFont="1" applyFill="1" applyBorder="1" applyAlignment="1">
      <alignment horizontal="center" vertical="center" wrapText="1"/>
    </xf>
    <xf numFmtId="202" fontId="69" fillId="25" borderId="3" xfId="0" applyNumberFormat="1" applyFont="1" applyFill="1" applyBorder="1" applyAlignment="1">
      <alignment horizontal="center" vertical="center" wrapText="1"/>
    </xf>
    <xf numFmtId="202" fontId="69" fillId="23" borderId="3" xfId="0" applyNumberFormat="1" applyFont="1" applyFill="1" applyBorder="1" applyAlignment="1">
      <alignment horizontal="center" vertical="center" wrapText="1"/>
    </xf>
    <xf numFmtId="202" fontId="69" fillId="28" borderId="3" xfId="0" applyNumberFormat="1" applyFont="1" applyFill="1" applyBorder="1" applyAlignment="1">
      <alignment horizontal="center" vertical="center" wrapText="1"/>
    </xf>
    <xf numFmtId="202" fontId="78" fillId="25" borderId="3" xfId="0" applyNumberFormat="1" applyFont="1" applyFill="1" applyBorder="1" applyAlignment="1">
      <alignment horizontal="center" vertical="center" wrapText="1"/>
    </xf>
    <xf numFmtId="202" fontId="78" fillId="23" borderId="3" xfId="0" applyNumberFormat="1" applyFont="1" applyFill="1" applyBorder="1" applyAlignment="1">
      <alignment horizontal="center" vertical="center" wrapText="1"/>
    </xf>
    <xf numFmtId="202" fontId="79" fillId="0" borderId="3" xfId="0" applyNumberFormat="1" applyFont="1" applyFill="1" applyBorder="1" applyAlignment="1">
      <alignment horizontal="center" vertical="center" wrapText="1"/>
    </xf>
    <xf numFmtId="202" fontId="79" fillId="23" borderId="3" xfId="0" applyNumberFormat="1" applyFont="1" applyFill="1" applyBorder="1" applyAlignment="1">
      <alignment horizontal="center" vertical="center" wrapText="1"/>
    </xf>
    <xf numFmtId="202" fontId="78" fillId="0" borderId="3" xfId="0" applyNumberFormat="1" applyFont="1" applyFill="1" applyBorder="1" applyAlignment="1">
      <alignment horizontal="center" vertical="center" wrapText="1"/>
    </xf>
    <xf numFmtId="201" fontId="78" fillId="25" borderId="3" xfId="0" applyNumberFormat="1" applyFont="1" applyFill="1" applyBorder="1" applyAlignment="1">
      <alignment horizontal="center" vertical="center" wrapText="1"/>
    </xf>
    <xf numFmtId="201" fontId="78" fillId="23" borderId="3" xfId="0" applyNumberFormat="1" applyFont="1" applyFill="1" applyBorder="1" applyAlignment="1">
      <alignment horizontal="center" vertical="center" wrapText="1"/>
    </xf>
    <xf numFmtId="201" fontId="79" fillId="0" borderId="3" xfId="0" applyNumberFormat="1" applyFont="1" applyFill="1" applyBorder="1" applyAlignment="1">
      <alignment horizontal="center" vertical="center" wrapText="1"/>
    </xf>
    <xf numFmtId="201" fontId="79" fillId="23" borderId="3" xfId="0" applyNumberFormat="1" applyFont="1" applyFill="1" applyBorder="1" applyAlignment="1">
      <alignment horizontal="center" vertical="center" wrapText="1"/>
    </xf>
    <xf numFmtId="201" fontId="78" fillId="0" borderId="3" xfId="0" applyNumberFormat="1" applyFont="1" applyFill="1" applyBorder="1" applyAlignment="1">
      <alignment horizontal="center" vertical="center" wrapText="1"/>
    </xf>
    <xf numFmtId="202" fontId="79" fillId="25" borderId="3" xfId="0" applyNumberFormat="1" applyFont="1" applyFill="1" applyBorder="1" applyAlignment="1">
      <alignment horizontal="center" vertical="center" wrapText="1"/>
    </xf>
    <xf numFmtId="201" fontId="79" fillId="0" borderId="3" xfId="0" applyNumberFormat="1" applyFont="1" applyFill="1" applyBorder="1" applyAlignment="1">
      <alignment horizontal="right" vertical="center" wrapText="1"/>
    </xf>
    <xf numFmtId="201" fontId="79" fillId="25" borderId="3" xfId="0" applyNumberFormat="1" applyFont="1" applyFill="1" applyBorder="1" applyAlignment="1">
      <alignment horizontal="center" vertical="center" wrapText="1"/>
    </xf>
    <xf numFmtId="201" fontId="79" fillId="27" borderId="3" xfId="0" applyNumberFormat="1" applyFont="1" applyFill="1" applyBorder="1" applyAlignment="1">
      <alignment horizontal="center" vertical="center" wrapText="1"/>
    </xf>
    <xf numFmtId="0" fontId="78" fillId="0" borderId="3" xfId="0" applyNumberFormat="1" applyFont="1" applyFill="1" applyBorder="1" applyAlignment="1">
      <alignment horizontal="center" vertical="center" wrapText="1"/>
    </xf>
    <xf numFmtId="0" fontId="79" fillId="0" borderId="3" xfId="0" applyNumberFormat="1" applyFont="1" applyFill="1" applyBorder="1" applyAlignment="1">
      <alignment horizontal="center" vertical="center" wrapText="1"/>
    </xf>
    <xf numFmtId="0" fontId="79" fillId="0" borderId="3" xfId="0" applyNumberFormat="1" applyFont="1" applyFill="1" applyBorder="1" applyAlignment="1">
      <alignment horizontal="center" vertical="center"/>
    </xf>
    <xf numFmtId="3" fontId="73" fillId="0" borderId="3" xfId="0" applyNumberFormat="1" applyFont="1" applyFill="1" applyBorder="1" applyAlignment="1">
      <alignment horizontal="center" vertical="center" wrapText="1"/>
    </xf>
    <xf numFmtId="198" fontId="73" fillId="23" borderId="3" xfId="0" applyNumberFormat="1" applyFont="1" applyFill="1" applyBorder="1" applyAlignment="1">
      <alignment horizontal="center" vertical="center" wrapText="1"/>
    </xf>
    <xf numFmtId="198" fontId="73" fillId="0" borderId="3" xfId="0" applyNumberFormat="1" applyFont="1" applyFill="1" applyBorder="1" applyAlignment="1">
      <alignment horizontal="center" vertical="center" wrapText="1"/>
    </xf>
    <xf numFmtId="198" fontId="69" fillId="23" borderId="3" xfId="0" applyNumberFormat="1" applyFont="1" applyFill="1" applyBorder="1" applyAlignment="1">
      <alignment horizontal="center" vertical="center" wrapText="1"/>
    </xf>
    <xf numFmtId="199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198" fontId="73" fillId="30" borderId="3" xfId="0" applyNumberFormat="1" applyFont="1" applyFill="1" applyBorder="1" applyAlignment="1">
      <alignment vertical="center" wrapText="1"/>
    </xf>
    <xf numFmtId="201" fontId="73" fillId="28" borderId="3" xfId="0" applyNumberFormat="1" applyFont="1" applyFill="1" applyBorder="1" applyAlignment="1">
      <alignment horizontal="center" vertical="center" wrapText="1"/>
    </xf>
    <xf numFmtId="2" fontId="73" fillId="0" borderId="0" xfId="0" applyNumberFormat="1" applyFont="1" applyAlignment="1">
      <alignment horizontal="center" vertical="center" wrapText="1"/>
    </xf>
    <xf numFmtId="205" fontId="73" fillId="28" borderId="3" xfId="0" applyNumberFormat="1" applyFont="1" applyFill="1" applyBorder="1" applyAlignment="1">
      <alignment horizontal="center" vertical="center" wrapText="1"/>
    </xf>
    <xf numFmtId="14" fontId="1" fillId="0" borderId="16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0" fontId="83" fillId="0" borderId="3" xfId="0" applyFont="1" applyFill="1" applyBorder="1" applyAlignment="1">
      <alignment horizontal="center" vertical="center"/>
    </xf>
    <xf numFmtId="0" fontId="93" fillId="0" borderId="3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 shrinkToFit="1"/>
    </xf>
    <xf numFmtId="0" fontId="1" fillId="0" borderId="15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83" fillId="0" borderId="16" xfId="0" applyFont="1" applyFill="1" applyBorder="1" applyAlignment="1">
      <alignment horizontal="left" vertical="center" wrapText="1"/>
    </xf>
    <xf numFmtId="0" fontId="83" fillId="0" borderId="15" xfId="0" applyFont="1" applyFill="1" applyBorder="1" applyAlignment="1">
      <alignment horizontal="left" vertical="center" wrapText="1"/>
    </xf>
    <xf numFmtId="0" fontId="83" fillId="0" borderId="16" xfId="0" applyFont="1" applyFill="1" applyBorder="1" applyAlignment="1">
      <alignment horizontal="center" vertical="center" wrapText="1"/>
    </xf>
    <xf numFmtId="0" fontId="83" fillId="0" borderId="15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83" fillId="0" borderId="14" xfId="0" applyFont="1" applyFill="1" applyBorder="1" applyAlignment="1">
      <alignment horizontal="left" vertical="center" wrapText="1"/>
    </xf>
    <xf numFmtId="0" fontId="83" fillId="0" borderId="18" xfId="0" applyFont="1" applyFill="1" applyBorder="1" applyAlignment="1">
      <alignment horizontal="left" vertical="center" wrapText="1"/>
    </xf>
    <xf numFmtId="0" fontId="83" fillId="0" borderId="21" xfId="0" applyFont="1" applyFill="1" applyBorder="1" applyAlignment="1">
      <alignment horizontal="left" vertical="center" wrapText="1"/>
    </xf>
    <xf numFmtId="200" fontId="73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/>
    </xf>
    <xf numFmtId="0" fontId="92" fillId="0" borderId="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9" fillId="0" borderId="3" xfId="245" applyFont="1" applyFill="1" applyBorder="1" applyAlignment="1">
      <alignment horizontal="center" vertical="center" wrapText="1"/>
    </xf>
    <xf numFmtId="0" fontId="69" fillId="0" borderId="14" xfId="0" applyFont="1" applyFill="1" applyBorder="1" applyAlignment="1" applyProtection="1">
      <alignment horizontal="center" vertical="center"/>
      <protection locked="0"/>
    </xf>
    <xf numFmtId="0" fontId="69" fillId="0" borderId="18" xfId="0" applyFont="1" applyFill="1" applyBorder="1" applyAlignment="1" applyProtection="1">
      <alignment horizontal="center" vertical="center"/>
      <protection locked="0"/>
    </xf>
    <xf numFmtId="0" fontId="69" fillId="0" borderId="21" xfId="0" applyFont="1" applyFill="1" applyBorder="1" applyAlignment="1" applyProtection="1">
      <alignment horizontal="center" vertical="center"/>
      <protection locked="0"/>
    </xf>
    <xf numFmtId="0" fontId="69" fillId="0" borderId="14" xfId="237" applyNumberFormat="1" applyFont="1" applyFill="1" applyBorder="1" applyAlignment="1">
      <alignment horizontal="center" vertical="center" wrapText="1"/>
    </xf>
    <xf numFmtId="0" fontId="69" fillId="0" borderId="18" xfId="237" applyNumberFormat="1" applyFont="1" applyFill="1" applyBorder="1" applyAlignment="1">
      <alignment horizontal="center" vertical="center" wrapText="1"/>
    </xf>
    <xf numFmtId="0" fontId="69" fillId="0" borderId="21" xfId="237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83" fillId="0" borderId="3" xfId="0" applyFont="1" applyFill="1" applyBorder="1" applyAlignment="1">
      <alignment horizontal="left" vertical="center" wrapText="1"/>
    </xf>
    <xf numFmtId="0" fontId="91" fillId="0" borderId="0" xfId="0" applyFont="1" applyFill="1" applyBorder="1" applyAlignment="1">
      <alignment horizontal="center" vertical="center"/>
    </xf>
    <xf numFmtId="0" fontId="83" fillId="0" borderId="14" xfId="0" applyFont="1" applyFill="1" applyBorder="1" applyAlignment="1">
      <alignment horizontal="center" vertical="center" wrapText="1"/>
    </xf>
    <xf numFmtId="0" fontId="83" fillId="0" borderId="18" xfId="0" applyFont="1" applyFill="1" applyBorder="1" applyAlignment="1">
      <alignment horizontal="center" vertical="center" wrapText="1"/>
    </xf>
    <xf numFmtId="0" fontId="83" fillId="0" borderId="21" xfId="0" applyFont="1" applyFill="1" applyBorder="1" applyAlignment="1">
      <alignment horizontal="center" vertical="center" wrapText="1"/>
    </xf>
    <xf numFmtId="0" fontId="83" fillId="0" borderId="17" xfId="0" applyFont="1" applyFill="1" applyBorder="1" applyAlignment="1">
      <alignment horizontal="left" vertical="center" wrapText="1"/>
    </xf>
    <xf numFmtId="0" fontId="83" fillId="0" borderId="0" xfId="0" applyFont="1" applyFill="1" applyBorder="1" applyAlignment="1">
      <alignment horizontal="left" vertical="center" wrapText="1"/>
    </xf>
    <xf numFmtId="0" fontId="83" fillId="0" borderId="3" xfId="0" applyFont="1" applyFill="1" applyBorder="1" applyAlignment="1">
      <alignment horizontal="center" vertical="center" wrapText="1"/>
    </xf>
    <xf numFmtId="14" fontId="83" fillId="0" borderId="3" xfId="0" applyNumberFormat="1" applyFont="1" applyFill="1" applyBorder="1" applyAlignment="1">
      <alignment horizontal="center" vertical="center" wrapText="1"/>
    </xf>
    <xf numFmtId="0" fontId="83" fillId="0" borderId="13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83" fillId="0" borderId="17" xfId="0" applyFont="1" applyFill="1" applyBorder="1" applyAlignment="1">
      <alignment horizontal="left" vertical="center"/>
    </xf>
    <xf numFmtId="0" fontId="8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89" fillId="0" borderId="13" xfId="0" applyFont="1" applyFill="1" applyBorder="1" applyAlignment="1">
      <alignment horizontal="left" vertical="center" wrapText="1"/>
    </xf>
    <xf numFmtId="0" fontId="90" fillId="0" borderId="13" xfId="0" applyFont="1" applyFill="1" applyBorder="1" applyAlignment="1">
      <alignment horizontal="left" vertical="center" wrapText="1"/>
    </xf>
    <xf numFmtId="0" fontId="90" fillId="0" borderId="0" xfId="0" applyFont="1" applyFill="1" applyBorder="1" applyAlignment="1">
      <alignment horizontal="left" vertical="center" wrapText="1"/>
    </xf>
    <xf numFmtId="0" fontId="89" fillId="0" borderId="0" xfId="0" applyFont="1" applyFill="1" applyBorder="1" applyAlignment="1">
      <alignment horizontal="left" vertical="center" wrapText="1"/>
    </xf>
    <xf numFmtId="0" fontId="83" fillId="0" borderId="0" xfId="0" applyFont="1" applyFill="1" applyAlignment="1">
      <alignment horizontal="left" vertical="center"/>
    </xf>
    <xf numFmtId="201" fontId="69" fillId="0" borderId="14" xfId="0" applyNumberFormat="1" applyFont="1" applyFill="1" applyBorder="1" applyAlignment="1">
      <alignment horizontal="center" vertical="center"/>
    </xf>
    <xf numFmtId="201" fontId="69" fillId="0" borderId="18" xfId="0" applyNumberFormat="1" applyFont="1" applyFill="1" applyBorder="1" applyAlignment="1">
      <alignment horizontal="center" vertical="center"/>
    </xf>
    <xf numFmtId="201" fontId="69" fillId="0" borderId="21" xfId="0" applyNumberFormat="1" applyFont="1" applyFill="1" applyBorder="1" applyAlignment="1">
      <alignment horizontal="center" vertical="center"/>
    </xf>
    <xf numFmtId="201" fontId="69" fillId="0" borderId="3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 shrinkToFit="1"/>
    </xf>
    <xf numFmtId="0" fontId="7" fillId="0" borderId="15" xfId="0" applyFont="1" applyFill="1" applyBorder="1" applyAlignment="1">
      <alignment horizontal="center" vertical="center" wrapText="1" shrinkToFi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201" fontId="69" fillId="0" borderId="3" xfId="0" applyNumberFormat="1" applyFont="1" applyFill="1" applyBorder="1" applyAlignment="1">
      <alignment horizontal="left" vertical="center"/>
    </xf>
    <xf numFmtId="201" fontId="69" fillId="28" borderId="14" xfId="0" applyNumberFormat="1" applyFont="1" applyFill="1" applyBorder="1" applyAlignment="1">
      <alignment horizontal="center" vertical="center"/>
    </xf>
    <xf numFmtId="201" fontId="69" fillId="28" borderId="18" xfId="0" applyNumberFormat="1" applyFont="1" applyFill="1" applyBorder="1" applyAlignment="1">
      <alignment horizontal="center" vertical="center"/>
    </xf>
    <xf numFmtId="201" fontId="69" fillId="28" borderId="21" xfId="0" applyNumberFormat="1" applyFont="1" applyFill="1" applyBorder="1" applyAlignment="1">
      <alignment horizontal="center" vertical="center"/>
    </xf>
    <xf numFmtId="201" fontId="94" fillId="28" borderId="14" xfId="0" applyNumberFormat="1" applyFont="1" applyFill="1" applyBorder="1" applyAlignment="1">
      <alignment horizontal="left" vertical="center"/>
    </xf>
    <xf numFmtId="201" fontId="69" fillId="28" borderId="18" xfId="0" applyNumberFormat="1" applyFont="1" applyFill="1" applyBorder="1" applyAlignment="1">
      <alignment horizontal="left" vertical="center"/>
    </xf>
    <xf numFmtId="201" fontId="69" fillId="28" borderId="21" xfId="0" applyNumberFormat="1" applyFont="1" applyFill="1" applyBorder="1" applyAlignment="1">
      <alignment horizontal="left" vertical="center"/>
    </xf>
    <xf numFmtId="201" fontId="69" fillId="0" borderId="14" xfId="0" applyNumberFormat="1" applyFont="1" applyFill="1" applyBorder="1" applyAlignment="1">
      <alignment horizontal="left" vertical="center"/>
    </xf>
    <xf numFmtId="201" fontId="69" fillId="0" borderId="18" xfId="0" applyNumberFormat="1" applyFont="1" applyFill="1" applyBorder="1" applyAlignment="1">
      <alignment horizontal="left" vertical="center"/>
    </xf>
    <xf numFmtId="201" fontId="69" fillId="0" borderId="21" xfId="0" applyNumberFormat="1" applyFont="1" applyFill="1" applyBorder="1" applyAlignment="1">
      <alignment horizontal="left" vertical="center"/>
    </xf>
    <xf numFmtId="201" fontId="77" fillId="28" borderId="14" xfId="0" applyNumberFormat="1" applyFont="1" applyFill="1" applyBorder="1" applyAlignment="1">
      <alignment horizontal="center" vertical="center"/>
    </xf>
    <xf numFmtId="201" fontId="77" fillId="28" borderId="18" xfId="0" applyNumberFormat="1" applyFont="1" applyFill="1" applyBorder="1" applyAlignment="1">
      <alignment horizontal="center" vertical="center"/>
    </xf>
    <xf numFmtId="201" fontId="77" fillId="28" borderId="21" xfId="0" applyNumberFormat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left" vertical="center" wrapText="1"/>
    </xf>
    <xf numFmtId="49" fontId="1" fillId="0" borderId="18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2" fillId="0" borderId="0" xfId="0" quotePrefix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28" borderId="14" xfId="0" applyFont="1" applyFill="1" applyBorder="1" applyAlignment="1">
      <alignment horizontal="center" vertical="center" wrapText="1"/>
    </xf>
    <xf numFmtId="0" fontId="1" fillId="28" borderId="21" xfId="0" applyFont="1" applyFill="1" applyBorder="1" applyAlignment="1">
      <alignment horizontal="center" vertical="center" wrapText="1"/>
    </xf>
    <xf numFmtId="0" fontId="1" fillId="28" borderId="3" xfId="0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center" vertical="center" wrapText="1"/>
    </xf>
    <xf numFmtId="0" fontId="80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14" xfId="245" applyFont="1" applyFill="1" applyBorder="1" applyAlignment="1">
      <alignment horizontal="left" vertical="center" wrapText="1"/>
    </xf>
    <xf numFmtId="0" fontId="1" fillId="0" borderId="18" xfId="245" applyFont="1" applyFill="1" applyBorder="1" applyAlignment="1">
      <alignment horizontal="left" vertical="center" wrapText="1"/>
    </xf>
    <xf numFmtId="0" fontId="1" fillId="0" borderId="21" xfId="245" applyFont="1" applyFill="1" applyBorder="1" applyAlignment="1">
      <alignment horizontal="left" vertical="center" wrapText="1"/>
    </xf>
    <xf numFmtId="0" fontId="10" fillId="0" borderId="14" xfId="245" applyFont="1" applyFill="1" applyBorder="1" applyAlignment="1">
      <alignment horizontal="left" vertical="center" wrapText="1"/>
    </xf>
    <xf numFmtId="0" fontId="10" fillId="0" borderId="18" xfId="245" applyFont="1" applyFill="1" applyBorder="1" applyAlignment="1">
      <alignment horizontal="left" vertical="center" wrapText="1"/>
    </xf>
    <xf numFmtId="0" fontId="10" fillId="0" borderId="21" xfId="245" applyFont="1" applyFill="1" applyBorder="1" applyAlignment="1">
      <alignment horizontal="left" vertical="center" wrapText="1"/>
    </xf>
    <xf numFmtId="200" fontId="1" fillId="0" borderId="0" xfId="0" applyNumberFormat="1" applyFont="1" applyFill="1" applyBorder="1" applyAlignment="1">
      <alignment horizontal="left" wrapText="1"/>
    </xf>
    <xf numFmtId="0" fontId="70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vertical="top"/>
    </xf>
    <xf numFmtId="0" fontId="1" fillId="0" borderId="3" xfId="245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9" fillId="0" borderId="14" xfId="245" applyFont="1" applyFill="1" applyBorder="1" applyAlignment="1">
      <alignment horizontal="left" vertical="center" wrapText="1"/>
    </xf>
    <xf numFmtId="0" fontId="9" fillId="0" borderId="18" xfId="245" applyFont="1" applyFill="1" applyBorder="1" applyAlignment="1">
      <alignment horizontal="left" vertical="center" wrapText="1"/>
    </xf>
    <xf numFmtId="0" fontId="9" fillId="0" borderId="21" xfId="245" applyFont="1" applyFill="1" applyBorder="1" applyAlignment="1">
      <alignment horizontal="left" vertical="center" wrapText="1"/>
    </xf>
    <xf numFmtId="0" fontId="2" fillId="0" borderId="3" xfId="245" applyFont="1" applyFill="1" applyBorder="1" applyAlignment="1">
      <alignment horizontal="left" vertical="center" wrapText="1"/>
    </xf>
    <xf numFmtId="0" fontId="2" fillId="0" borderId="14" xfId="245" applyFont="1" applyFill="1" applyBorder="1" applyAlignment="1">
      <alignment horizontal="left" vertical="center" wrapText="1"/>
    </xf>
    <xf numFmtId="0" fontId="2" fillId="0" borderId="18" xfId="245" applyFont="1" applyFill="1" applyBorder="1" applyAlignment="1">
      <alignment horizontal="left" vertical="center" wrapText="1"/>
    </xf>
    <xf numFmtId="0" fontId="2" fillId="0" borderId="21" xfId="245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14" xfId="245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21" xfId="0" applyFill="1" applyBorder="1" applyAlignment="1">
      <alignment vertical="top"/>
    </xf>
    <xf numFmtId="0" fontId="69" fillId="0" borderId="14" xfId="245" applyFont="1" applyFill="1" applyBorder="1" applyAlignment="1">
      <alignment horizontal="left" vertical="center" wrapText="1"/>
    </xf>
    <xf numFmtId="0" fontId="69" fillId="0" borderId="18" xfId="245" applyFont="1" applyFill="1" applyBorder="1" applyAlignment="1">
      <alignment horizontal="left" vertical="center" wrapText="1"/>
    </xf>
    <xf numFmtId="0" fontId="69" fillId="0" borderId="21" xfId="245" applyFont="1" applyFill="1" applyBorder="1" applyAlignment="1">
      <alignment horizontal="left" vertical="center" wrapText="1"/>
    </xf>
    <xf numFmtId="0" fontId="81" fillId="0" borderId="0" xfId="245" applyFont="1" applyFill="1" applyBorder="1" applyAlignment="1">
      <alignment horizontal="center" vertical="center"/>
    </xf>
    <xf numFmtId="0" fontId="1" fillId="0" borderId="14" xfId="245" applyFont="1" applyFill="1" applyBorder="1" applyAlignment="1">
      <alignment horizontal="center" vertical="center"/>
    </xf>
    <xf numFmtId="0" fontId="1" fillId="0" borderId="18" xfId="245" applyFont="1" applyFill="1" applyBorder="1" applyAlignment="1">
      <alignment horizontal="center" vertical="center"/>
    </xf>
    <xf numFmtId="0" fontId="1" fillId="0" borderId="21" xfId="245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0" fillId="28" borderId="18" xfId="245" applyFont="1" applyFill="1" applyBorder="1" applyAlignment="1">
      <alignment horizontal="left" vertical="center" wrapText="1"/>
    </xf>
    <xf numFmtId="0" fontId="10" fillId="28" borderId="21" xfId="245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16" xfId="245" applyFont="1" applyFill="1" applyBorder="1" applyAlignment="1">
      <alignment horizontal="center" vertical="center" wrapText="1"/>
    </xf>
    <xf numFmtId="0" fontId="1" fillId="0" borderId="15" xfId="245" applyFont="1" applyFill="1" applyBorder="1" applyAlignment="1">
      <alignment horizontal="center" vertical="center" wrapText="1"/>
    </xf>
    <xf numFmtId="0" fontId="81" fillId="0" borderId="0" xfId="0" applyFont="1" applyFill="1" applyBorder="1" applyAlignment="1">
      <alignment horizontal="center" vertical="center"/>
    </xf>
    <xf numFmtId="0" fontId="2" fillId="0" borderId="3" xfId="245" applyFont="1" applyFill="1" applyBorder="1" applyAlignment="1">
      <alignment horizontal="center" vertical="center" wrapText="1"/>
    </xf>
    <xf numFmtId="193" fontId="78" fillId="0" borderId="14" xfId="0" applyNumberFormat="1" applyFont="1" applyFill="1" applyBorder="1" applyAlignment="1">
      <alignment horizontal="center" vertical="center" wrapText="1"/>
    </xf>
    <xf numFmtId="193" fontId="78" fillId="0" borderId="18" xfId="0" applyNumberFormat="1" applyFont="1" applyFill="1" applyBorder="1" applyAlignment="1">
      <alignment horizontal="center" vertical="center" wrapText="1"/>
    </xf>
    <xf numFmtId="193" fontId="78" fillId="0" borderId="21" xfId="0" applyNumberFormat="1" applyFont="1" applyFill="1" applyBorder="1" applyAlignment="1">
      <alignment horizontal="center" vertical="center" wrapText="1"/>
    </xf>
    <xf numFmtId="200" fontId="1" fillId="0" borderId="0" xfId="0" applyNumberFormat="1" applyFont="1" applyFill="1" applyBorder="1" applyAlignment="1">
      <alignment horizontal="center" vertical="center" wrapText="1"/>
    </xf>
    <xf numFmtId="0" fontId="1" fillId="28" borderId="16" xfId="0" applyFont="1" applyFill="1" applyBorder="1" applyAlignment="1">
      <alignment horizontal="center" vertical="center" wrapText="1"/>
    </xf>
    <xf numFmtId="0" fontId="1" fillId="28" borderId="15" xfId="0" applyFont="1" applyFill="1" applyBorder="1" applyAlignment="1">
      <alignment horizontal="center" vertical="center" wrapText="1"/>
    </xf>
    <xf numFmtId="0" fontId="79" fillId="0" borderId="14" xfId="0" applyFont="1" applyFill="1" applyBorder="1" applyAlignment="1">
      <alignment horizontal="left" vertical="center" wrapText="1"/>
    </xf>
    <xf numFmtId="0" fontId="79" fillId="0" borderId="18" xfId="0" applyFont="1" applyFill="1" applyBorder="1" applyAlignment="1">
      <alignment horizontal="left" vertical="center" wrapText="1"/>
    </xf>
    <xf numFmtId="0" fontId="79" fillId="0" borderId="2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200" fontId="1" fillId="0" borderId="0" xfId="0" applyNumberFormat="1" applyFont="1" applyFill="1" applyBorder="1" applyAlignment="1">
      <alignment horizontal="center" wrapText="1"/>
    </xf>
    <xf numFmtId="0" fontId="1" fillId="0" borderId="26" xfId="245" applyFont="1" applyFill="1" applyBorder="1" applyAlignment="1">
      <alignment horizontal="center" vertical="center" wrapText="1"/>
    </xf>
    <xf numFmtId="0" fontId="1" fillId="28" borderId="26" xfId="0" applyFont="1" applyFill="1" applyBorder="1" applyAlignment="1">
      <alignment horizontal="center" vertical="center" wrapText="1"/>
    </xf>
    <xf numFmtId="0" fontId="2" fillId="0" borderId="0" xfId="245" applyFont="1" applyFill="1" applyBorder="1" applyAlignment="1">
      <alignment horizontal="center" vertical="center" wrapText="1"/>
    </xf>
    <xf numFmtId="0" fontId="1" fillId="28" borderId="1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78" fillId="0" borderId="14" xfId="0" applyFont="1" applyFill="1" applyBorder="1" applyAlignment="1">
      <alignment horizontal="left" vertical="center" wrapText="1"/>
    </xf>
    <xf numFmtId="0" fontId="78" fillId="0" borderId="18" xfId="0" applyFont="1" applyFill="1" applyBorder="1" applyAlignment="1">
      <alignment horizontal="left" vertical="center" wrapText="1"/>
    </xf>
    <xf numFmtId="0" fontId="78" fillId="0" borderId="21" xfId="0" applyFont="1" applyFill="1" applyBorder="1" applyAlignment="1">
      <alignment horizontal="left" vertical="center" wrapText="1"/>
    </xf>
    <xf numFmtId="0" fontId="8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98" fontId="2" fillId="23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198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198" fontId="1" fillId="0" borderId="14" xfId="0" applyNumberFormat="1" applyFont="1" applyBorder="1" applyAlignment="1">
      <alignment horizontal="center" vertical="center" wrapText="1"/>
    </xf>
    <xf numFmtId="198" fontId="1" fillId="0" borderId="21" xfId="0" applyNumberFormat="1" applyFont="1" applyBorder="1" applyAlignment="1">
      <alignment horizontal="center" vertical="center" wrapText="1"/>
    </xf>
    <xf numFmtId="198" fontId="1" fillId="23" borderId="14" xfId="0" applyNumberFormat="1" applyFont="1" applyFill="1" applyBorder="1" applyAlignment="1">
      <alignment horizontal="center" vertical="center" wrapText="1"/>
    </xf>
    <xf numFmtId="198" fontId="1" fillId="23" borderId="21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3" fontId="69" fillId="0" borderId="14" xfId="0" applyNumberFormat="1" applyFont="1" applyFill="1" applyBorder="1" applyAlignment="1">
      <alignment horizontal="left" vertical="center" wrapText="1"/>
    </xf>
    <xf numFmtId="3" fontId="69" fillId="0" borderId="18" xfId="0" applyNumberFormat="1" applyFont="1" applyFill="1" applyBorder="1" applyAlignment="1">
      <alignment horizontal="left" vertical="center" wrapText="1"/>
    </xf>
    <xf numFmtId="3" fontId="69" fillId="0" borderId="21" xfId="0" applyNumberFormat="1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18" xfId="0" applyFont="1" applyFill="1" applyBorder="1" applyAlignment="1">
      <alignment horizontal="left" vertical="center" wrapText="1"/>
    </xf>
    <xf numFmtId="0" fontId="69" fillId="0" borderId="2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49" fontId="73" fillId="0" borderId="14" xfId="0" applyNumberFormat="1" applyFont="1" applyFill="1" applyBorder="1" applyAlignment="1">
      <alignment vertical="center" wrapText="1"/>
    </xf>
    <xf numFmtId="49" fontId="73" fillId="0" borderId="18" xfId="0" applyNumberFormat="1" applyFont="1" applyFill="1" applyBorder="1" applyAlignment="1">
      <alignment vertical="center" wrapText="1"/>
    </xf>
    <xf numFmtId="49" fontId="73" fillId="0" borderId="21" xfId="0" applyNumberFormat="1" applyFont="1" applyFill="1" applyBorder="1" applyAlignment="1">
      <alignment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22020\&#1060;&#1110;&#1085;&#1072;&#1085;&#1089;&#1086;&#1074;&#1110;%20&#1087;&#1083;&#1072;&#1085;&#1080;\&#1053;&#1040;&#1050;%20&#1053;&#1072;&#1092;&#1090;&#1086;&#1075;&#1072;&#1079;\2014\&#1030;%20&#1088;&#1077;&#1076;&#1072;&#1082;&#1094;&#1110;&#1103;%20(14.02.2014)\003%20&#1076;&#1086;&#1076;&#1072;&#109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Додаток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черн.фил"/>
      <sheetName val="Джурчи"/>
      <sheetName val="УГВ"/>
      <sheetName val="ЧорНГ"/>
      <sheetName val="Додаток 1"/>
      <sheetName val="Додаток2"/>
      <sheetName val="Графік"/>
      <sheetName val="ГрОДА"/>
      <sheetName val="Мфілія"/>
      <sheetName val="Харків"/>
      <sheetName val="Донецьк"/>
      <sheetName val="Черкаси"/>
      <sheetName val="черн_фил"/>
      <sheetName val="Додаток_1"/>
      <sheetName val="#ССЫЛ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8"/>
  <sheetViews>
    <sheetView tabSelected="1" view="pageBreakPreview" zoomScale="75" zoomScaleNormal="65" workbookViewId="0">
      <selection activeCell="F93" sqref="F93"/>
    </sheetView>
  </sheetViews>
  <sheetFormatPr defaultRowHeight="18.75"/>
  <cols>
    <col min="1" max="1" width="83.28515625" style="37" customWidth="1"/>
    <col min="2" max="2" width="10.85546875" style="3" customWidth="1"/>
    <col min="3" max="5" width="23" style="3" customWidth="1"/>
    <col min="6" max="6" width="23" style="37" customWidth="1"/>
    <col min="7" max="8" width="24.85546875" style="37" customWidth="1"/>
    <col min="9" max="9" width="24.5703125" style="37" customWidth="1"/>
    <col min="10" max="10" width="26.140625" style="37" customWidth="1"/>
    <col min="11" max="11" width="11.140625" style="37" customWidth="1"/>
    <col min="12" max="12" width="57.28515625" style="37" customWidth="1"/>
    <col min="13" max="14" width="9.140625" style="37" bestFit="1" customWidth="1"/>
    <col min="15" max="15" width="10.5703125" style="37" customWidth="1"/>
    <col min="16" max="16" width="9.140625" style="37" bestFit="1"/>
    <col min="17" max="16384" width="9.140625" style="37"/>
  </cols>
  <sheetData>
    <row r="1" spans="1:10" ht="18" customHeight="1">
      <c r="A1" s="89" t="s">
        <v>0</v>
      </c>
      <c r="G1" s="37" t="s">
        <v>1</v>
      </c>
    </row>
    <row r="2" spans="1:10" ht="18" customHeight="1">
      <c r="A2" s="89"/>
      <c r="G2" s="90" t="s">
        <v>2</v>
      </c>
      <c r="H2" s="90"/>
      <c r="I2" s="90"/>
    </row>
    <row r="3" spans="1:10" ht="18" customHeight="1">
      <c r="A3" s="309"/>
      <c r="B3" s="310"/>
      <c r="C3" s="91"/>
      <c r="D3" s="89"/>
      <c r="E3" s="89"/>
      <c r="F3" s="89"/>
      <c r="G3" s="90" t="s">
        <v>3</v>
      </c>
      <c r="H3" s="90"/>
      <c r="I3" s="90"/>
      <c r="J3" s="90"/>
    </row>
    <row r="4" spans="1:10" ht="18" customHeight="1">
      <c r="A4" s="301" t="s">
        <v>4</v>
      </c>
      <c r="B4" s="311"/>
      <c r="C4" s="91"/>
      <c r="D4" s="89"/>
      <c r="E4" s="89"/>
      <c r="F4" s="89"/>
      <c r="G4" s="301" t="s">
        <v>5</v>
      </c>
      <c r="H4" s="301"/>
      <c r="I4" s="301"/>
      <c r="J4" s="301"/>
    </row>
    <row r="5" spans="1:10" ht="18" customHeight="1">
      <c r="A5" s="312"/>
      <c r="B5" s="311"/>
      <c r="C5" s="91"/>
      <c r="D5" s="93"/>
      <c r="E5" s="93"/>
      <c r="F5" s="93"/>
      <c r="G5" s="94" t="s">
        <v>6</v>
      </c>
      <c r="H5" s="94"/>
      <c r="I5" s="94"/>
      <c r="J5" s="94"/>
    </row>
    <row r="6" spans="1:10" ht="18" customHeight="1">
      <c r="A6" s="309"/>
      <c r="B6" s="310"/>
      <c r="C6" s="89"/>
      <c r="D6" s="93"/>
      <c r="E6" s="93"/>
      <c r="F6" s="93"/>
      <c r="G6" s="89"/>
      <c r="H6" s="89"/>
      <c r="I6" s="92"/>
      <c r="J6" s="92"/>
    </row>
    <row r="7" spans="1:10" ht="18" customHeight="1">
      <c r="A7" s="90" t="s">
        <v>7</v>
      </c>
      <c r="B7" s="91"/>
      <c r="C7" s="91"/>
      <c r="D7" s="93"/>
      <c r="E7" s="93"/>
      <c r="F7" s="93"/>
      <c r="I7" s="90"/>
      <c r="J7" s="90"/>
    </row>
    <row r="8" spans="1:10" ht="18" customHeight="1">
      <c r="A8" s="91"/>
      <c r="B8" s="91"/>
      <c r="C8" s="95"/>
      <c r="D8" s="96"/>
      <c r="E8" s="96"/>
      <c r="F8" s="96"/>
    </row>
    <row r="9" spans="1:10" ht="18" customHeight="1">
      <c r="A9" s="91"/>
      <c r="B9" s="91"/>
      <c r="C9" s="95"/>
      <c r="D9" s="96"/>
      <c r="E9" s="96"/>
      <c r="F9" s="96"/>
    </row>
    <row r="10" spans="1:10" ht="18" customHeight="1">
      <c r="A10" s="114" t="s">
        <v>8</v>
      </c>
      <c r="B10" s="89"/>
      <c r="C10" s="89"/>
      <c r="D10" s="89"/>
      <c r="E10" s="97"/>
      <c r="F10" s="98"/>
      <c r="G10" s="313" t="s">
        <v>9</v>
      </c>
      <c r="H10" s="313"/>
      <c r="I10" s="313"/>
      <c r="J10" s="313"/>
    </row>
    <row r="11" spans="1:10" ht="18" customHeight="1">
      <c r="A11" s="90"/>
      <c r="B11" s="89"/>
      <c r="C11" s="89"/>
      <c r="D11" s="89"/>
      <c r="E11" s="97"/>
      <c r="F11" s="98"/>
      <c r="G11" s="96"/>
      <c r="H11" s="96"/>
      <c r="I11" s="96"/>
      <c r="J11" s="96"/>
    </row>
    <row r="12" spans="1:10" ht="18" customHeight="1">
      <c r="A12" s="304"/>
      <c r="B12" s="305"/>
      <c r="C12" s="92"/>
      <c r="D12" s="92"/>
      <c r="E12" s="89"/>
      <c r="F12" s="100"/>
      <c r="G12" s="304"/>
      <c r="H12" s="304"/>
      <c r="I12" s="304"/>
      <c r="J12" s="304"/>
    </row>
    <row r="13" spans="1:10" ht="18" customHeight="1">
      <c r="A13" s="306" t="s">
        <v>4</v>
      </c>
      <c r="B13" s="306"/>
      <c r="C13" s="307"/>
      <c r="D13" s="307"/>
      <c r="E13" s="91"/>
      <c r="F13" s="93"/>
      <c r="G13" s="306" t="s">
        <v>10</v>
      </c>
      <c r="H13" s="306"/>
      <c r="I13" s="306"/>
      <c r="J13" s="306"/>
    </row>
    <row r="14" spans="1:10" ht="18" customHeight="1">
      <c r="A14" s="90"/>
      <c r="B14" s="90"/>
      <c r="C14" s="90"/>
      <c r="D14" s="90"/>
      <c r="E14" s="91"/>
      <c r="F14" s="93"/>
      <c r="G14" s="90"/>
      <c r="H14" s="90"/>
      <c r="I14" s="90"/>
      <c r="J14" s="90"/>
    </row>
    <row r="15" spans="1:10" ht="18" customHeight="1">
      <c r="A15" s="304"/>
      <c r="B15" s="305"/>
      <c r="C15" s="301"/>
      <c r="D15" s="308"/>
      <c r="E15" s="91"/>
      <c r="F15" s="93"/>
      <c r="G15" s="99"/>
      <c r="H15" s="99"/>
      <c r="I15" s="99"/>
      <c r="J15" s="99"/>
    </row>
    <row r="16" spans="1:10" ht="18" customHeight="1">
      <c r="A16" s="92" t="s">
        <v>7</v>
      </c>
      <c r="B16" s="101"/>
      <c r="C16" s="92"/>
      <c r="D16" s="101"/>
      <c r="E16" s="91"/>
      <c r="F16" s="93"/>
      <c r="G16" s="300" t="s">
        <v>7</v>
      </c>
      <c r="H16" s="300"/>
      <c r="I16" s="300"/>
      <c r="J16" s="300"/>
    </row>
    <row r="17" spans="1:10" ht="18" customHeight="1">
      <c r="A17" s="92"/>
      <c r="B17" s="101"/>
      <c r="C17" s="92"/>
      <c r="D17" s="101"/>
      <c r="E17" s="91"/>
      <c r="F17" s="93"/>
      <c r="G17" s="92"/>
      <c r="H17" s="92"/>
      <c r="I17" s="92"/>
      <c r="J17" s="92"/>
    </row>
    <row r="18" spans="1:10" ht="18" customHeight="1">
      <c r="A18" s="92"/>
      <c r="B18" s="101"/>
      <c r="C18" s="92"/>
      <c r="D18" s="101"/>
      <c r="E18" s="91"/>
      <c r="F18" s="93"/>
      <c r="G18" s="102"/>
      <c r="H18" s="102"/>
      <c r="I18" s="102"/>
      <c r="J18" s="102"/>
    </row>
    <row r="19" spans="1:10" ht="43.5" customHeight="1">
      <c r="A19" s="301"/>
      <c r="B19" s="301"/>
      <c r="C19" s="301"/>
      <c r="D19" s="301"/>
      <c r="E19" s="93"/>
      <c r="F19" s="93"/>
      <c r="G19" s="297" t="s">
        <v>11</v>
      </c>
      <c r="H19" s="299"/>
      <c r="I19" s="302" t="s">
        <v>12</v>
      </c>
      <c r="J19" s="302"/>
    </row>
    <row r="20" spans="1:10" ht="28.5" customHeight="1">
      <c r="A20" s="295" t="s">
        <v>13</v>
      </c>
      <c r="B20" s="265" t="s">
        <v>14</v>
      </c>
      <c r="C20" s="265"/>
      <c r="D20" s="265"/>
      <c r="E20" s="265"/>
      <c r="F20" s="265"/>
      <c r="G20" s="269" t="s">
        <v>15</v>
      </c>
      <c r="H20" s="271">
        <v>42662070</v>
      </c>
      <c r="I20" s="268" t="s">
        <v>16</v>
      </c>
      <c r="J20" s="303"/>
    </row>
    <row r="21" spans="1:10" ht="28.5" customHeight="1">
      <c r="A21" s="295"/>
      <c r="B21" s="265"/>
      <c r="C21" s="265"/>
      <c r="D21" s="265"/>
      <c r="E21" s="265"/>
      <c r="F21" s="265"/>
      <c r="G21" s="270"/>
      <c r="H21" s="272"/>
      <c r="I21" s="268"/>
      <c r="J21" s="302"/>
    </row>
    <row r="22" spans="1:10" ht="28.5" customHeight="1">
      <c r="A22" s="105" t="s">
        <v>17</v>
      </c>
      <c r="B22" s="276" t="s">
        <v>18</v>
      </c>
      <c r="C22" s="277"/>
      <c r="D22" s="277"/>
      <c r="E22" s="277"/>
      <c r="F22" s="278"/>
      <c r="G22" s="105" t="s">
        <v>19</v>
      </c>
      <c r="H22" s="104">
        <v>150</v>
      </c>
      <c r="I22" s="268" t="s">
        <v>20</v>
      </c>
      <c r="J22" s="303"/>
    </row>
    <row r="23" spans="1:10" ht="28.5" customHeight="1">
      <c r="A23" s="105" t="s">
        <v>21</v>
      </c>
      <c r="B23" s="276"/>
      <c r="C23" s="277"/>
      <c r="D23" s="277"/>
      <c r="E23" s="277"/>
      <c r="F23" s="278"/>
      <c r="G23" s="105" t="s">
        <v>22</v>
      </c>
      <c r="H23" s="105"/>
      <c r="I23" s="268"/>
      <c r="J23" s="302"/>
    </row>
    <row r="24" spans="1:10" ht="28.5" customHeight="1">
      <c r="A24" s="105" t="s">
        <v>23</v>
      </c>
      <c r="B24" s="276" t="s">
        <v>24</v>
      </c>
      <c r="C24" s="277"/>
      <c r="D24" s="277"/>
      <c r="E24" s="277"/>
      <c r="F24" s="278"/>
      <c r="G24" s="103" t="s">
        <v>25</v>
      </c>
      <c r="H24" s="104" t="s">
        <v>26</v>
      </c>
      <c r="I24" s="268" t="s">
        <v>20</v>
      </c>
      <c r="J24" s="262"/>
    </row>
    <row r="25" spans="1:10" ht="28.5" customHeight="1">
      <c r="A25" s="105" t="s">
        <v>27</v>
      </c>
      <c r="B25" s="276" t="s">
        <v>28</v>
      </c>
      <c r="C25" s="277"/>
      <c r="D25" s="277"/>
      <c r="E25" s="277"/>
      <c r="F25" s="277"/>
      <c r="G25" s="277"/>
      <c r="H25" s="278"/>
      <c r="I25" s="268"/>
      <c r="J25" s="263"/>
    </row>
    <row r="26" spans="1:10" ht="28.5" customHeight="1">
      <c r="A26" s="105" t="s">
        <v>29</v>
      </c>
      <c r="B26" s="297"/>
      <c r="C26" s="298"/>
      <c r="D26" s="298"/>
      <c r="E26" s="298"/>
      <c r="F26" s="298"/>
      <c r="G26" s="298"/>
      <c r="H26" s="299"/>
      <c r="I26" s="268" t="s">
        <v>20</v>
      </c>
      <c r="J26" s="264"/>
    </row>
    <row r="27" spans="1:10" ht="28.5" customHeight="1">
      <c r="A27" s="105" t="s">
        <v>30</v>
      </c>
      <c r="B27" s="276">
        <v>0</v>
      </c>
      <c r="C27" s="277"/>
      <c r="D27" s="277"/>
      <c r="E27" s="277"/>
      <c r="F27" s="277"/>
      <c r="G27" s="277"/>
      <c r="H27" s="278"/>
      <c r="I27" s="268"/>
      <c r="J27" s="264"/>
    </row>
    <row r="28" spans="1:10" ht="28.5" customHeight="1">
      <c r="A28" s="105" t="s">
        <v>31</v>
      </c>
      <c r="B28" s="276">
        <v>109</v>
      </c>
      <c r="C28" s="277"/>
      <c r="D28" s="277"/>
      <c r="E28" s="277"/>
      <c r="F28" s="277"/>
      <c r="G28" s="277"/>
      <c r="H28" s="278"/>
      <c r="I28" s="268" t="s">
        <v>20</v>
      </c>
      <c r="J28" s="264"/>
    </row>
    <row r="29" spans="1:10" ht="28.5" customHeight="1">
      <c r="A29" s="105" t="s">
        <v>32</v>
      </c>
      <c r="B29" s="276" t="s">
        <v>33</v>
      </c>
      <c r="C29" s="277"/>
      <c r="D29" s="277"/>
      <c r="E29" s="277"/>
      <c r="F29" s="277"/>
      <c r="G29" s="277"/>
      <c r="H29" s="278"/>
      <c r="I29" s="268"/>
      <c r="J29" s="264"/>
    </row>
    <row r="30" spans="1:10" ht="28.5" customHeight="1">
      <c r="A30" s="105" t="s">
        <v>34</v>
      </c>
      <c r="B30" s="276" t="s">
        <v>35</v>
      </c>
      <c r="C30" s="277"/>
      <c r="D30" s="277"/>
      <c r="E30" s="277"/>
      <c r="F30" s="277"/>
      <c r="G30" s="278"/>
      <c r="H30" s="295" t="s">
        <v>36</v>
      </c>
      <c r="I30" s="295"/>
      <c r="J30" s="107"/>
    </row>
    <row r="31" spans="1:10" ht="28.5" customHeight="1">
      <c r="A31" s="105" t="s">
        <v>37</v>
      </c>
      <c r="B31" s="276" t="s">
        <v>405</v>
      </c>
      <c r="C31" s="277"/>
      <c r="D31" s="277"/>
      <c r="E31" s="277"/>
      <c r="F31" s="277"/>
      <c r="G31" s="278"/>
      <c r="H31" s="295" t="s">
        <v>38</v>
      </c>
      <c r="I31" s="295"/>
      <c r="J31" s="107"/>
    </row>
    <row r="32" spans="1:10" ht="18.75" customHeight="1">
      <c r="A32" s="106"/>
      <c r="B32" s="106"/>
      <c r="C32" s="106"/>
      <c r="D32" s="106"/>
      <c r="E32" s="106"/>
      <c r="F32" s="106"/>
      <c r="G32" s="106"/>
      <c r="H32" s="94"/>
      <c r="I32" s="89"/>
      <c r="J32" s="91"/>
    </row>
    <row r="33" spans="1:12" ht="12.75" customHeight="1">
      <c r="A33" s="92"/>
      <c r="B33" s="94"/>
      <c r="C33" s="94"/>
      <c r="D33" s="94"/>
      <c r="E33" s="94"/>
      <c r="F33" s="94"/>
      <c r="G33" s="94"/>
      <c r="H33" s="94"/>
      <c r="I33" s="89"/>
      <c r="J33" s="89"/>
    </row>
    <row r="34" spans="1:12" ht="24" customHeight="1">
      <c r="A34" s="296" t="s">
        <v>39</v>
      </c>
      <c r="B34" s="296"/>
      <c r="C34" s="296"/>
      <c r="D34" s="296"/>
      <c r="E34" s="296"/>
      <c r="F34" s="296"/>
      <c r="G34" s="296"/>
      <c r="H34" s="296"/>
      <c r="I34" s="296"/>
      <c r="J34" s="296"/>
    </row>
    <row r="35" spans="1:12" ht="33.75" customHeight="1">
      <c r="A35" s="296" t="s">
        <v>40</v>
      </c>
      <c r="B35" s="296"/>
      <c r="C35" s="296"/>
      <c r="D35" s="296"/>
      <c r="E35" s="296"/>
      <c r="F35" s="296"/>
      <c r="G35" s="296"/>
      <c r="H35" s="296"/>
      <c r="I35" s="296"/>
      <c r="J35" s="296"/>
    </row>
    <row r="36" spans="1:12" ht="32.25" customHeight="1">
      <c r="A36" s="282" t="s">
        <v>41</v>
      </c>
      <c r="B36" s="282"/>
      <c r="C36" s="282"/>
      <c r="D36" s="282"/>
      <c r="E36" s="282"/>
      <c r="F36" s="282"/>
      <c r="G36" s="282"/>
      <c r="H36" s="282"/>
      <c r="I36" s="282"/>
      <c r="J36" s="282"/>
    </row>
    <row r="37" spans="1:12" ht="13.5" customHeight="1">
      <c r="B37" s="53"/>
      <c r="C37" s="54"/>
      <c r="D37" s="53"/>
      <c r="E37" s="53"/>
      <c r="F37" s="53"/>
      <c r="G37" s="53"/>
      <c r="H37" s="53"/>
      <c r="I37" s="53"/>
      <c r="J37" s="53"/>
    </row>
    <row r="38" spans="1:12" ht="31.5" customHeight="1">
      <c r="A38" s="294" t="s">
        <v>42</v>
      </c>
      <c r="B38" s="268" t="s">
        <v>43</v>
      </c>
      <c r="C38" s="274" t="s">
        <v>44</v>
      </c>
      <c r="D38" s="274" t="s">
        <v>45</v>
      </c>
      <c r="E38" s="266" t="s">
        <v>46</v>
      </c>
      <c r="F38" s="268" t="s">
        <v>47</v>
      </c>
      <c r="G38" s="283" t="s">
        <v>48</v>
      </c>
      <c r="H38" s="284"/>
      <c r="I38" s="284"/>
      <c r="J38" s="285"/>
    </row>
    <row r="39" spans="1:12" ht="45" customHeight="1">
      <c r="A39" s="294"/>
      <c r="B39" s="268"/>
      <c r="C39" s="275"/>
      <c r="D39" s="275"/>
      <c r="E39" s="267"/>
      <c r="F39" s="268"/>
      <c r="G39" s="7" t="s">
        <v>49</v>
      </c>
      <c r="H39" s="7" t="s">
        <v>50</v>
      </c>
      <c r="I39" s="7" t="s">
        <v>51</v>
      </c>
      <c r="J39" s="7" t="s">
        <v>52</v>
      </c>
    </row>
    <row r="40" spans="1:12" ht="20.100000000000001" customHeight="1">
      <c r="A40" s="21">
        <v>1</v>
      </c>
      <c r="B40" s="7">
        <v>2</v>
      </c>
      <c r="C40" s="7">
        <v>3</v>
      </c>
      <c r="D40" s="7">
        <v>4</v>
      </c>
      <c r="E40" s="7">
        <v>5</v>
      </c>
      <c r="F40" s="7">
        <v>6</v>
      </c>
      <c r="G40" s="7">
        <v>7</v>
      </c>
      <c r="H40" s="7">
        <v>8</v>
      </c>
      <c r="I40" s="7">
        <v>9</v>
      </c>
      <c r="J40" s="7">
        <v>10</v>
      </c>
    </row>
    <row r="41" spans="1:12" ht="24.95" customHeight="1">
      <c r="A41" s="286" t="s">
        <v>53</v>
      </c>
      <c r="B41" s="286"/>
      <c r="C41" s="286"/>
      <c r="D41" s="286"/>
      <c r="E41" s="286"/>
      <c r="F41" s="286"/>
      <c r="G41" s="286"/>
      <c r="H41" s="286"/>
      <c r="I41" s="286"/>
      <c r="J41" s="286"/>
      <c r="L41" s="108"/>
    </row>
    <row r="42" spans="1:12" ht="43.5" customHeight="1">
      <c r="A42" s="167" t="s">
        <v>54</v>
      </c>
      <c r="B42" s="168">
        <v>1000</v>
      </c>
      <c r="C42" s="125">
        <f>'I. Інф. до фін.плану'!C23</f>
        <v>21946</v>
      </c>
      <c r="D42" s="125">
        <f>'I. Інф. до фін.плану'!D23</f>
        <v>23160</v>
      </c>
      <c r="E42" s="125">
        <f>'I. Інф. до фін.плану'!E23</f>
        <v>26700</v>
      </c>
      <c r="F42" s="125">
        <f>'I. Інф. до фін.плану'!F23</f>
        <v>30800</v>
      </c>
      <c r="G42" s="169">
        <v>32333</v>
      </c>
      <c r="H42" s="169">
        <v>33723.300000000003</v>
      </c>
      <c r="I42" s="169">
        <v>35173.4</v>
      </c>
      <c r="J42" s="169">
        <v>36685.9</v>
      </c>
      <c r="L42" s="108"/>
    </row>
    <row r="43" spans="1:12" ht="43.5" customHeight="1">
      <c r="A43" s="167" t="s">
        <v>55</v>
      </c>
      <c r="B43" s="158">
        <v>1010</v>
      </c>
      <c r="C43" s="125">
        <f>'I. Інф. до фін.плану'!C24</f>
        <v>-16596.7</v>
      </c>
      <c r="D43" s="125">
        <f>'I. Інф. до фін.плану'!D24</f>
        <v>-19540</v>
      </c>
      <c r="E43" s="125">
        <f>'I. Інф. до фін.плану'!E24</f>
        <v>-27310</v>
      </c>
      <c r="F43" s="125">
        <f>'I. Інф. до фін.плану'!F24</f>
        <v>-25920</v>
      </c>
      <c r="G43" s="123">
        <v>-28515.599999999999</v>
      </c>
      <c r="H43" s="123">
        <v>-29741.8</v>
      </c>
      <c r="I43" s="123">
        <v>-31020.7</v>
      </c>
      <c r="J43" s="123">
        <v>-32354.6</v>
      </c>
      <c r="L43" s="109"/>
    </row>
    <row r="44" spans="1:12" ht="43.5" customHeight="1">
      <c r="A44" s="170" t="s">
        <v>56</v>
      </c>
      <c r="B44" s="171">
        <v>1020</v>
      </c>
      <c r="C44" s="125">
        <f t="shared" ref="C44:J44" si="0">SUM(C42,C43)</f>
        <v>5349.2999999999993</v>
      </c>
      <c r="D44" s="125">
        <f t="shared" si="0"/>
        <v>3620</v>
      </c>
      <c r="E44" s="125">
        <f t="shared" si="0"/>
        <v>-610</v>
      </c>
      <c r="F44" s="125">
        <f t="shared" si="0"/>
        <v>4880</v>
      </c>
      <c r="G44" s="125">
        <f t="shared" si="0"/>
        <v>3817.4000000000015</v>
      </c>
      <c r="H44" s="125">
        <f t="shared" si="0"/>
        <v>3981.5000000000036</v>
      </c>
      <c r="I44" s="125">
        <f t="shared" si="0"/>
        <v>4152.7000000000007</v>
      </c>
      <c r="J44" s="125">
        <f t="shared" si="0"/>
        <v>4331.3000000000029</v>
      </c>
      <c r="L44" s="108"/>
    </row>
    <row r="45" spans="1:12" ht="43.5" customHeight="1">
      <c r="A45" s="172" t="s">
        <v>57</v>
      </c>
      <c r="B45" s="171">
        <v>1310</v>
      </c>
      <c r="C45" s="125" t="e">
        <f>'I. Інф. до фін.плану'!C123</f>
        <v>#VALUE!</v>
      </c>
      <c r="D45" s="125" t="e">
        <f>'I. Інф. до фін.плану'!D123</f>
        <v>#VALUE!</v>
      </c>
      <c r="E45" s="125" t="e">
        <f>'I. Інф. до фін.плану'!E123</f>
        <v>#VALUE!</v>
      </c>
      <c r="F45" s="125">
        <f>'I. Інф. до фін.плану'!F123</f>
        <v>-800</v>
      </c>
      <c r="G45" s="173" t="s">
        <v>58</v>
      </c>
      <c r="H45" s="173" t="s">
        <v>58</v>
      </c>
      <c r="I45" s="173" t="s">
        <v>58</v>
      </c>
      <c r="J45" s="173" t="s">
        <v>58</v>
      </c>
    </row>
    <row r="46" spans="1:12" ht="43.5" customHeight="1">
      <c r="A46" s="174" t="s">
        <v>59</v>
      </c>
      <c r="B46" s="175">
        <v>1200</v>
      </c>
      <c r="C46" s="125">
        <f>'I. Інф. до фін.плану'!C110</f>
        <v>3630.4</v>
      </c>
      <c r="D46" s="125">
        <f>'I. Інф. до фін.плану'!D110</f>
        <v>0</v>
      </c>
      <c r="E46" s="125">
        <f>'I. Інф. до фін.плану'!E110</f>
        <v>-5468</v>
      </c>
      <c r="F46" s="125">
        <f>'I. Інф. до фін.плану'!F110</f>
        <v>0</v>
      </c>
      <c r="G46" s="121">
        <v>-1481.1</v>
      </c>
      <c r="H46" s="121">
        <v>-1544.7</v>
      </c>
      <c r="I46" s="121">
        <v>-1611.2</v>
      </c>
      <c r="J46" s="121">
        <v>-1680.4</v>
      </c>
    </row>
    <row r="47" spans="1:12" ht="24" customHeight="1">
      <c r="A47" s="287" t="s">
        <v>60</v>
      </c>
      <c r="B47" s="287"/>
      <c r="C47" s="287"/>
      <c r="D47" s="287"/>
      <c r="E47" s="287"/>
      <c r="F47" s="287"/>
      <c r="G47" s="287"/>
      <c r="H47" s="287"/>
      <c r="I47" s="287"/>
      <c r="J47" s="287"/>
    </row>
    <row r="48" spans="1:12" ht="18.75" customHeight="1">
      <c r="A48" s="176" t="s">
        <v>61</v>
      </c>
      <c r="B48" s="158">
        <v>2111</v>
      </c>
      <c r="C48" s="177">
        <f>'ІІ. Розп. ч.п. та розр. з бюд.'!F25</f>
        <v>0</v>
      </c>
      <c r="D48" s="177">
        <f>'ІІ. Розп. ч.п. та розр. з бюд.'!G25</f>
        <v>0</v>
      </c>
      <c r="E48" s="177">
        <f>'ІІ. Розп. ч.п. та розр. з бюд.'!H25</f>
        <v>0</v>
      </c>
      <c r="F48" s="177">
        <f>'ІІ. Розп. ч.п. та розр. з бюд.'!I25</f>
        <v>0</v>
      </c>
      <c r="G48" s="178" t="s">
        <v>58</v>
      </c>
      <c r="H48" s="178" t="s">
        <v>58</v>
      </c>
      <c r="I48" s="178" t="s">
        <v>58</v>
      </c>
      <c r="J48" s="178" t="s">
        <v>58</v>
      </c>
    </row>
    <row r="49" spans="1:11" ht="37.5" customHeight="1">
      <c r="A49" s="176" t="s">
        <v>62</v>
      </c>
      <c r="B49" s="158">
        <v>2112</v>
      </c>
      <c r="C49" s="177">
        <f>'ІІ. Розп. ч.п. та розр. з бюд.'!F26</f>
        <v>0</v>
      </c>
      <c r="D49" s="177">
        <f>'ІІ. Розп. ч.п. та розр. з бюд.'!G26</f>
        <v>0</v>
      </c>
      <c r="E49" s="177">
        <f>'ІІ. Розп. ч.п. та розр. з бюд.'!H26</f>
        <v>0</v>
      </c>
      <c r="F49" s="177">
        <f>'ІІ. Розп. ч.п. та розр. з бюд.'!I26</f>
        <v>0</v>
      </c>
      <c r="G49" s="178" t="s">
        <v>58</v>
      </c>
      <c r="H49" s="178" t="s">
        <v>58</v>
      </c>
      <c r="I49" s="178" t="s">
        <v>58</v>
      </c>
      <c r="J49" s="178" t="s">
        <v>58</v>
      </c>
    </row>
    <row r="50" spans="1:11" ht="37.5" customHeight="1">
      <c r="A50" s="179" t="s">
        <v>63</v>
      </c>
      <c r="B50" s="180">
        <v>2113</v>
      </c>
      <c r="C50" s="177" t="str">
        <f>'ІІ. Розп. ч.п. та розр. з бюд.'!F27</f>
        <v>(    )</v>
      </c>
      <c r="D50" s="177" t="str">
        <f>'ІІ. Розп. ч.п. та розр. з бюд.'!G27</f>
        <v>(    )</v>
      </c>
      <c r="E50" s="177" t="str">
        <f>'ІІ. Розп. ч.п. та розр. з бюд.'!H27</f>
        <v>(    )</v>
      </c>
      <c r="F50" s="177">
        <f>'ІІ. Розп. ч.п. та розр. з бюд.'!I27</f>
        <v>0</v>
      </c>
      <c r="G50" s="178" t="s">
        <v>58</v>
      </c>
      <c r="H50" s="178" t="s">
        <v>58</v>
      </c>
      <c r="I50" s="178" t="s">
        <v>58</v>
      </c>
      <c r="J50" s="178" t="s">
        <v>58</v>
      </c>
    </row>
    <row r="51" spans="1:11" ht="37.5" customHeight="1">
      <c r="A51" s="179" t="s">
        <v>64</v>
      </c>
      <c r="B51" s="180">
        <v>2115</v>
      </c>
      <c r="C51" s="177">
        <f>'ІІ. Розп. ч.п. та розр. з бюд.'!F29</f>
        <v>0</v>
      </c>
      <c r="D51" s="177">
        <f>'ІІ. Розп. ч.п. та розр. з бюд.'!G29</f>
        <v>0</v>
      </c>
      <c r="E51" s="177">
        <f>'ІІ. Розп. ч.п. та розр. з бюд.'!H29</f>
        <v>0</v>
      </c>
      <c r="F51" s="177">
        <f>'ІІ. Розп. ч.п. та розр. з бюд.'!I29</f>
        <v>0</v>
      </c>
      <c r="G51" s="178" t="s">
        <v>58</v>
      </c>
      <c r="H51" s="178" t="s">
        <v>58</v>
      </c>
      <c r="I51" s="178" t="s">
        <v>58</v>
      </c>
      <c r="J51" s="178" t="s">
        <v>58</v>
      </c>
    </row>
    <row r="52" spans="1:11" ht="73.5" customHeight="1">
      <c r="A52" s="179" t="s">
        <v>65</v>
      </c>
      <c r="B52" s="180">
        <v>2131</v>
      </c>
      <c r="C52" s="177">
        <f>'ІІ. Розп. ч.п. та розр. з бюд.'!F40</f>
        <v>0</v>
      </c>
      <c r="D52" s="177">
        <f>'ІІ. Розп. ч.п. та розр. з бюд.'!G40</f>
        <v>0</v>
      </c>
      <c r="E52" s="177">
        <f>'ІІ. Розп. ч.п. та розр. з бюд.'!H40</f>
        <v>0</v>
      </c>
      <c r="F52" s="177">
        <f>'ІІ. Розп. ч.п. та розр. з бюд.'!I40</f>
        <v>0</v>
      </c>
      <c r="G52" s="178" t="s">
        <v>58</v>
      </c>
      <c r="H52" s="178" t="s">
        <v>58</v>
      </c>
      <c r="I52" s="178" t="s">
        <v>58</v>
      </c>
      <c r="J52" s="178" t="s">
        <v>58</v>
      </c>
    </row>
    <row r="53" spans="1:11" ht="25.15" customHeight="1">
      <c r="A53" s="181" t="s">
        <v>66</v>
      </c>
      <c r="B53" s="182">
        <v>2200</v>
      </c>
      <c r="C53" s="125">
        <f>'ІІ. Розп. ч.п. та розр. з бюд.'!F47</f>
        <v>5195.2000000000007</v>
      </c>
      <c r="D53" s="125">
        <f>'ІІ. Розп. ч.п. та розр. з бюд.'!G47</f>
        <v>6110</v>
      </c>
      <c r="E53" s="125">
        <f>'ІІ. Розп. ч.п. та розр. з бюд.'!H47</f>
        <v>8345</v>
      </c>
      <c r="F53" s="125">
        <f>'ІІ. Розп. ч.п. та розр. з бюд.'!I47</f>
        <v>9050</v>
      </c>
      <c r="G53" s="169">
        <v>9814.6</v>
      </c>
      <c r="H53" s="169">
        <v>10236.700000000001</v>
      </c>
      <c r="I53" s="169">
        <v>10676.8</v>
      </c>
      <c r="J53" s="169">
        <v>11135.9</v>
      </c>
      <c r="K53" s="110"/>
    </row>
    <row r="54" spans="1:11" ht="24.95" customHeight="1">
      <c r="A54" s="288" t="s">
        <v>67</v>
      </c>
      <c r="B54" s="289"/>
      <c r="C54" s="289"/>
      <c r="D54" s="289"/>
      <c r="E54" s="289"/>
      <c r="F54" s="289"/>
      <c r="G54" s="289"/>
      <c r="H54" s="289"/>
      <c r="I54" s="289"/>
      <c r="J54" s="290"/>
    </row>
    <row r="55" spans="1:11" s="79" customFormat="1" ht="20.100000000000001" customHeight="1">
      <c r="A55" s="183" t="s">
        <v>68</v>
      </c>
      <c r="B55" s="171">
        <v>4000</v>
      </c>
      <c r="C55" s="125">
        <f>'ІV кап. інвеат. V кред. '!F7</f>
        <v>3166.7000000000003</v>
      </c>
      <c r="D55" s="125">
        <f>'ІV кап. інвеат. V кред. '!G7</f>
        <v>2200</v>
      </c>
      <c r="E55" s="125">
        <f>'ІV кап. інвеат. V кред. '!H7</f>
        <v>3000</v>
      </c>
      <c r="F55" s="125">
        <f>'ІV кап. інвеат. V кред. '!I7</f>
        <v>1200</v>
      </c>
      <c r="G55" s="121"/>
      <c r="H55" s="121"/>
      <c r="I55" s="121"/>
      <c r="J55" s="121"/>
      <c r="K55" s="111"/>
    </row>
    <row r="56" spans="1:11" ht="24.95" customHeight="1">
      <c r="A56" s="291" t="s">
        <v>69</v>
      </c>
      <c r="B56" s="292"/>
      <c r="C56" s="292"/>
      <c r="D56" s="292"/>
      <c r="E56" s="292"/>
      <c r="F56" s="292"/>
      <c r="G56" s="292"/>
      <c r="H56" s="292"/>
      <c r="I56" s="292"/>
      <c r="J56" s="293"/>
    </row>
    <row r="57" spans="1:11" ht="64.5" customHeight="1">
      <c r="A57" s="184" t="s">
        <v>70</v>
      </c>
      <c r="B57" s="185">
        <v>5010</v>
      </c>
      <c r="C57" s="186">
        <f t="shared" ref="C57:J57" si="1">(C46/C42)*100</f>
        <v>16.542422309304659</v>
      </c>
      <c r="D57" s="186">
        <f t="shared" si="1"/>
        <v>0</v>
      </c>
      <c r="E57" s="186">
        <f t="shared" si="1"/>
        <v>-20.479400749063672</v>
      </c>
      <c r="F57" s="186">
        <f t="shared" si="1"/>
        <v>0</v>
      </c>
      <c r="G57" s="186">
        <f t="shared" si="1"/>
        <v>-4.5807688739059156</v>
      </c>
      <c r="H57" s="186">
        <f t="shared" si="1"/>
        <v>-4.5805125832881117</v>
      </c>
      <c r="I57" s="186">
        <f t="shared" si="1"/>
        <v>-4.5807343049008624</v>
      </c>
      <c r="J57" s="186">
        <f t="shared" si="1"/>
        <v>-4.5805064070937336</v>
      </c>
    </row>
    <row r="58" spans="1:11" ht="59.25" customHeight="1">
      <c r="A58" s="184" t="s">
        <v>71</v>
      </c>
      <c r="B58" s="185">
        <v>5020</v>
      </c>
      <c r="C58" s="187">
        <f>(C46/C72)*100</f>
        <v>28.358733605692994</v>
      </c>
      <c r="D58" s="187">
        <f>(D46/D72)*100</f>
        <v>0</v>
      </c>
      <c r="E58" s="187">
        <f>(E46/E72)*100</f>
        <v>-33.119923438948014</v>
      </c>
      <c r="F58" s="187">
        <f>(F46/F72)*100</f>
        <v>0</v>
      </c>
      <c r="G58" s="188" t="s">
        <v>58</v>
      </c>
      <c r="H58" s="188" t="s">
        <v>58</v>
      </c>
      <c r="I58" s="188" t="s">
        <v>58</v>
      </c>
      <c r="J58" s="188" t="s">
        <v>58</v>
      </c>
    </row>
    <row r="59" spans="1:11" ht="60.75" customHeight="1">
      <c r="A59" s="189" t="s">
        <v>72</v>
      </c>
      <c r="B59" s="158">
        <v>5030</v>
      </c>
      <c r="C59" s="187">
        <f>(C46/C80)*100</f>
        <v>29.846181671695287</v>
      </c>
      <c r="D59" s="187">
        <f>(D46/D80)*100</f>
        <v>0</v>
      </c>
      <c r="E59" s="187">
        <f>(E46/E80)*100</f>
        <v>-38.415332410653441</v>
      </c>
      <c r="F59" s="187">
        <f>(F46/F80)*100</f>
        <v>0</v>
      </c>
      <c r="G59" s="188" t="s">
        <v>58</v>
      </c>
      <c r="H59" s="188" t="s">
        <v>58</v>
      </c>
      <c r="I59" s="188" t="s">
        <v>58</v>
      </c>
      <c r="J59" s="188" t="s">
        <v>58</v>
      </c>
    </row>
    <row r="60" spans="1:11" ht="66" customHeight="1">
      <c r="A60" s="189" t="s">
        <v>73</v>
      </c>
      <c r="B60" s="158">
        <v>5040</v>
      </c>
      <c r="C60" s="187" t="e">
        <f>(C45/C42)*100</f>
        <v>#VALUE!</v>
      </c>
      <c r="D60" s="187" t="e">
        <f>(D45/D42)*100</f>
        <v>#VALUE!</v>
      </c>
      <c r="E60" s="187" t="e">
        <f>(E45/E42)*100</f>
        <v>#VALUE!</v>
      </c>
      <c r="F60" s="187">
        <f>(F45/F42)*100</f>
        <v>-2.5974025974025974</v>
      </c>
      <c r="G60" s="190" t="s">
        <v>58</v>
      </c>
      <c r="H60" s="190" t="s">
        <v>58</v>
      </c>
      <c r="I60" s="190" t="s">
        <v>58</v>
      </c>
      <c r="J60" s="190" t="s">
        <v>58</v>
      </c>
    </row>
    <row r="61" spans="1:11" ht="66.75" customHeight="1">
      <c r="A61" s="191" t="s">
        <v>74</v>
      </c>
      <c r="B61" s="192">
        <v>5050</v>
      </c>
      <c r="C61" s="193">
        <f>C80/(C73+C74)</f>
        <v>19.065360501567401</v>
      </c>
      <c r="D61" s="193">
        <f>D80/(D73+D74)</f>
        <v>2.5959830577947809</v>
      </c>
      <c r="E61" s="193">
        <f>E80/(E73+E74)</f>
        <v>6.254459970120398</v>
      </c>
      <c r="F61" s="193">
        <f>F80/(F73+F74)</f>
        <v>12.156890176876185</v>
      </c>
      <c r="G61" s="145" t="s">
        <v>58</v>
      </c>
      <c r="H61" s="145" t="s">
        <v>58</v>
      </c>
      <c r="I61" s="145" t="s">
        <v>58</v>
      </c>
      <c r="J61" s="145" t="s">
        <v>58</v>
      </c>
    </row>
    <row r="62" spans="1:11" ht="56.25" customHeight="1">
      <c r="A62" s="191" t="s">
        <v>75</v>
      </c>
      <c r="B62" s="192">
        <v>5060</v>
      </c>
      <c r="C62" s="187">
        <f>C67/C66</f>
        <v>0.36007065102616775</v>
      </c>
      <c r="D62" s="187">
        <f>D67/D66</f>
        <v>0.16478989288656962</v>
      </c>
      <c r="E62" s="187">
        <f>E67/E66</f>
        <v>0.52989820969663903</v>
      </c>
      <c r="F62" s="187">
        <f>F67/F66</f>
        <v>0.38910438919993118</v>
      </c>
      <c r="G62" s="145" t="s">
        <v>58</v>
      </c>
      <c r="H62" s="145" t="s">
        <v>58</v>
      </c>
      <c r="I62" s="145" t="s">
        <v>58</v>
      </c>
      <c r="J62" s="145" t="s">
        <v>58</v>
      </c>
    </row>
    <row r="63" spans="1:11" ht="24.95" customHeight="1">
      <c r="A63" s="273" t="s">
        <v>76</v>
      </c>
      <c r="B63" s="273"/>
      <c r="C63" s="273"/>
      <c r="D63" s="273"/>
      <c r="E63" s="273"/>
      <c r="F63" s="273"/>
      <c r="G63" s="273"/>
      <c r="H63" s="273"/>
      <c r="I63" s="273"/>
      <c r="J63" s="273"/>
    </row>
    <row r="64" spans="1:11" ht="28.5" customHeight="1">
      <c r="A64" s="184" t="s">
        <v>479</v>
      </c>
      <c r="B64" s="185">
        <v>6000</v>
      </c>
      <c r="C64" s="123"/>
      <c r="D64" s="123">
        <v>3041</v>
      </c>
      <c r="E64" s="123">
        <v>6548.8</v>
      </c>
      <c r="F64" s="123">
        <v>3197</v>
      </c>
      <c r="G64" s="145" t="s">
        <v>58</v>
      </c>
      <c r="H64" s="145" t="s">
        <v>58</v>
      </c>
      <c r="I64" s="145" t="s">
        <v>58</v>
      </c>
      <c r="J64" s="145" t="s">
        <v>58</v>
      </c>
    </row>
    <row r="65" spans="1:12" ht="28.5" customHeight="1">
      <c r="A65" s="184" t="s">
        <v>476</v>
      </c>
      <c r="B65" s="185">
        <v>6001</v>
      </c>
      <c r="C65" s="125">
        <f>C66-C67</f>
        <v>3333.2</v>
      </c>
      <c r="D65" s="125">
        <f>D66-D67</f>
        <v>3041</v>
      </c>
      <c r="E65" s="125">
        <f>E66-E67</f>
        <v>6548.8</v>
      </c>
      <c r="F65" s="125">
        <f>F66-F67</f>
        <v>3197</v>
      </c>
      <c r="G65" s="145" t="s">
        <v>58</v>
      </c>
      <c r="H65" s="145" t="s">
        <v>58</v>
      </c>
      <c r="I65" s="145" t="s">
        <v>58</v>
      </c>
      <c r="J65" s="145" t="s">
        <v>58</v>
      </c>
    </row>
    <row r="66" spans="1:12" ht="28.5" customHeight="1">
      <c r="A66" s="184" t="s">
        <v>77</v>
      </c>
      <c r="B66" s="185">
        <v>6002</v>
      </c>
      <c r="C66" s="123">
        <v>5208.7</v>
      </c>
      <c r="D66" s="123">
        <v>3641</v>
      </c>
      <c r="E66" s="123">
        <v>13930.6</v>
      </c>
      <c r="F66" s="123">
        <v>5233.3</v>
      </c>
      <c r="G66" s="145" t="s">
        <v>58</v>
      </c>
      <c r="H66" s="145" t="s">
        <v>58</v>
      </c>
      <c r="I66" s="145" t="s">
        <v>58</v>
      </c>
      <c r="J66" s="145" t="s">
        <v>58</v>
      </c>
    </row>
    <row r="67" spans="1:12" ht="28.5" customHeight="1">
      <c r="A67" s="184" t="s">
        <v>78</v>
      </c>
      <c r="B67" s="185">
        <v>6003</v>
      </c>
      <c r="C67" s="123">
        <v>1875.5</v>
      </c>
      <c r="D67" s="123">
        <v>600</v>
      </c>
      <c r="E67" s="123">
        <v>7381.8</v>
      </c>
      <c r="F67" s="123">
        <v>2036.3</v>
      </c>
      <c r="G67" s="145" t="s">
        <v>58</v>
      </c>
      <c r="H67" s="145" t="s">
        <v>58</v>
      </c>
      <c r="I67" s="145" t="s">
        <v>58</v>
      </c>
      <c r="J67" s="145" t="s">
        <v>58</v>
      </c>
    </row>
    <row r="68" spans="1:12" ht="28.5" customHeight="1">
      <c r="A68" s="189" t="s">
        <v>478</v>
      </c>
      <c r="B68" s="158">
        <v>6010</v>
      </c>
      <c r="C68" s="123">
        <v>9468.5</v>
      </c>
      <c r="D68" s="123">
        <v>7285.8</v>
      </c>
      <c r="E68" s="123">
        <v>9960.9</v>
      </c>
      <c r="F68" s="123">
        <v>9468.6</v>
      </c>
      <c r="G68" s="145" t="s">
        <v>58</v>
      </c>
      <c r="H68" s="145" t="s">
        <v>58</v>
      </c>
      <c r="I68" s="145" t="s">
        <v>58</v>
      </c>
      <c r="J68" s="145" t="s">
        <v>58</v>
      </c>
    </row>
    <row r="69" spans="1:12" ht="38.25" customHeight="1">
      <c r="A69" s="189" t="s">
        <v>79</v>
      </c>
      <c r="B69" s="158">
        <v>6011</v>
      </c>
      <c r="C69" s="123">
        <v>8447.6</v>
      </c>
      <c r="D69" s="123">
        <v>2704</v>
      </c>
      <c r="E69" s="123">
        <v>7554.7</v>
      </c>
      <c r="F69" s="123">
        <v>6899.5</v>
      </c>
      <c r="G69" s="145" t="s">
        <v>58</v>
      </c>
      <c r="H69" s="145" t="s">
        <v>58</v>
      </c>
      <c r="I69" s="145" t="s">
        <v>58</v>
      </c>
      <c r="J69" s="145" t="s">
        <v>58</v>
      </c>
      <c r="K69" s="113"/>
    </row>
    <row r="70" spans="1:12" ht="28.5" customHeight="1">
      <c r="A70" s="189" t="s">
        <v>80</v>
      </c>
      <c r="B70" s="158">
        <v>6012</v>
      </c>
      <c r="C70" s="123"/>
      <c r="D70" s="123"/>
      <c r="E70" s="123"/>
      <c r="F70" s="123"/>
      <c r="G70" s="145" t="s">
        <v>58</v>
      </c>
      <c r="H70" s="145" t="s">
        <v>58</v>
      </c>
      <c r="I70" s="145" t="s">
        <v>58</v>
      </c>
      <c r="J70" s="145" t="s">
        <v>58</v>
      </c>
      <c r="K70" s="113"/>
    </row>
    <row r="71" spans="1:12" ht="28.5" customHeight="1">
      <c r="A71" s="189" t="s">
        <v>81</v>
      </c>
      <c r="B71" s="194">
        <v>6013</v>
      </c>
      <c r="C71" s="123"/>
      <c r="D71" s="123"/>
      <c r="E71" s="123"/>
      <c r="F71" s="123"/>
      <c r="G71" s="145" t="s">
        <v>58</v>
      </c>
      <c r="H71" s="145" t="s">
        <v>58</v>
      </c>
      <c r="I71" s="145" t="s">
        <v>58</v>
      </c>
      <c r="J71" s="145" t="s">
        <v>58</v>
      </c>
    </row>
    <row r="72" spans="1:12" s="79" customFormat="1" ht="28.5" customHeight="1">
      <c r="A72" s="183" t="s">
        <v>82</v>
      </c>
      <c r="B72" s="171">
        <v>6020</v>
      </c>
      <c r="C72" s="123">
        <v>12801.7</v>
      </c>
      <c r="D72" s="123">
        <v>8663.7999999999993</v>
      </c>
      <c r="E72" s="123">
        <v>16509.7</v>
      </c>
      <c r="F72" s="123">
        <v>12665.6</v>
      </c>
      <c r="G72" s="145" t="s">
        <v>58</v>
      </c>
      <c r="H72" s="145" t="s">
        <v>58</v>
      </c>
      <c r="I72" s="145" t="s">
        <v>58</v>
      </c>
      <c r="J72" s="145" t="s">
        <v>58</v>
      </c>
    </row>
    <row r="73" spans="1:12" ht="28.5" customHeight="1">
      <c r="A73" s="189" t="s">
        <v>477</v>
      </c>
      <c r="B73" s="158">
        <v>6030</v>
      </c>
      <c r="C73" s="123">
        <v>534.5</v>
      </c>
      <c r="D73" s="123">
        <v>1463.1</v>
      </c>
      <c r="E73" s="123">
        <v>2090.6</v>
      </c>
      <c r="F73" s="123">
        <v>1000</v>
      </c>
      <c r="G73" s="145" t="s">
        <v>58</v>
      </c>
      <c r="H73" s="145" t="s">
        <v>58</v>
      </c>
      <c r="I73" s="145" t="s">
        <v>58</v>
      </c>
      <c r="J73" s="145" t="s">
        <v>58</v>
      </c>
    </row>
    <row r="74" spans="1:12" ht="28.5" customHeight="1">
      <c r="A74" s="189" t="s">
        <v>480</v>
      </c>
      <c r="B74" s="158">
        <v>6040</v>
      </c>
      <c r="C74" s="123">
        <v>103.5</v>
      </c>
      <c r="D74" s="123">
        <v>0.7</v>
      </c>
      <c r="E74" s="123">
        <v>185.2</v>
      </c>
      <c r="F74" s="123">
        <v>0.7</v>
      </c>
      <c r="G74" s="145" t="s">
        <v>58</v>
      </c>
      <c r="H74" s="145" t="s">
        <v>58</v>
      </c>
      <c r="I74" s="145" t="s">
        <v>58</v>
      </c>
      <c r="J74" s="145" t="s">
        <v>58</v>
      </c>
    </row>
    <row r="75" spans="1:12" ht="36.75" customHeight="1">
      <c r="A75" s="189" t="s">
        <v>83</v>
      </c>
      <c r="B75" s="158">
        <v>6041</v>
      </c>
      <c r="C75" s="123"/>
      <c r="D75" s="123"/>
      <c r="E75" s="123"/>
      <c r="F75" s="123"/>
      <c r="G75" s="145" t="s">
        <v>58</v>
      </c>
      <c r="H75" s="145" t="s">
        <v>58</v>
      </c>
      <c r="I75" s="145" t="s">
        <v>58</v>
      </c>
      <c r="J75" s="145" t="s">
        <v>58</v>
      </c>
      <c r="K75" s="113"/>
    </row>
    <row r="76" spans="1:12" ht="36.75" customHeight="1">
      <c r="A76" s="189" t="s">
        <v>84</v>
      </c>
      <c r="B76" s="158">
        <v>6042</v>
      </c>
      <c r="C76" s="123"/>
      <c r="D76" s="123"/>
      <c r="E76" s="123"/>
      <c r="F76" s="123"/>
      <c r="G76" s="145" t="s">
        <v>58</v>
      </c>
      <c r="H76" s="145" t="s">
        <v>58</v>
      </c>
      <c r="I76" s="145" t="s">
        <v>58</v>
      </c>
      <c r="J76" s="145" t="s">
        <v>58</v>
      </c>
      <c r="K76" s="113"/>
    </row>
    <row r="77" spans="1:12" s="79" customFormat="1" ht="28.5" customHeight="1">
      <c r="A77" s="183" t="s">
        <v>85</v>
      </c>
      <c r="B77" s="171">
        <v>6050</v>
      </c>
      <c r="C77" s="169">
        <v>638</v>
      </c>
      <c r="D77" s="169">
        <v>1463.8</v>
      </c>
      <c r="E77" s="169">
        <v>2275.8000000000002</v>
      </c>
      <c r="F77" s="169">
        <v>1000.7</v>
      </c>
      <c r="G77" s="145" t="s">
        <v>58</v>
      </c>
      <c r="H77" s="145" t="s">
        <v>58</v>
      </c>
      <c r="I77" s="145" t="s">
        <v>58</v>
      </c>
      <c r="J77" s="145" t="s">
        <v>58</v>
      </c>
      <c r="L77" s="37"/>
    </row>
    <row r="78" spans="1:12" ht="28.5" customHeight="1">
      <c r="A78" s="189" t="s">
        <v>86</v>
      </c>
      <c r="B78" s="158">
        <v>6060</v>
      </c>
      <c r="C78" s="123"/>
      <c r="D78" s="123"/>
      <c r="E78" s="123"/>
      <c r="F78" s="123"/>
      <c r="G78" s="145" t="s">
        <v>58</v>
      </c>
      <c r="H78" s="145" t="s">
        <v>58</v>
      </c>
      <c r="I78" s="145" t="s">
        <v>58</v>
      </c>
      <c r="J78" s="145" t="s">
        <v>58</v>
      </c>
    </row>
    <row r="79" spans="1:12" ht="28.5" customHeight="1">
      <c r="A79" s="189" t="s">
        <v>87</v>
      </c>
      <c r="B79" s="158">
        <v>6070</v>
      </c>
      <c r="C79" s="123"/>
      <c r="D79" s="123"/>
      <c r="E79" s="123"/>
      <c r="F79" s="123"/>
      <c r="G79" s="145" t="s">
        <v>58</v>
      </c>
      <c r="H79" s="145" t="s">
        <v>58</v>
      </c>
      <c r="I79" s="145" t="s">
        <v>58</v>
      </c>
      <c r="J79" s="145" t="s">
        <v>58</v>
      </c>
    </row>
    <row r="80" spans="1:12" s="79" customFormat="1" ht="28.5" customHeight="1">
      <c r="A80" s="183" t="s">
        <v>481</v>
      </c>
      <c r="B80" s="171">
        <v>6080</v>
      </c>
      <c r="C80" s="123">
        <v>12163.7</v>
      </c>
      <c r="D80" s="123">
        <v>3800</v>
      </c>
      <c r="E80" s="123">
        <v>14233.9</v>
      </c>
      <c r="F80" s="123">
        <v>12165.4</v>
      </c>
      <c r="G80" s="145" t="s">
        <v>58</v>
      </c>
      <c r="H80" s="145" t="s">
        <v>58</v>
      </c>
      <c r="I80" s="145" t="s">
        <v>58</v>
      </c>
      <c r="J80" s="145" t="s">
        <v>58</v>
      </c>
    </row>
    <row r="81" spans="1:10" s="79" customFormat="1" ht="28.5" customHeight="1">
      <c r="A81" s="273" t="s">
        <v>88</v>
      </c>
      <c r="B81" s="273"/>
      <c r="C81" s="273"/>
      <c r="D81" s="273"/>
      <c r="E81" s="273"/>
      <c r="F81" s="273"/>
      <c r="G81" s="273"/>
      <c r="H81" s="273"/>
      <c r="I81" s="273"/>
      <c r="J81" s="273"/>
    </row>
    <row r="82" spans="1:10" s="79" customFormat="1" ht="28.5" customHeight="1">
      <c r="A82" s="195" t="s">
        <v>89</v>
      </c>
      <c r="B82" s="196">
        <v>7000</v>
      </c>
      <c r="C82" s="171"/>
      <c r="D82" s="171"/>
      <c r="E82" s="171"/>
      <c r="F82" s="177">
        <f>'ІV кап. інвеат. V кред. '!C36</f>
        <v>0</v>
      </c>
      <c r="G82" s="171"/>
      <c r="H82" s="171"/>
      <c r="I82" s="171"/>
      <c r="J82" s="171"/>
    </row>
    <row r="83" spans="1:10" s="79" customFormat="1" ht="28.5" customHeight="1">
      <c r="A83" s="197" t="s">
        <v>90</v>
      </c>
      <c r="B83" s="198" t="s">
        <v>91</v>
      </c>
      <c r="C83" s="177">
        <f>SUM(C84:C86)</f>
        <v>0</v>
      </c>
      <c r="D83" s="177">
        <f>SUM(D84:D86)</f>
        <v>0</v>
      </c>
      <c r="E83" s="177">
        <f>SUM(E84:E86)</f>
        <v>0</v>
      </c>
      <c r="F83" s="177">
        <f>SUM(F84:F86)</f>
        <v>0</v>
      </c>
      <c r="G83" s="199"/>
      <c r="H83" s="199"/>
      <c r="I83" s="199"/>
      <c r="J83" s="199"/>
    </row>
    <row r="84" spans="1:10" s="79" customFormat="1" ht="28.5" customHeight="1">
      <c r="A84" s="189" t="s">
        <v>92</v>
      </c>
      <c r="B84" s="200" t="s">
        <v>93</v>
      </c>
      <c r="C84" s="190"/>
      <c r="D84" s="190"/>
      <c r="E84" s="190"/>
      <c r="F84" s="199">
        <f>'ІV кап. інвеат. V кред. '!E27</f>
        <v>0</v>
      </c>
      <c r="G84" s="178" t="s">
        <v>58</v>
      </c>
      <c r="H84" s="178" t="s">
        <v>58</v>
      </c>
      <c r="I84" s="178" t="s">
        <v>58</v>
      </c>
      <c r="J84" s="178" t="s">
        <v>58</v>
      </c>
    </row>
    <row r="85" spans="1:10" s="79" customFormat="1" ht="28.5" customHeight="1">
      <c r="A85" s="189" t="s">
        <v>94</v>
      </c>
      <c r="B85" s="200" t="s">
        <v>95</v>
      </c>
      <c r="C85" s="178"/>
      <c r="D85" s="178"/>
      <c r="E85" s="178"/>
      <c r="F85" s="199">
        <f>'ІV кап. інвеат. V кред. '!E30</f>
        <v>0</v>
      </c>
      <c r="G85" s="178" t="s">
        <v>58</v>
      </c>
      <c r="H85" s="178" t="s">
        <v>58</v>
      </c>
      <c r="I85" s="178" t="s">
        <v>58</v>
      </c>
      <c r="J85" s="178" t="s">
        <v>58</v>
      </c>
    </row>
    <row r="86" spans="1:10" s="79" customFormat="1" ht="28.5" customHeight="1">
      <c r="A86" s="189" t="s">
        <v>96</v>
      </c>
      <c r="B86" s="200" t="s">
        <v>97</v>
      </c>
      <c r="C86" s="178"/>
      <c r="D86" s="178"/>
      <c r="E86" s="178"/>
      <c r="F86" s="199">
        <f>'ІV кап. інвеат. V кред. '!E33</f>
        <v>0</v>
      </c>
      <c r="G86" s="178" t="s">
        <v>58</v>
      </c>
      <c r="H86" s="178" t="s">
        <v>58</v>
      </c>
      <c r="I86" s="178" t="s">
        <v>58</v>
      </c>
      <c r="J86" s="178" t="s">
        <v>58</v>
      </c>
    </row>
    <row r="87" spans="1:10" s="79" customFormat="1" ht="28.5" customHeight="1">
      <c r="A87" s="183" t="s">
        <v>98</v>
      </c>
      <c r="B87" s="201" t="s">
        <v>99</v>
      </c>
      <c r="C87" s="177">
        <f>SUM(C88:C90)</f>
        <v>0</v>
      </c>
      <c r="D87" s="177">
        <f>SUM(D88:D90)</f>
        <v>0</v>
      </c>
      <c r="E87" s="177">
        <f>SUM(E88:E90)</f>
        <v>0</v>
      </c>
      <c r="F87" s="177">
        <f>SUM(F88:F90)</f>
        <v>0</v>
      </c>
      <c r="G87" s="199"/>
      <c r="H87" s="199"/>
      <c r="I87" s="199"/>
      <c r="J87" s="199"/>
    </row>
    <row r="88" spans="1:10" s="79" customFormat="1" ht="28.5" customHeight="1">
      <c r="A88" s="189" t="s">
        <v>92</v>
      </c>
      <c r="B88" s="200" t="s">
        <v>100</v>
      </c>
      <c r="C88" s="178"/>
      <c r="D88" s="178"/>
      <c r="E88" s="178"/>
      <c r="F88" s="199" t="str">
        <f>'ІV кап. інвеат. V кред. '!F27</f>
        <v>(    )</v>
      </c>
      <c r="G88" s="178" t="s">
        <v>58</v>
      </c>
      <c r="H88" s="178" t="s">
        <v>58</v>
      </c>
      <c r="I88" s="178" t="s">
        <v>58</v>
      </c>
      <c r="J88" s="178" t="s">
        <v>58</v>
      </c>
    </row>
    <row r="89" spans="1:10" s="79" customFormat="1" ht="28.5" customHeight="1">
      <c r="A89" s="189" t="s">
        <v>94</v>
      </c>
      <c r="B89" s="200" t="s">
        <v>101</v>
      </c>
      <c r="C89" s="178"/>
      <c r="D89" s="178"/>
      <c r="E89" s="178"/>
      <c r="F89" s="199" t="str">
        <f>'ІV кап. інвеат. V кред. '!F30</f>
        <v>(    )</v>
      </c>
      <c r="G89" s="178" t="s">
        <v>58</v>
      </c>
      <c r="H89" s="178" t="s">
        <v>58</v>
      </c>
      <c r="I89" s="178" t="s">
        <v>58</v>
      </c>
      <c r="J89" s="178" t="s">
        <v>58</v>
      </c>
    </row>
    <row r="90" spans="1:10" ht="28.5" customHeight="1">
      <c r="A90" s="189" t="s">
        <v>96</v>
      </c>
      <c r="B90" s="200" t="s">
        <v>102</v>
      </c>
      <c r="C90" s="178"/>
      <c r="D90" s="178"/>
      <c r="E90" s="178"/>
      <c r="F90" s="199" t="str">
        <f>'ІV кап. інвеат. V кред. '!F33</f>
        <v>(    )</v>
      </c>
      <c r="G90" s="178" t="s">
        <v>58</v>
      </c>
      <c r="H90" s="178" t="s">
        <v>58</v>
      </c>
      <c r="I90" s="178" t="s">
        <v>58</v>
      </c>
      <c r="J90" s="178" t="s">
        <v>58</v>
      </c>
    </row>
    <row r="91" spans="1:10" ht="28.5" customHeight="1">
      <c r="A91" s="202" t="s">
        <v>103</v>
      </c>
      <c r="B91" s="196">
        <v>7050</v>
      </c>
      <c r="C91" s="178"/>
      <c r="D91" s="178"/>
      <c r="E91" s="178"/>
      <c r="F91" s="177">
        <f>'ІV кап. інвеат. V кред. '!L36</f>
        <v>0</v>
      </c>
      <c r="G91" s="178"/>
      <c r="H91" s="178"/>
      <c r="I91" s="178"/>
      <c r="J91" s="178"/>
    </row>
    <row r="92" spans="1:10" ht="28.5" customHeight="1">
      <c r="A92" s="273" t="s">
        <v>104</v>
      </c>
      <c r="B92" s="273"/>
      <c r="C92" s="273"/>
      <c r="D92" s="273"/>
      <c r="E92" s="273"/>
      <c r="F92" s="273"/>
      <c r="G92" s="273"/>
      <c r="H92" s="273"/>
      <c r="I92" s="273"/>
      <c r="J92" s="273"/>
    </row>
    <row r="93" spans="1:10" s="3" customFormat="1" ht="61.5" customHeight="1">
      <c r="A93" s="203" t="s">
        <v>474</v>
      </c>
      <c r="B93" s="204" t="s">
        <v>105</v>
      </c>
      <c r="C93" s="205">
        <f>SUM(C94:C98)</f>
        <v>79</v>
      </c>
      <c r="D93" s="205">
        <f>SUM(D94:D98)</f>
        <v>91</v>
      </c>
      <c r="E93" s="186">
        <f>SUM(E94:E98)</f>
        <v>113.25</v>
      </c>
      <c r="F93" s="186">
        <f>SUM(F94:F98)</f>
        <v>113.25</v>
      </c>
      <c r="G93" s="145"/>
      <c r="H93" s="145"/>
      <c r="I93" s="145"/>
      <c r="J93" s="145"/>
    </row>
    <row r="94" spans="1:10" s="3" customFormat="1" ht="28.5" customHeight="1">
      <c r="A94" s="206" t="s">
        <v>106</v>
      </c>
      <c r="B94" s="207" t="s">
        <v>107</v>
      </c>
      <c r="C94" s="208">
        <v>0</v>
      </c>
      <c r="D94" s="208">
        <v>0</v>
      </c>
      <c r="E94" s="208">
        <v>0</v>
      </c>
      <c r="F94" s="208">
        <v>0</v>
      </c>
      <c r="G94" s="145" t="s">
        <v>58</v>
      </c>
      <c r="H94" s="145" t="s">
        <v>58</v>
      </c>
      <c r="I94" s="145" t="s">
        <v>58</v>
      </c>
      <c r="J94" s="145" t="s">
        <v>58</v>
      </c>
    </row>
    <row r="95" spans="1:10" s="3" customFormat="1" ht="28.5" customHeight="1">
      <c r="A95" s="206" t="s">
        <v>108</v>
      </c>
      <c r="B95" s="207" t="s">
        <v>109</v>
      </c>
      <c r="C95" s="208">
        <v>0</v>
      </c>
      <c r="D95" s="208">
        <v>0</v>
      </c>
      <c r="E95" s="208">
        <v>0</v>
      </c>
      <c r="F95" s="208">
        <v>0</v>
      </c>
      <c r="G95" s="145" t="s">
        <v>58</v>
      </c>
      <c r="H95" s="145" t="s">
        <v>58</v>
      </c>
      <c r="I95" s="145" t="s">
        <v>58</v>
      </c>
      <c r="J95" s="145" t="s">
        <v>58</v>
      </c>
    </row>
    <row r="96" spans="1:10" s="3" customFormat="1" ht="28.5" customHeight="1">
      <c r="A96" s="176" t="s">
        <v>110</v>
      </c>
      <c r="B96" s="207" t="s">
        <v>111</v>
      </c>
      <c r="C96" s="208">
        <v>1</v>
      </c>
      <c r="D96" s="208">
        <v>1</v>
      </c>
      <c r="E96" s="208">
        <v>1</v>
      </c>
      <c r="F96" s="208">
        <v>1</v>
      </c>
      <c r="G96" s="145" t="s">
        <v>58</v>
      </c>
      <c r="H96" s="145" t="s">
        <v>58</v>
      </c>
      <c r="I96" s="145" t="s">
        <v>58</v>
      </c>
      <c r="J96" s="145" t="s">
        <v>58</v>
      </c>
    </row>
    <row r="97" spans="1:10" s="3" customFormat="1" ht="28.5" customHeight="1">
      <c r="A97" s="176" t="s">
        <v>112</v>
      </c>
      <c r="B97" s="207" t="s">
        <v>113</v>
      </c>
      <c r="C97" s="208">
        <v>10</v>
      </c>
      <c r="D97" s="208">
        <v>12</v>
      </c>
      <c r="E97" s="208">
        <v>10</v>
      </c>
      <c r="F97" s="208">
        <v>10</v>
      </c>
      <c r="G97" s="145" t="s">
        <v>58</v>
      </c>
      <c r="H97" s="145" t="s">
        <v>58</v>
      </c>
      <c r="I97" s="145" t="s">
        <v>58</v>
      </c>
      <c r="J97" s="145" t="s">
        <v>58</v>
      </c>
    </row>
    <row r="98" spans="1:10" s="3" customFormat="1" ht="28.5" customHeight="1">
      <c r="A98" s="176" t="s">
        <v>114</v>
      </c>
      <c r="B98" s="207" t="s">
        <v>115</v>
      </c>
      <c r="C98" s="208">
        <v>68</v>
      </c>
      <c r="D98" s="208">
        <v>78</v>
      </c>
      <c r="E98" s="123">
        <v>102.25</v>
      </c>
      <c r="F98" s="208">
        <v>102.25</v>
      </c>
      <c r="G98" s="145" t="s">
        <v>58</v>
      </c>
      <c r="H98" s="145" t="s">
        <v>58</v>
      </c>
      <c r="I98" s="145" t="s">
        <v>58</v>
      </c>
      <c r="J98" s="145" t="s">
        <v>58</v>
      </c>
    </row>
    <row r="99" spans="1:10" s="3" customFormat="1" ht="28.5" customHeight="1">
      <c r="A99" s="203" t="s">
        <v>116</v>
      </c>
      <c r="B99" s="204" t="s">
        <v>117</v>
      </c>
      <c r="C99" s="205">
        <f>'I. Інф. до фін.плану'!C128</f>
        <v>12803.8</v>
      </c>
      <c r="D99" s="205">
        <f>'I. Інф. до фін.плану'!D128</f>
        <v>14900</v>
      </c>
      <c r="E99" s="205">
        <f>'I. Інф. до фін.плану'!E128</f>
        <v>21150</v>
      </c>
      <c r="F99" s="205">
        <f>'I. Інф. до фін.плану'!F128</f>
        <v>-22360</v>
      </c>
      <c r="G99" s="146"/>
      <c r="H99" s="146"/>
      <c r="I99" s="146"/>
      <c r="J99" s="146"/>
    </row>
    <row r="100" spans="1:10" s="3" customFormat="1" ht="28.5" customHeight="1">
      <c r="A100" s="189" t="s">
        <v>106</v>
      </c>
      <c r="B100" s="207" t="s">
        <v>118</v>
      </c>
      <c r="C100" s="208"/>
      <c r="D100" s="208"/>
      <c r="E100" s="208"/>
      <c r="F100" s="208"/>
      <c r="G100" s="145" t="s">
        <v>58</v>
      </c>
      <c r="H100" s="145" t="s">
        <v>58</v>
      </c>
      <c r="I100" s="145" t="s">
        <v>58</v>
      </c>
      <c r="J100" s="145" t="s">
        <v>58</v>
      </c>
    </row>
    <row r="101" spans="1:10" s="3" customFormat="1" ht="28.5" customHeight="1">
      <c r="A101" s="189" t="s">
        <v>108</v>
      </c>
      <c r="B101" s="207" t="s">
        <v>119</v>
      </c>
      <c r="C101" s="208"/>
      <c r="D101" s="208"/>
      <c r="E101" s="208"/>
      <c r="F101" s="208"/>
      <c r="G101" s="145" t="s">
        <v>58</v>
      </c>
      <c r="H101" s="145" t="s">
        <v>58</v>
      </c>
      <c r="I101" s="145" t="s">
        <v>58</v>
      </c>
      <c r="J101" s="145" t="s">
        <v>58</v>
      </c>
    </row>
    <row r="102" spans="1:10" s="3" customFormat="1" ht="28.5" customHeight="1">
      <c r="A102" s="209" t="s">
        <v>110</v>
      </c>
      <c r="B102" s="207" t="s">
        <v>120</v>
      </c>
      <c r="C102" s="208">
        <v>242</v>
      </c>
      <c r="D102" s="208">
        <v>400</v>
      </c>
      <c r="E102" s="208">
        <v>485</v>
      </c>
      <c r="F102" s="261">
        <v>560</v>
      </c>
      <c r="G102" s="145" t="s">
        <v>58</v>
      </c>
      <c r="H102" s="145" t="s">
        <v>58</v>
      </c>
      <c r="I102" s="145" t="s">
        <v>58</v>
      </c>
      <c r="J102" s="145" t="s">
        <v>58</v>
      </c>
    </row>
    <row r="103" spans="1:10" s="3" customFormat="1" ht="28.5" customHeight="1">
      <c r="A103" s="209" t="s">
        <v>112</v>
      </c>
      <c r="B103" s="207" t="s">
        <v>121</v>
      </c>
      <c r="C103" s="208">
        <v>1629.3</v>
      </c>
      <c r="D103" s="208">
        <v>2200</v>
      </c>
      <c r="E103" s="208">
        <v>2965</v>
      </c>
      <c r="F103" s="261">
        <v>2980</v>
      </c>
      <c r="G103" s="145" t="s">
        <v>58</v>
      </c>
      <c r="H103" s="145" t="s">
        <v>58</v>
      </c>
      <c r="I103" s="145" t="s">
        <v>58</v>
      </c>
      <c r="J103" s="145" t="s">
        <v>58</v>
      </c>
    </row>
    <row r="104" spans="1:10" s="3" customFormat="1" ht="28.5" customHeight="1">
      <c r="A104" s="209" t="s">
        <v>114</v>
      </c>
      <c r="B104" s="207" t="s">
        <v>122</v>
      </c>
      <c r="C104" s="208">
        <v>10932.5</v>
      </c>
      <c r="D104" s="208">
        <v>12300</v>
      </c>
      <c r="E104" s="208">
        <v>17700</v>
      </c>
      <c r="F104" s="261">
        <v>18820</v>
      </c>
      <c r="G104" s="145" t="s">
        <v>58</v>
      </c>
      <c r="H104" s="145" t="s">
        <v>58</v>
      </c>
      <c r="I104" s="145" t="s">
        <v>58</v>
      </c>
      <c r="J104" s="145" t="s">
        <v>58</v>
      </c>
    </row>
    <row r="105" spans="1:10" s="3" customFormat="1" ht="41.25" customHeight="1">
      <c r="A105" s="183" t="s">
        <v>123</v>
      </c>
      <c r="B105" s="204" t="s">
        <v>124</v>
      </c>
      <c r="C105" s="210">
        <f t="shared" ref="C105:J107" si="2">(C99/C93)/12*1000</f>
        <v>13506.118143459915</v>
      </c>
      <c r="D105" s="210">
        <f t="shared" si="2"/>
        <v>13644.688644688644</v>
      </c>
      <c r="E105" s="210">
        <f t="shared" si="2"/>
        <v>15562.913907284768</v>
      </c>
      <c r="F105" s="210">
        <f t="shared" si="2"/>
        <v>-16453.274466519499</v>
      </c>
      <c r="G105" s="177" t="e">
        <f t="shared" si="2"/>
        <v>#DIV/0!</v>
      </c>
      <c r="H105" s="177" t="e">
        <f t="shared" si="2"/>
        <v>#DIV/0!</v>
      </c>
      <c r="I105" s="177" t="e">
        <f t="shared" si="2"/>
        <v>#DIV/0!</v>
      </c>
      <c r="J105" s="177" t="e">
        <f t="shared" si="2"/>
        <v>#DIV/0!</v>
      </c>
    </row>
    <row r="106" spans="1:10" s="3" customFormat="1" ht="28.5" customHeight="1">
      <c r="A106" s="189" t="s">
        <v>125</v>
      </c>
      <c r="B106" s="207" t="s">
        <v>126</v>
      </c>
      <c r="C106" s="211" t="e">
        <f t="shared" si="2"/>
        <v>#DIV/0!</v>
      </c>
      <c r="D106" s="211" t="e">
        <f t="shared" si="2"/>
        <v>#DIV/0!</v>
      </c>
      <c r="E106" s="211" t="e">
        <f t="shared" si="2"/>
        <v>#DIV/0!</v>
      </c>
      <c r="F106" s="211" t="e">
        <f t="shared" si="2"/>
        <v>#DIV/0!</v>
      </c>
      <c r="G106" s="145" t="s">
        <v>58</v>
      </c>
      <c r="H106" s="145" t="s">
        <v>58</v>
      </c>
      <c r="I106" s="145" t="s">
        <v>58</v>
      </c>
      <c r="J106" s="145" t="s">
        <v>58</v>
      </c>
    </row>
    <row r="107" spans="1:10" s="3" customFormat="1" ht="28.5" customHeight="1">
      <c r="A107" s="189" t="s">
        <v>127</v>
      </c>
      <c r="B107" s="207" t="s">
        <v>128</v>
      </c>
      <c r="C107" s="211" t="e">
        <f t="shared" si="2"/>
        <v>#DIV/0!</v>
      </c>
      <c r="D107" s="211" t="e">
        <f t="shared" si="2"/>
        <v>#DIV/0!</v>
      </c>
      <c r="E107" s="211" t="e">
        <f t="shared" si="2"/>
        <v>#DIV/0!</v>
      </c>
      <c r="F107" s="211" t="e">
        <f t="shared" si="2"/>
        <v>#DIV/0!</v>
      </c>
      <c r="G107" s="145" t="s">
        <v>58</v>
      </c>
      <c r="H107" s="145" t="s">
        <v>58</v>
      </c>
      <c r="I107" s="145" t="s">
        <v>58</v>
      </c>
      <c r="J107" s="145" t="s">
        <v>58</v>
      </c>
    </row>
    <row r="108" spans="1:10" s="3" customFormat="1" ht="28.5" customHeight="1">
      <c r="A108" s="209" t="s">
        <v>129</v>
      </c>
      <c r="B108" s="207" t="s">
        <v>130</v>
      </c>
      <c r="C108" s="211">
        <f>(C102/C96)/12*1000</f>
        <v>20166.666666666668</v>
      </c>
      <c r="D108" s="211">
        <f>(D102/D96)/12*1000</f>
        <v>33333.333333333336</v>
      </c>
      <c r="E108" s="211">
        <f>(E102/E96)/12*1000</f>
        <v>40416.666666666664</v>
      </c>
      <c r="F108" s="211">
        <f>(F102/F96)/12*1000</f>
        <v>46666.666666666664</v>
      </c>
      <c r="G108" s="145" t="s">
        <v>58</v>
      </c>
      <c r="H108" s="145" t="s">
        <v>58</v>
      </c>
      <c r="I108" s="145" t="s">
        <v>58</v>
      </c>
      <c r="J108" s="145" t="s">
        <v>58</v>
      </c>
    </row>
    <row r="109" spans="1:10" s="88" customFormat="1" ht="28.5" customHeight="1">
      <c r="A109" s="138" t="s">
        <v>131</v>
      </c>
      <c r="B109" s="212" t="s">
        <v>132</v>
      </c>
      <c r="C109" s="213">
        <f>15611.31-1139</f>
        <v>14472.31</v>
      </c>
      <c r="D109" s="213">
        <f>28778-1139</f>
        <v>27639</v>
      </c>
      <c r="E109" s="213">
        <v>31221</v>
      </c>
      <c r="F109" s="213">
        <v>40000</v>
      </c>
      <c r="G109" s="214" t="s">
        <v>58</v>
      </c>
      <c r="H109" s="214" t="s">
        <v>58</v>
      </c>
      <c r="I109" s="214" t="s">
        <v>58</v>
      </c>
      <c r="J109" s="214" t="s">
        <v>58</v>
      </c>
    </row>
    <row r="110" spans="1:10" s="88" customFormat="1" ht="28.5" customHeight="1">
      <c r="A110" s="138" t="s">
        <v>133</v>
      </c>
      <c r="B110" s="212" t="s">
        <v>134</v>
      </c>
      <c r="C110" s="213">
        <f>54660/12</f>
        <v>4555</v>
      </c>
      <c r="D110" s="213">
        <v>4555</v>
      </c>
      <c r="E110" s="213">
        <v>5863</v>
      </c>
      <c r="F110" s="213">
        <v>3333</v>
      </c>
      <c r="G110" s="214" t="s">
        <v>58</v>
      </c>
      <c r="H110" s="214" t="s">
        <v>58</v>
      </c>
      <c r="I110" s="214" t="s">
        <v>58</v>
      </c>
      <c r="J110" s="214" t="s">
        <v>58</v>
      </c>
    </row>
    <row r="111" spans="1:10" s="88" customFormat="1" ht="28.5" customHeight="1">
      <c r="A111" s="138" t="s">
        <v>135</v>
      </c>
      <c r="B111" s="212" t="s">
        <v>136</v>
      </c>
      <c r="C111" s="213">
        <v>1139</v>
      </c>
      <c r="D111" s="213">
        <v>1139</v>
      </c>
      <c r="E111" s="213">
        <v>3333</v>
      </c>
      <c r="F111" s="213">
        <v>3333</v>
      </c>
      <c r="G111" s="214" t="s">
        <v>58</v>
      </c>
      <c r="H111" s="214" t="s">
        <v>58</v>
      </c>
      <c r="I111" s="214" t="s">
        <v>58</v>
      </c>
      <c r="J111" s="214" t="s">
        <v>58</v>
      </c>
    </row>
    <row r="112" spans="1:10" s="3" customFormat="1" ht="28.5" customHeight="1">
      <c r="A112" s="209" t="s">
        <v>137</v>
      </c>
      <c r="B112" s="207" t="s">
        <v>138</v>
      </c>
      <c r="C112" s="211">
        <f t="shared" ref="C112:F113" si="3">(C103/C97)/12*1000</f>
        <v>13577.5</v>
      </c>
      <c r="D112" s="211">
        <f t="shared" si="3"/>
        <v>15277.777777777779</v>
      </c>
      <c r="E112" s="211">
        <f t="shared" si="3"/>
        <v>24708.333333333332</v>
      </c>
      <c r="F112" s="211">
        <f t="shared" si="3"/>
        <v>24833.333333333332</v>
      </c>
      <c r="G112" s="145" t="s">
        <v>58</v>
      </c>
      <c r="H112" s="145" t="s">
        <v>58</v>
      </c>
      <c r="I112" s="145" t="s">
        <v>58</v>
      </c>
      <c r="J112" s="145" t="s">
        <v>58</v>
      </c>
    </row>
    <row r="113" spans="1:10" s="3" customFormat="1" ht="28.5" customHeight="1">
      <c r="A113" s="209" t="s">
        <v>139</v>
      </c>
      <c r="B113" s="207" t="s">
        <v>140</v>
      </c>
      <c r="C113" s="211">
        <f t="shared" si="3"/>
        <v>13397.671568627451</v>
      </c>
      <c r="D113" s="211">
        <f t="shared" si="3"/>
        <v>13141.025641025641</v>
      </c>
      <c r="E113" s="211">
        <f t="shared" si="3"/>
        <v>14425.427872860637</v>
      </c>
      <c r="F113" s="211">
        <f t="shared" si="3"/>
        <v>15338.223308883456</v>
      </c>
      <c r="G113" s="145" t="s">
        <v>58</v>
      </c>
      <c r="H113" s="145" t="s">
        <v>58</v>
      </c>
      <c r="I113" s="145" t="s">
        <v>58</v>
      </c>
      <c r="J113" s="145" t="s">
        <v>58</v>
      </c>
    </row>
    <row r="114" spans="1:10" s="3" customFormat="1" ht="18.75" customHeight="1">
      <c r="A114" s="215"/>
      <c r="B114" s="216"/>
      <c r="C114" s="217"/>
      <c r="D114" s="218"/>
      <c r="E114" s="218"/>
      <c r="F114" s="218"/>
      <c r="G114" s="219"/>
      <c r="H114" s="219"/>
      <c r="I114" s="219"/>
      <c r="J114" s="219"/>
    </row>
    <row r="115" spans="1:10" s="3" customFormat="1" ht="18.75" customHeight="1">
      <c r="A115" s="215"/>
      <c r="B115" s="216"/>
      <c r="C115" s="220"/>
      <c r="D115" s="218"/>
      <c r="E115" s="218"/>
      <c r="F115" s="218"/>
      <c r="G115" s="219"/>
      <c r="H115" s="219"/>
      <c r="I115" s="219"/>
      <c r="J115" s="219"/>
    </row>
    <row r="116" spans="1:10" s="3" customFormat="1" ht="18.75" customHeight="1">
      <c r="A116" s="221" t="s">
        <v>475</v>
      </c>
      <c r="B116" s="222"/>
      <c r="C116" s="279" t="s">
        <v>141</v>
      </c>
      <c r="D116" s="279"/>
      <c r="E116" s="279"/>
      <c r="F116" s="279"/>
      <c r="G116" s="223"/>
      <c r="H116" s="216"/>
      <c r="I116" s="224" t="s">
        <v>244</v>
      </c>
      <c r="J116" s="216"/>
    </row>
    <row r="117" spans="1:10" s="3" customFormat="1" ht="18.75" customHeight="1">
      <c r="A117" s="20" t="s">
        <v>142</v>
      </c>
      <c r="B117" s="24"/>
      <c r="C117" s="280" t="s">
        <v>143</v>
      </c>
      <c r="D117" s="280"/>
      <c r="E117" s="280"/>
      <c r="F117" s="280"/>
      <c r="G117" s="52"/>
      <c r="H117" s="281" t="s">
        <v>144</v>
      </c>
      <c r="I117" s="281"/>
      <c r="J117" s="281"/>
    </row>
    <row r="118" spans="1:10" s="3" customFormat="1">
      <c r="A118" s="87"/>
      <c r="F118" s="37"/>
      <c r="G118" s="37"/>
      <c r="H118" s="37"/>
      <c r="I118" s="37"/>
      <c r="J118" s="37"/>
    </row>
    <row r="119" spans="1:10" s="3" customFormat="1">
      <c r="A119" s="87"/>
      <c r="F119" s="37"/>
      <c r="G119" s="37"/>
      <c r="H119" s="37"/>
      <c r="I119" s="37"/>
      <c r="J119" s="37"/>
    </row>
    <row r="120" spans="1:10" s="3" customFormat="1">
      <c r="A120" s="87"/>
      <c r="F120" s="37"/>
      <c r="G120" s="37"/>
      <c r="H120" s="37"/>
      <c r="I120" s="37"/>
      <c r="J120" s="37"/>
    </row>
    <row r="121" spans="1:10" s="3" customFormat="1">
      <c r="A121" s="87"/>
      <c r="F121" s="37"/>
      <c r="G121" s="37"/>
      <c r="H121" s="37"/>
      <c r="I121" s="37"/>
      <c r="J121" s="37"/>
    </row>
    <row r="122" spans="1:10" s="3" customFormat="1">
      <c r="A122" s="87"/>
      <c r="F122" s="37"/>
      <c r="G122" s="37"/>
      <c r="H122" s="37"/>
      <c r="I122" s="37"/>
      <c r="J122" s="37"/>
    </row>
    <row r="123" spans="1:10" s="3" customFormat="1">
      <c r="A123" s="87"/>
      <c r="F123" s="37"/>
      <c r="G123" s="37"/>
      <c r="H123" s="37"/>
      <c r="I123" s="37"/>
      <c r="J123" s="37"/>
    </row>
    <row r="124" spans="1:10" s="3" customFormat="1">
      <c r="A124" s="87"/>
      <c r="F124" s="37"/>
      <c r="G124" s="37"/>
      <c r="H124" s="37"/>
      <c r="I124" s="37"/>
      <c r="J124" s="37"/>
    </row>
    <row r="125" spans="1:10" s="3" customFormat="1">
      <c r="A125" s="87"/>
      <c r="F125" s="37"/>
      <c r="G125" s="37"/>
      <c r="H125" s="37"/>
      <c r="I125" s="37"/>
      <c r="J125" s="37"/>
    </row>
    <row r="126" spans="1:10" s="3" customFormat="1">
      <c r="A126" s="87"/>
      <c r="F126" s="37"/>
      <c r="G126" s="37"/>
      <c r="H126" s="37"/>
      <c r="I126" s="37"/>
      <c r="J126" s="37"/>
    </row>
    <row r="127" spans="1:10" s="3" customFormat="1">
      <c r="A127" s="87"/>
      <c r="F127" s="37"/>
      <c r="G127" s="37"/>
      <c r="H127" s="37"/>
      <c r="I127" s="37"/>
      <c r="J127" s="37"/>
    </row>
    <row r="128" spans="1:10" s="3" customFormat="1">
      <c r="A128" s="87"/>
      <c r="F128" s="37"/>
      <c r="G128" s="37"/>
      <c r="H128" s="37"/>
      <c r="I128" s="37"/>
      <c r="J128" s="37"/>
    </row>
    <row r="129" spans="1:10" s="3" customFormat="1">
      <c r="A129" s="87"/>
      <c r="F129" s="37"/>
      <c r="G129" s="37"/>
      <c r="H129" s="37"/>
      <c r="I129" s="37"/>
      <c r="J129" s="37"/>
    </row>
    <row r="130" spans="1:10" s="3" customFormat="1">
      <c r="A130" s="87"/>
      <c r="F130" s="37"/>
      <c r="G130" s="37"/>
      <c r="H130" s="37"/>
      <c r="I130" s="37"/>
      <c r="J130" s="37"/>
    </row>
    <row r="131" spans="1:10" s="3" customFormat="1">
      <c r="A131" s="87"/>
      <c r="F131" s="37"/>
      <c r="G131" s="37"/>
      <c r="H131" s="37"/>
      <c r="I131" s="37"/>
      <c r="J131" s="37"/>
    </row>
    <row r="132" spans="1:10" s="3" customFormat="1">
      <c r="A132" s="87"/>
      <c r="F132" s="37"/>
      <c r="G132" s="37"/>
      <c r="H132" s="37"/>
      <c r="I132" s="37"/>
      <c r="J132" s="37"/>
    </row>
    <row r="133" spans="1:10" s="3" customFormat="1">
      <c r="A133" s="87"/>
      <c r="F133" s="37"/>
      <c r="G133" s="37"/>
      <c r="H133" s="37"/>
      <c r="I133" s="37"/>
      <c r="J133" s="37"/>
    </row>
    <row r="134" spans="1:10" s="3" customFormat="1">
      <c r="A134" s="87"/>
      <c r="F134" s="37"/>
      <c r="G134" s="37"/>
      <c r="H134" s="37"/>
      <c r="I134" s="37"/>
      <c r="J134" s="37"/>
    </row>
    <row r="135" spans="1:10" s="3" customFormat="1">
      <c r="A135" s="87"/>
      <c r="F135" s="37"/>
      <c r="G135" s="37"/>
      <c r="H135" s="37"/>
      <c r="I135" s="37"/>
      <c r="J135" s="37"/>
    </row>
    <row r="136" spans="1:10" s="3" customFormat="1">
      <c r="A136" s="87"/>
      <c r="F136" s="37"/>
      <c r="G136" s="37"/>
      <c r="H136" s="37"/>
      <c r="I136" s="37"/>
      <c r="J136" s="37"/>
    </row>
    <row r="137" spans="1:10" s="3" customFormat="1">
      <c r="A137" s="87"/>
      <c r="F137" s="37"/>
      <c r="G137" s="37"/>
      <c r="H137" s="37"/>
      <c r="I137" s="37"/>
      <c r="J137" s="37"/>
    </row>
    <row r="138" spans="1:10" s="3" customFormat="1">
      <c r="A138" s="87"/>
      <c r="F138" s="37"/>
      <c r="G138" s="37"/>
      <c r="H138" s="37"/>
      <c r="I138" s="37"/>
      <c r="J138" s="37"/>
    </row>
    <row r="139" spans="1:10" s="3" customFormat="1">
      <c r="A139" s="87"/>
      <c r="F139" s="37"/>
      <c r="G139" s="37"/>
      <c r="H139" s="37"/>
      <c r="I139" s="37"/>
      <c r="J139" s="37"/>
    </row>
    <row r="140" spans="1:10" s="3" customFormat="1">
      <c r="A140" s="87"/>
      <c r="F140" s="37"/>
      <c r="G140" s="37"/>
      <c r="H140" s="37"/>
      <c r="I140" s="37"/>
      <c r="J140" s="37"/>
    </row>
    <row r="141" spans="1:10" s="3" customFormat="1">
      <c r="A141" s="87"/>
      <c r="F141" s="37"/>
      <c r="G141" s="37"/>
      <c r="H141" s="37"/>
      <c r="I141" s="37"/>
      <c r="J141" s="37"/>
    </row>
    <row r="142" spans="1:10" s="3" customFormat="1">
      <c r="A142" s="87"/>
      <c r="F142" s="37"/>
      <c r="G142" s="37"/>
      <c r="H142" s="37"/>
      <c r="I142" s="37"/>
      <c r="J142" s="37"/>
    </row>
    <row r="143" spans="1:10" s="3" customFormat="1">
      <c r="A143" s="87"/>
      <c r="F143" s="37"/>
      <c r="G143" s="37"/>
      <c r="H143" s="37"/>
      <c r="I143" s="37"/>
      <c r="J143" s="37"/>
    </row>
    <row r="144" spans="1:10" s="3" customFormat="1">
      <c r="A144" s="87"/>
      <c r="F144" s="37"/>
      <c r="G144" s="37"/>
      <c r="H144" s="37"/>
      <c r="I144" s="37"/>
      <c r="J144" s="37"/>
    </row>
    <row r="145" spans="1:10" s="3" customFormat="1">
      <c r="A145" s="87"/>
      <c r="F145" s="37"/>
      <c r="G145" s="37"/>
      <c r="H145" s="37"/>
      <c r="I145" s="37"/>
      <c r="J145" s="37"/>
    </row>
    <row r="146" spans="1:10" s="3" customFormat="1">
      <c r="A146" s="87"/>
      <c r="F146" s="37"/>
      <c r="G146" s="37"/>
      <c r="H146" s="37"/>
      <c r="I146" s="37"/>
      <c r="J146" s="37"/>
    </row>
    <row r="147" spans="1:10" s="3" customFormat="1">
      <c r="A147" s="87"/>
      <c r="F147" s="37"/>
      <c r="G147" s="37"/>
      <c r="H147" s="37"/>
      <c r="I147" s="37"/>
      <c r="J147" s="37"/>
    </row>
    <row r="148" spans="1:10" s="3" customFormat="1">
      <c r="A148" s="87"/>
      <c r="F148" s="37"/>
      <c r="G148" s="37"/>
      <c r="H148" s="37"/>
      <c r="I148" s="37"/>
      <c r="J148" s="37"/>
    </row>
    <row r="149" spans="1:10" s="3" customFormat="1">
      <c r="A149" s="87"/>
      <c r="F149" s="37"/>
      <c r="G149" s="37"/>
      <c r="H149" s="37"/>
      <c r="I149" s="37"/>
      <c r="J149" s="37"/>
    </row>
    <row r="150" spans="1:10" s="3" customFormat="1">
      <c r="A150" s="87"/>
      <c r="F150" s="37"/>
      <c r="G150" s="37"/>
      <c r="H150" s="37"/>
      <c r="I150" s="37"/>
      <c r="J150" s="37"/>
    </row>
    <row r="151" spans="1:10" s="3" customFormat="1">
      <c r="A151" s="87"/>
      <c r="F151" s="37"/>
      <c r="G151" s="37"/>
      <c r="H151" s="37"/>
      <c r="I151" s="37"/>
      <c r="J151" s="37"/>
    </row>
    <row r="152" spans="1:10" s="3" customFormat="1">
      <c r="A152" s="87"/>
      <c r="F152" s="37"/>
      <c r="G152" s="37"/>
      <c r="H152" s="37"/>
      <c r="I152" s="37"/>
      <c r="J152" s="37"/>
    </row>
    <row r="153" spans="1:10" s="3" customFormat="1">
      <c r="A153" s="87"/>
      <c r="F153" s="37"/>
      <c r="G153" s="37"/>
      <c r="H153" s="37"/>
      <c r="I153" s="37"/>
      <c r="J153" s="37"/>
    </row>
    <row r="154" spans="1:10" s="3" customFormat="1">
      <c r="A154" s="87"/>
      <c r="F154" s="37"/>
      <c r="G154" s="37"/>
      <c r="H154" s="37"/>
      <c r="I154" s="37"/>
      <c r="J154" s="37"/>
    </row>
    <row r="155" spans="1:10" s="3" customFormat="1">
      <c r="A155" s="87"/>
      <c r="F155" s="37"/>
      <c r="G155" s="37"/>
      <c r="H155" s="37"/>
      <c r="I155" s="37"/>
      <c r="J155" s="37"/>
    </row>
    <row r="156" spans="1:10" s="3" customFormat="1">
      <c r="A156" s="87"/>
      <c r="F156" s="37"/>
      <c r="G156" s="37"/>
      <c r="H156" s="37"/>
      <c r="I156" s="37"/>
      <c r="J156" s="37"/>
    </row>
    <row r="157" spans="1:10" s="3" customFormat="1">
      <c r="A157" s="87"/>
      <c r="F157" s="37"/>
      <c r="G157" s="37"/>
      <c r="H157" s="37"/>
      <c r="I157" s="37"/>
      <c r="J157" s="37"/>
    </row>
    <row r="158" spans="1:10" s="3" customFormat="1">
      <c r="A158" s="87"/>
      <c r="F158" s="37"/>
      <c r="G158" s="37"/>
      <c r="H158" s="37"/>
      <c r="I158" s="37"/>
      <c r="J158" s="37"/>
    </row>
    <row r="159" spans="1:10" s="3" customFormat="1">
      <c r="A159" s="87"/>
      <c r="F159" s="37"/>
      <c r="G159" s="37"/>
      <c r="H159" s="37"/>
      <c r="I159" s="37"/>
      <c r="J159" s="37"/>
    </row>
    <row r="160" spans="1:10" s="3" customFormat="1">
      <c r="A160" s="87"/>
      <c r="F160" s="37"/>
      <c r="G160" s="37"/>
      <c r="H160" s="37"/>
      <c r="I160" s="37"/>
      <c r="J160" s="37"/>
    </row>
    <row r="161" spans="1:10" s="3" customFormat="1">
      <c r="A161" s="87"/>
      <c r="F161" s="37"/>
      <c r="G161" s="37"/>
      <c r="H161" s="37"/>
      <c r="I161" s="37"/>
      <c r="J161" s="37"/>
    </row>
    <row r="162" spans="1:10" s="3" customFormat="1">
      <c r="A162" s="87"/>
      <c r="F162" s="37"/>
      <c r="G162" s="37"/>
      <c r="H162" s="37"/>
      <c r="I162" s="37"/>
      <c r="J162" s="37"/>
    </row>
    <row r="163" spans="1:10" s="3" customFormat="1">
      <c r="A163" s="87"/>
      <c r="F163" s="37"/>
      <c r="G163" s="37"/>
      <c r="H163" s="37"/>
      <c r="I163" s="37"/>
      <c r="J163" s="37"/>
    </row>
    <row r="164" spans="1:10" s="3" customFormat="1">
      <c r="A164" s="87"/>
      <c r="F164" s="37"/>
      <c r="G164" s="37"/>
      <c r="H164" s="37"/>
      <c r="I164" s="37"/>
      <c r="J164" s="37"/>
    </row>
    <row r="165" spans="1:10" s="3" customFormat="1">
      <c r="A165" s="87"/>
      <c r="F165" s="37"/>
      <c r="G165" s="37"/>
      <c r="H165" s="37"/>
      <c r="I165" s="37"/>
      <c r="J165" s="37"/>
    </row>
    <row r="166" spans="1:10" s="3" customFormat="1">
      <c r="A166" s="87"/>
      <c r="F166" s="37"/>
      <c r="G166" s="37"/>
      <c r="H166" s="37"/>
      <c r="I166" s="37"/>
      <c r="J166" s="37"/>
    </row>
    <row r="167" spans="1:10" s="3" customFormat="1">
      <c r="A167" s="87"/>
      <c r="F167" s="37"/>
      <c r="G167" s="37"/>
      <c r="H167" s="37"/>
      <c r="I167" s="37"/>
      <c r="J167" s="37"/>
    </row>
    <row r="168" spans="1:10" s="3" customFormat="1">
      <c r="A168" s="87"/>
      <c r="F168" s="37"/>
      <c r="G168" s="37"/>
      <c r="H168" s="37"/>
      <c r="I168" s="37"/>
      <c r="J168" s="37"/>
    </row>
    <row r="169" spans="1:10" s="3" customFormat="1">
      <c r="A169" s="87"/>
      <c r="F169" s="37"/>
      <c r="G169" s="37"/>
      <c r="H169" s="37"/>
      <c r="I169" s="37"/>
      <c r="J169" s="37"/>
    </row>
    <row r="170" spans="1:10" s="3" customFormat="1">
      <c r="A170" s="87"/>
      <c r="F170" s="37"/>
      <c r="G170" s="37"/>
      <c r="H170" s="37"/>
      <c r="I170" s="37"/>
      <c r="J170" s="37"/>
    </row>
    <row r="171" spans="1:10" s="3" customFormat="1">
      <c r="A171" s="87"/>
      <c r="F171" s="37"/>
      <c r="G171" s="37"/>
      <c r="H171" s="37"/>
      <c r="I171" s="37"/>
      <c r="J171" s="37"/>
    </row>
    <row r="172" spans="1:10" s="3" customFormat="1">
      <c r="A172" s="87"/>
      <c r="F172" s="37"/>
      <c r="G172" s="37"/>
      <c r="H172" s="37"/>
      <c r="I172" s="37"/>
      <c r="J172" s="37"/>
    </row>
    <row r="173" spans="1:10" s="3" customFormat="1">
      <c r="A173" s="87"/>
      <c r="F173" s="37"/>
      <c r="G173" s="37"/>
      <c r="H173" s="37"/>
      <c r="I173" s="37"/>
      <c r="J173" s="37"/>
    </row>
    <row r="174" spans="1:10" s="3" customFormat="1">
      <c r="A174" s="87"/>
      <c r="F174" s="37"/>
      <c r="G174" s="37"/>
      <c r="H174" s="37"/>
      <c r="I174" s="37"/>
      <c r="J174" s="37"/>
    </row>
    <row r="175" spans="1:10" s="3" customFormat="1">
      <c r="A175" s="87"/>
      <c r="F175" s="37"/>
      <c r="G175" s="37"/>
      <c r="H175" s="37"/>
      <c r="I175" s="37"/>
      <c r="J175" s="37"/>
    </row>
    <row r="176" spans="1:10" s="3" customFormat="1">
      <c r="A176" s="87"/>
      <c r="F176" s="37"/>
      <c r="G176" s="37"/>
      <c r="H176" s="37"/>
      <c r="I176" s="37"/>
      <c r="J176" s="37"/>
    </row>
    <row r="177" spans="1:10" s="3" customFormat="1">
      <c r="A177" s="87"/>
      <c r="F177" s="37"/>
      <c r="G177" s="37"/>
      <c r="H177" s="37"/>
      <c r="I177" s="37"/>
      <c r="J177" s="37"/>
    </row>
    <row r="178" spans="1:10" s="3" customFormat="1">
      <c r="A178" s="87"/>
      <c r="F178" s="37"/>
      <c r="G178" s="37"/>
      <c r="H178" s="37"/>
      <c r="I178" s="37"/>
      <c r="J178" s="37"/>
    </row>
    <row r="179" spans="1:10" s="3" customFormat="1">
      <c r="A179" s="87"/>
      <c r="F179" s="37"/>
      <c r="G179" s="37"/>
      <c r="H179" s="37"/>
      <c r="I179" s="37"/>
      <c r="J179" s="37"/>
    </row>
    <row r="180" spans="1:10" s="3" customFormat="1">
      <c r="A180" s="87"/>
      <c r="F180" s="37"/>
      <c r="G180" s="37"/>
      <c r="H180" s="37"/>
      <c r="I180" s="37"/>
      <c r="J180" s="37"/>
    </row>
    <row r="181" spans="1:10" s="3" customFormat="1">
      <c r="A181" s="87"/>
      <c r="F181" s="37"/>
      <c r="G181" s="37"/>
      <c r="H181" s="37"/>
      <c r="I181" s="37"/>
      <c r="J181" s="37"/>
    </row>
    <row r="182" spans="1:10" s="3" customFormat="1">
      <c r="A182" s="87"/>
      <c r="F182" s="37"/>
      <c r="G182" s="37"/>
      <c r="H182" s="37"/>
      <c r="I182" s="37"/>
      <c r="J182" s="37"/>
    </row>
    <row r="183" spans="1:10" s="3" customFormat="1">
      <c r="A183" s="87"/>
      <c r="F183" s="37"/>
      <c r="G183" s="37"/>
      <c r="H183" s="37"/>
      <c r="I183" s="37"/>
      <c r="J183" s="37"/>
    </row>
    <row r="184" spans="1:10" s="3" customFormat="1">
      <c r="A184" s="87"/>
      <c r="F184" s="37"/>
      <c r="G184" s="37"/>
      <c r="H184" s="37"/>
      <c r="I184" s="37"/>
      <c r="J184" s="37"/>
    </row>
    <row r="185" spans="1:10" s="3" customFormat="1">
      <c r="A185" s="87"/>
      <c r="F185" s="37"/>
      <c r="G185" s="37"/>
      <c r="H185" s="37"/>
      <c r="I185" s="37"/>
      <c r="J185" s="37"/>
    </row>
    <row r="186" spans="1:10" s="3" customFormat="1">
      <c r="A186" s="87"/>
      <c r="F186" s="37"/>
      <c r="G186" s="37"/>
      <c r="H186" s="37"/>
      <c r="I186" s="37"/>
      <c r="J186" s="37"/>
    </row>
    <row r="187" spans="1:10" s="3" customFormat="1">
      <c r="A187" s="87"/>
      <c r="F187" s="37"/>
      <c r="G187" s="37"/>
      <c r="H187" s="37"/>
      <c r="I187" s="37"/>
      <c r="J187" s="37"/>
    </row>
    <row r="188" spans="1:10" s="3" customFormat="1">
      <c r="A188" s="87"/>
      <c r="F188" s="37"/>
      <c r="G188" s="37"/>
      <c r="H188" s="37"/>
      <c r="I188" s="37"/>
      <c r="J188" s="37"/>
    </row>
    <row r="189" spans="1:10" s="3" customFormat="1">
      <c r="A189" s="87"/>
      <c r="F189" s="37"/>
      <c r="G189" s="37"/>
      <c r="H189" s="37"/>
      <c r="I189" s="37"/>
      <c r="J189" s="37"/>
    </row>
    <row r="190" spans="1:10" s="3" customFormat="1">
      <c r="A190" s="87"/>
      <c r="F190" s="37"/>
      <c r="G190" s="37"/>
      <c r="H190" s="37"/>
      <c r="I190" s="37"/>
      <c r="J190" s="37"/>
    </row>
    <row r="191" spans="1:10" s="3" customFormat="1">
      <c r="A191" s="87"/>
      <c r="F191" s="37"/>
      <c r="G191" s="37"/>
      <c r="H191" s="37"/>
      <c r="I191" s="37"/>
      <c r="J191" s="37"/>
    </row>
    <row r="192" spans="1:10" s="3" customFormat="1">
      <c r="A192" s="87"/>
      <c r="F192" s="37"/>
      <c r="G192" s="37"/>
      <c r="H192" s="37"/>
      <c r="I192" s="37"/>
      <c r="J192" s="37"/>
    </row>
    <row r="193" spans="1:10" s="3" customFormat="1">
      <c r="A193" s="87"/>
      <c r="F193" s="37"/>
      <c r="G193" s="37"/>
      <c r="H193" s="37"/>
      <c r="I193" s="37"/>
      <c r="J193" s="37"/>
    </row>
    <row r="194" spans="1:10" s="3" customFormat="1">
      <c r="A194" s="87"/>
      <c r="F194" s="37"/>
      <c r="G194" s="37"/>
      <c r="H194" s="37"/>
      <c r="I194" s="37"/>
      <c r="J194" s="37"/>
    </row>
    <row r="195" spans="1:10" s="3" customFormat="1">
      <c r="A195" s="87"/>
      <c r="F195" s="37"/>
      <c r="G195" s="37"/>
      <c r="H195" s="37"/>
      <c r="I195" s="37"/>
      <c r="J195" s="37"/>
    </row>
    <row r="196" spans="1:10" s="3" customFormat="1">
      <c r="A196" s="87"/>
      <c r="F196" s="37"/>
      <c r="G196" s="37"/>
      <c r="H196" s="37"/>
      <c r="I196" s="37"/>
      <c r="J196" s="37"/>
    </row>
    <row r="197" spans="1:10" s="3" customFormat="1">
      <c r="A197" s="87"/>
      <c r="F197" s="37"/>
      <c r="G197" s="37"/>
      <c r="H197" s="37"/>
      <c r="I197" s="37"/>
      <c r="J197" s="37"/>
    </row>
    <row r="198" spans="1:10" s="3" customFormat="1">
      <c r="A198" s="87"/>
      <c r="F198" s="37"/>
      <c r="G198" s="37"/>
      <c r="H198" s="37"/>
      <c r="I198" s="37"/>
      <c r="J198" s="37"/>
    </row>
    <row r="199" spans="1:10" s="3" customFormat="1">
      <c r="A199" s="87"/>
      <c r="F199" s="37"/>
      <c r="G199" s="37"/>
      <c r="H199" s="37"/>
      <c r="I199" s="37"/>
      <c r="J199" s="37"/>
    </row>
    <row r="200" spans="1:10" s="3" customFormat="1">
      <c r="A200" s="87"/>
      <c r="F200" s="37"/>
      <c r="G200" s="37"/>
      <c r="H200" s="37"/>
      <c r="I200" s="37"/>
      <c r="J200" s="37"/>
    </row>
    <row r="201" spans="1:10" s="3" customFormat="1">
      <c r="A201" s="87"/>
      <c r="F201" s="37"/>
      <c r="G201" s="37"/>
      <c r="H201" s="37"/>
      <c r="I201" s="37"/>
      <c r="J201" s="37"/>
    </row>
    <row r="202" spans="1:10" s="3" customFormat="1">
      <c r="A202" s="87"/>
      <c r="F202" s="37"/>
      <c r="G202" s="37"/>
      <c r="H202" s="37"/>
      <c r="I202" s="37"/>
      <c r="J202" s="37"/>
    </row>
    <row r="203" spans="1:10" s="3" customFormat="1">
      <c r="A203" s="87"/>
      <c r="F203" s="37"/>
      <c r="G203" s="37"/>
      <c r="H203" s="37"/>
      <c r="I203" s="37"/>
      <c r="J203" s="37"/>
    </row>
    <row r="204" spans="1:10" s="3" customFormat="1">
      <c r="A204" s="87"/>
      <c r="F204" s="37"/>
      <c r="G204" s="37"/>
      <c r="H204" s="37"/>
      <c r="I204" s="37"/>
      <c r="J204" s="37"/>
    </row>
    <row r="205" spans="1:10" s="3" customFormat="1">
      <c r="A205" s="87"/>
      <c r="F205" s="37"/>
      <c r="G205" s="37"/>
      <c r="H205" s="37"/>
      <c r="I205" s="37"/>
      <c r="J205" s="37"/>
    </row>
    <row r="206" spans="1:10" s="3" customFormat="1">
      <c r="A206" s="87"/>
      <c r="F206" s="37"/>
      <c r="G206" s="37"/>
      <c r="H206" s="37"/>
      <c r="I206" s="37"/>
      <c r="J206" s="37"/>
    </row>
    <row r="207" spans="1:10" s="3" customFormat="1">
      <c r="A207" s="87"/>
      <c r="F207" s="37"/>
      <c r="G207" s="37"/>
      <c r="H207" s="37"/>
      <c r="I207" s="37"/>
      <c r="J207" s="37"/>
    </row>
    <row r="208" spans="1:10" s="3" customFormat="1">
      <c r="A208" s="87"/>
      <c r="F208" s="37"/>
      <c r="G208" s="37"/>
      <c r="H208" s="37"/>
      <c r="I208" s="37"/>
      <c r="J208" s="37"/>
    </row>
    <row r="209" spans="1:10" s="3" customFormat="1">
      <c r="A209" s="87"/>
      <c r="F209" s="37"/>
      <c r="G209" s="37"/>
      <c r="H209" s="37"/>
      <c r="I209" s="37"/>
      <c r="J209" s="37"/>
    </row>
    <row r="210" spans="1:10" s="3" customFormat="1">
      <c r="A210" s="87"/>
      <c r="F210" s="37"/>
      <c r="G210" s="37"/>
      <c r="H210" s="37"/>
      <c r="I210" s="37"/>
      <c r="J210" s="37"/>
    </row>
    <row r="211" spans="1:10" s="3" customFormat="1">
      <c r="A211" s="87"/>
      <c r="F211" s="37"/>
      <c r="G211" s="37"/>
      <c r="H211" s="37"/>
      <c r="I211" s="37"/>
      <c r="J211" s="37"/>
    </row>
    <row r="212" spans="1:10" s="3" customFormat="1">
      <c r="A212" s="87"/>
      <c r="F212" s="37"/>
      <c r="G212" s="37"/>
      <c r="H212" s="37"/>
      <c r="I212" s="37"/>
      <c r="J212" s="37"/>
    </row>
    <row r="213" spans="1:10" s="3" customFormat="1">
      <c r="A213" s="87"/>
      <c r="F213" s="37"/>
      <c r="G213" s="37"/>
      <c r="H213" s="37"/>
      <c r="I213" s="37"/>
      <c r="J213" s="37"/>
    </row>
    <row r="214" spans="1:10" s="3" customFormat="1">
      <c r="A214" s="87"/>
      <c r="F214" s="37"/>
      <c r="G214" s="37"/>
      <c r="H214" s="37"/>
      <c r="I214" s="37"/>
      <c r="J214" s="37"/>
    </row>
    <row r="215" spans="1:10" s="3" customFormat="1">
      <c r="A215" s="87"/>
      <c r="F215" s="37"/>
      <c r="G215" s="37"/>
      <c r="H215" s="37"/>
      <c r="I215" s="37"/>
      <c r="J215" s="37"/>
    </row>
    <row r="216" spans="1:10" s="3" customFormat="1">
      <c r="A216" s="87"/>
      <c r="F216" s="37"/>
      <c r="G216" s="37"/>
      <c r="H216" s="37"/>
      <c r="I216" s="37"/>
      <c r="J216" s="37"/>
    </row>
    <row r="217" spans="1:10" s="3" customFormat="1">
      <c r="A217" s="87"/>
      <c r="F217" s="37"/>
      <c r="G217" s="37"/>
      <c r="H217" s="37"/>
      <c r="I217" s="37"/>
      <c r="J217" s="37"/>
    </row>
    <row r="218" spans="1:10" s="3" customFormat="1">
      <c r="A218" s="87"/>
      <c r="F218" s="37"/>
      <c r="G218" s="37"/>
      <c r="H218" s="37"/>
      <c r="I218" s="37"/>
      <c r="J218" s="37"/>
    </row>
    <row r="219" spans="1:10" s="3" customFormat="1">
      <c r="A219" s="87"/>
      <c r="F219" s="37"/>
      <c r="G219" s="37"/>
      <c r="H219" s="37"/>
      <c r="I219" s="37"/>
      <c r="J219" s="37"/>
    </row>
    <row r="220" spans="1:10" s="3" customFormat="1">
      <c r="A220" s="87"/>
      <c r="F220" s="37"/>
      <c r="G220" s="37"/>
      <c r="H220" s="37"/>
      <c r="I220" s="37"/>
      <c r="J220" s="37"/>
    </row>
    <row r="221" spans="1:10" s="3" customFormat="1">
      <c r="A221" s="87"/>
      <c r="F221" s="37"/>
      <c r="G221" s="37"/>
      <c r="H221" s="37"/>
      <c r="I221" s="37"/>
      <c r="J221" s="37"/>
    </row>
    <row r="222" spans="1:10" s="3" customFormat="1">
      <c r="A222" s="87"/>
      <c r="F222" s="37"/>
      <c r="G222" s="37"/>
      <c r="H222" s="37"/>
      <c r="I222" s="37"/>
      <c r="J222" s="37"/>
    </row>
    <row r="223" spans="1:10" s="3" customFormat="1">
      <c r="A223" s="87"/>
      <c r="F223" s="37"/>
      <c r="G223" s="37"/>
      <c r="H223" s="37"/>
      <c r="I223" s="37"/>
      <c r="J223" s="37"/>
    </row>
    <row r="224" spans="1:10" s="3" customFormat="1">
      <c r="A224" s="87"/>
      <c r="F224" s="37"/>
      <c r="G224" s="37"/>
      <c r="H224" s="37"/>
      <c r="I224" s="37"/>
      <c r="J224" s="37"/>
    </row>
    <row r="225" spans="1:10" s="3" customFormat="1">
      <c r="A225" s="87"/>
      <c r="F225" s="37"/>
      <c r="G225" s="37"/>
      <c r="H225" s="37"/>
      <c r="I225" s="37"/>
      <c r="J225" s="37"/>
    </row>
    <row r="226" spans="1:10" s="3" customFormat="1">
      <c r="A226" s="87"/>
      <c r="F226" s="37"/>
      <c r="G226" s="37"/>
      <c r="H226" s="37"/>
      <c r="I226" s="37"/>
      <c r="J226" s="37"/>
    </row>
    <row r="227" spans="1:10" s="3" customFormat="1">
      <c r="A227" s="87"/>
      <c r="F227" s="37"/>
      <c r="G227" s="37"/>
      <c r="H227" s="37"/>
      <c r="I227" s="37"/>
      <c r="J227" s="37"/>
    </row>
    <row r="228" spans="1:10" s="3" customFormat="1">
      <c r="A228" s="87"/>
      <c r="F228" s="37"/>
      <c r="G228" s="37"/>
      <c r="H228" s="37"/>
      <c r="I228" s="37"/>
      <c r="J228" s="37"/>
    </row>
    <row r="229" spans="1:10" s="3" customFormat="1">
      <c r="A229" s="87"/>
      <c r="F229" s="37"/>
      <c r="G229" s="37"/>
      <c r="H229" s="37"/>
      <c r="I229" s="37"/>
      <c r="J229" s="37"/>
    </row>
    <row r="230" spans="1:10" s="3" customFormat="1">
      <c r="A230" s="87"/>
      <c r="F230" s="37"/>
      <c r="G230" s="37"/>
      <c r="H230" s="37"/>
      <c r="I230" s="37"/>
      <c r="J230" s="37"/>
    </row>
    <row r="231" spans="1:10" s="3" customFormat="1">
      <c r="A231" s="87"/>
      <c r="F231" s="37"/>
      <c r="G231" s="37"/>
      <c r="H231" s="37"/>
      <c r="I231" s="37"/>
      <c r="J231" s="37"/>
    </row>
    <row r="232" spans="1:10" s="3" customFormat="1">
      <c r="A232" s="87"/>
      <c r="F232" s="37"/>
      <c r="G232" s="37"/>
      <c r="H232" s="37"/>
      <c r="I232" s="37"/>
      <c r="J232" s="37"/>
    </row>
    <row r="233" spans="1:10" s="3" customFormat="1">
      <c r="A233" s="87"/>
      <c r="F233" s="37"/>
      <c r="G233" s="37"/>
      <c r="H233" s="37"/>
      <c r="I233" s="37"/>
      <c r="J233" s="37"/>
    </row>
    <row r="234" spans="1:10" s="3" customFormat="1">
      <c r="A234" s="87"/>
      <c r="F234" s="37"/>
      <c r="G234" s="37"/>
      <c r="H234" s="37"/>
      <c r="I234" s="37"/>
      <c r="J234" s="37"/>
    </row>
    <row r="235" spans="1:10" s="3" customFormat="1">
      <c r="A235" s="87"/>
      <c r="F235" s="37"/>
      <c r="G235" s="37"/>
      <c r="H235" s="37"/>
      <c r="I235" s="37"/>
      <c r="J235" s="37"/>
    </row>
    <row r="236" spans="1:10" s="3" customFormat="1">
      <c r="A236" s="87"/>
      <c r="F236" s="37"/>
      <c r="G236" s="37"/>
      <c r="H236" s="37"/>
      <c r="I236" s="37"/>
      <c r="J236" s="37"/>
    </row>
    <row r="237" spans="1:10" s="3" customFormat="1">
      <c r="A237" s="87"/>
      <c r="F237" s="37"/>
      <c r="G237" s="37"/>
      <c r="H237" s="37"/>
      <c r="I237" s="37"/>
      <c r="J237" s="37"/>
    </row>
    <row r="238" spans="1:10" s="3" customFormat="1">
      <c r="A238" s="87"/>
      <c r="F238" s="37"/>
      <c r="G238" s="37"/>
      <c r="H238" s="37"/>
      <c r="I238" s="37"/>
      <c r="J238" s="37"/>
    </row>
    <row r="239" spans="1:10" s="3" customFormat="1">
      <c r="A239" s="87"/>
      <c r="F239" s="37"/>
      <c r="G239" s="37"/>
      <c r="H239" s="37"/>
      <c r="I239" s="37"/>
      <c r="J239" s="37"/>
    </row>
    <row r="240" spans="1:10" s="3" customFormat="1">
      <c r="A240" s="87"/>
      <c r="F240" s="37"/>
      <c r="G240" s="37"/>
      <c r="H240" s="37"/>
      <c r="I240" s="37"/>
      <c r="J240" s="37"/>
    </row>
    <row r="241" spans="1:10" s="3" customFormat="1">
      <c r="A241" s="87"/>
      <c r="F241" s="37"/>
      <c r="G241" s="37"/>
      <c r="H241" s="37"/>
      <c r="I241" s="37"/>
      <c r="J241" s="37"/>
    </row>
    <row r="242" spans="1:10" s="3" customFormat="1">
      <c r="A242" s="87"/>
      <c r="F242" s="37"/>
      <c r="G242" s="37"/>
      <c r="H242" s="37"/>
      <c r="I242" s="37"/>
      <c r="J242" s="37"/>
    </row>
    <row r="243" spans="1:10" s="3" customFormat="1">
      <c r="A243" s="87"/>
      <c r="F243" s="37"/>
      <c r="G243" s="37"/>
      <c r="H243" s="37"/>
      <c r="I243" s="37"/>
      <c r="J243" s="37"/>
    </row>
    <row r="244" spans="1:10" s="3" customFormat="1">
      <c r="A244" s="87"/>
      <c r="F244" s="37"/>
      <c r="G244" s="37"/>
      <c r="H244" s="37"/>
      <c r="I244" s="37"/>
      <c r="J244" s="37"/>
    </row>
    <row r="245" spans="1:10" s="3" customFormat="1">
      <c r="A245" s="87"/>
      <c r="F245" s="37"/>
      <c r="G245" s="37"/>
      <c r="H245" s="37"/>
      <c r="I245" s="37"/>
      <c r="J245" s="37"/>
    </row>
    <row r="246" spans="1:10" s="3" customFormat="1">
      <c r="A246" s="87"/>
      <c r="F246" s="37"/>
      <c r="G246" s="37"/>
      <c r="H246" s="37"/>
      <c r="I246" s="37"/>
      <c r="J246" s="37"/>
    </row>
    <row r="247" spans="1:10" s="3" customFormat="1">
      <c r="A247" s="87"/>
      <c r="F247" s="37"/>
      <c r="G247" s="37"/>
      <c r="H247" s="37"/>
      <c r="I247" s="37"/>
      <c r="J247" s="37"/>
    </row>
    <row r="248" spans="1:10" s="3" customFormat="1">
      <c r="A248" s="87"/>
      <c r="F248" s="37"/>
      <c r="G248" s="37"/>
      <c r="H248" s="37"/>
      <c r="I248" s="37"/>
      <c r="J248" s="37"/>
    </row>
    <row r="249" spans="1:10" s="3" customFormat="1">
      <c r="A249" s="87"/>
      <c r="F249" s="37"/>
      <c r="G249" s="37"/>
      <c r="H249" s="37"/>
      <c r="I249" s="37"/>
      <c r="J249" s="37"/>
    </row>
    <row r="250" spans="1:10" s="3" customFormat="1">
      <c r="A250" s="87"/>
      <c r="F250" s="37"/>
      <c r="G250" s="37"/>
      <c r="H250" s="37"/>
      <c r="I250" s="37"/>
      <c r="J250" s="37"/>
    </row>
    <row r="251" spans="1:10" s="3" customFormat="1">
      <c r="A251" s="87"/>
      <c r="F251" s="37"/>
      <c r="G251" s="37"/>
      <c r="H251" s="37"/>
      <c r="I251" s="37"/>
      <c r="J251" s="37"/>
    </row>
    <row r="252" spans="1:10" s="3" customFormat="1">
      <c r="A252" s="87"/>
      <c r="F252" s="37"/>
      <c r="G252" s="37"/>
      <c r="H252" s="37"/>
      <c r="I252" s="37"/>
      <c r="J252" s="37"/>
    </row>
    <row r="253" spans="1:10" s="3" customFormat="1">
      <c r="A253" s="87"/>
      <c r="F253" s="37"/>
      <c r="G253" s="37"/>
      <c r="H253" s="37"/>
      <c r="I253" s="37"/>
      <c r="J253" s="37"/>
    </row>
    <row r="254" spans="1:10" s="3" customFormat="1">
      <c r="A254" s="87"/>
      <c r="F254" s="37"/>
      <c r="G254" s="37"/>
      <c r="H254" s="37"/>
      <c r="I254" s="37"/>
      <c r="J254" s="37"/>
    </row>
    <row r="255" spans="1:10" s="3" customFormat="1">
      <c r="A255" s="87"/>
      <c r="F255" s="37"/>
      <c r="G255" s="37"/>
      <c r="H255" s="37"/>
      <c r="I255" s="37"/>
      <c r="J255" s="37"/>
    </row>
    <row r="256" spans="1:10" s="3" customFormat="1">
      <c r="A256" s="87"/>
      <c r="F256" s="37"/>
      <c r="G256" s="37"/>
      <c r="H256" s="37"/>
      <c r="I256" s="37"/>
      <c r="J256" s="37"/>
    </row>
    <row r="257" spans="1:10" s="3" customFormat="1">
      <c r="A257" s="87"/>
      <c r="F257" s="37"/>
      <c r="G257" s="37"/>
      <c r="H257" s="37"/>
      <c r="I257" s="37"/>
      <c r="J257" s="37"/>
    </row>
    <row r="258" spans="1:10" s="3" customFormat="1">
      <c r="A258" s="87"/>
      <c r="F258" s="37"/>
      <c r="G258" s="37"/>
      <c r="H258" s="37"/>
      <c r="I258" s="37"/>
      <c r="J258" s="37"/>
    </row>
    <row r="259" spans="1:10" s="3" customFormat="1">
      <c r="A259" s="87"/>
      <c r="F259" s="37"/>
      <c r="G259" s="37"/>
      <c r="H259" s="37"/>
      <c r="I259" s="37"/>
      <c r="J259" s="37"/>
    </row>
    <row r="260" spans="1:10" s="3" customFormat="1">
      <c r="A260" s="87"/>
      <c r="F260" s="37"/>
      <c r="G260" s="37"/>
      <c r="H260" s="37"/>
      <c r="I260" s="37"/>
      <c r="J260" s="37"/>
    </row>
    <row r="261" spans="1:10" s="3" customFormat="1">
      <c r="A261" s="87"/>
      <c r="F261" s="37"/>
      <c r="G261" s="37"/>
      <c r="H261" s="37"/>
      <c r="I261" s="37"/>
      <c r="J261" s="37"/>
    </row>
    <row r="262" spans="1:10" s="3" customFormat="1">
      <c r="A262" s="87"/>
      <c r="F262" s="37"/>
      <c r="G262" s="37"/>
      <c r="H262" s="37"/>
      <c r="I262" s="37"/>
      <c r="J262" s="37"/>
    </row>
    <row r="263" spans="1:10" s="3" customFormat="1">
      <c r="A263" s="87"/>
      <c r="F263" s="37"/>
      <c r="G263" s="37"/>
      <c r="H263" s="37"/>
      <c r="I263" s="37"/>
      <c r="J263" s="37"/>
    </row>
    <row r="264" spans="1:10" s="3" customFormat="1">
      <c r="A264" s="87"/>
      <c r="F264" s="37"/>
      <c r="G264" s="37"/>
      <c r="H264" s="37"/>
      <c r="I264" s="37"/>
      <c r="J264" s="37"/>
    </row>
    <row r="265" spans="1:10" s="3" customFormat="1">
      <c r="A265" s="87"/>
      <c r="F265" s="37"/>
      <c r="G265" s="37"/>
      <c r="H265" s="37"/>
      <c r="I265" s="37"/>
      <c r="J265" s="37"/>
    </row>
    <row r="266" spans="1:10" s="3" customFormat="1">
      <c r="A266" s="87"/>
      <c r="F266" s="37"/>
      <c r="G266" s="37"/>
      <c r="H266" s="37"/>
      <c r="I266" s="37"/>
      <c r="J266" s="37"/>
    </row>
    <row r="267" spans="1:10" s="3" customFormat="1">
      <c r="A267" s="87"/>
      <c r="F267" s="37"/>
      <c r="G267" s="37"/>
      <c r="H267" s="37"/>
      <c r="I267" s="37"/>
      <c r="J267" s="37"/>
    </row>
    <row r="268" spans="1:10" s="3" customFormat="1">
      <c r="A268" s="87"/>
      <c r="F268" s="37"/>
      <c r="G268" s="37"/>
      <c r="H268" s="37"/>
      <c r="I268" s="37"/>
      <c r="J268" s="37"/>
    </row>
  </sheetData>
  <mergeCells count="62">
    <mergeCell ref="A3:B3"/>
    <mergeCell ref="A4:B4"/>
    <mergeCell ref="G4:J4"/>
    <mergeCell ref="A5:B5"/>
    <mergeCell ref="A6:B6"/>
    <mergeCell ref="G10:J10"/>
    <mergeCell ref="A12:B12"/>
    <mergeCell ref="G12:J12"/>
    <mergeCell ref="A13:D13"/>
    <mergeCell ref="G13:J13"/>
    <mergeCell ref="A15:B15"/>
    <mergeCell ref="C15:D15"/>
    <mergeCell ref="B29:H29"/>
    <mergeCell ref="G16:J16"/>
    <mergeCell ref="A19:D19"/>
    <mergeCell ref="G19:H19"/>
    <mergeCell ref="I19:J19"/>
    <mergeCell ref="B22:F22"/>
    <mergeCell ref="B23:F23"/>
    <mergeCell ref="A20:A21"/>
    <mergeCell ref="J20:J21"/>
    <mergeCell ref="J22:J23"/>
    <mergeCell ref="H30:I30"/>
    <mergeCell ref="B31:G31"/>
    <mergeCell ref="H31:I31"/>
    <mergeCell ref="A34:J34"/>
    <mergeCell ref="A35:J35"/>
    <mergeCell ref="B24:F24"/>
    <mergeCell ref="B25:H25"/>
    <mergeCell ref="B26:H26"/>
    <mergeCell ref="B27:H27"/>
    <mergeCell ref="B28:H28"/>
    <mergeCell ref="C116:F116"/>
    <mergeCell ref="C117:F117"/>
    <mergeCell ref="H117:J117"/>
    <mergeCell ref="A36:J36"/>
    <mergeCell ref="G38:J38"/>
    <mergeCell ref="A41:J41"/>
    <mergeCell ref="A47:J47"/>
    <mergeCell ref="A54:J54"/>
    <mergeCell ref="A56:J56"/>
    <mergeCell ref="A38:A39"/>
    <mergeCell ref="I24:I25"/>
    <mergeCell ref="I26:I27"/>
    <mergeCell ref="I28:I29"/>
    <mergeCell ref="A63:J63"/>
    <mergeCell ref="A81:J81"/>
    <mergeCell ref="A92:J92"/>
    <mergeCell ref="B38:B39"/>
    <mergeCell ref="C38:C39"/>
    <mergeCell ref="D38:D39"/>
    <mergeCell ref="B30:G30"/>
    <mergeCell ref="J24:J25"/>
    <mergeCell ref="J26:J27"/>
    <mergeCell ref="J28:J29"/>
    <mergeCell ref="B20:F21"/>
    <mergeCell ref="E38:E39"/>
    <mergeCell ref="F38:F39"/>
    <mergeCell ref="G20:G21"/>
    <mergeCell ref="H20:H21"/>
    <mergeCell ref="I20:I21"/>
    <mergeCell ref="I22:I23"/>
  </mergeCells>
  <pageMargins left="1.1023622047244095" right="0.39370078740157483" top="0.39370078740157483" bottom="0" header="0.39370078740157483" footer="0.19685039370078741"/>
  <pageSetup paperSize="9" scale="46" orientation="landscape" r:id="rId1"/>
  <headerFooter alignWithMargins="0">
    <oddHeader xml:space="preserve">&amp;RПродовження додатка 1
</oddHeader>
  </headerFooter>
  <rowBreaks count="2" manualBreakCount="2">
    <brk id="46" max="9" man="1"/>
    <brk id="80" max="16383" man="1"/>
  </rowBreaks>
  <ignoredErrors>
    <ignoredError sqref="B105 B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O284"/>
  <sheetViews>
    <sheetView view="pageBreakPreview" topLeftCell="A103" zoomScale="60" zoomScaleNormal="60" workbookViewId="0">
      <selection activeCell="F46" sqref="F46"/>
    </sheetView>
  </sheetViews>
  <sheetFormatPr defaultRowHeight="18.75"/>
  <cols>
    <col min="1" max="1" width="103.85546875" style="37" customWidth="1"/>
    <col min="2" max="2" width="14.85546875" style="3" customWidth="1"/>
    <col min="3" max="5" width="19.85546875" style="3" customWidth="1"/>
    <col min="6" max="15" width="19.85546875" style="37" customWidth="1"/>
    <col min="16" max="16" width="9.140625" style="37" customWidth="1"/>
    <col min="17" max="17" width="9.140625" style="37" bestFit="1"/>
    <col min="18" max="16384" width="9.140625" style="37"/>
  </cols>
  <sheetData>
    <row r="1" spans="1:15" ht="36.75" customHeight="1">
      <c r="A1" s="351" t="s">
        <v>145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2"/>
      <c r="M1" s="352"/>
      <c r="N1" s="352"/>
    </row>
    <row r="2" spans="1:15" ht="13.5" customHeight="1"/>
    <row r="3" spans="1:15">
      <c r="A3" s="337" t="s">
        <v>146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</row>
    <row r="4" spans="1:15" ht="9" customHeight="1">
      <c r="A4" s="19"/>
      <c r="B4" s="81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18.75" customHeight="1">
      <c r="A5" s="30" t="s">
        <v>147</v>
      </c>
      <c r="B5" s="339" t="s">
        <v>148</v>
      </c>
      <c r="C5" s="340"/>
      <c r="D5" s="340"/>
      <c r="E5" s="340"/>
      <c r="F5" s="294" t="s">
        <v>149</v>
      </c>
      <c r="G5" s="294"/>
      <c r="H5" s="294"/>
      <c r="I5" s="294"/>
      <c r="J5" s="294"/>
      <c r="K5" s="294"/>
      <c r="L5" s="294"/>
      <c r="M5" s="294"/>
      <c r="N5" s="294"/>
      <c r="O5" s="294"/>
    </row>
    <row r="6" spans="1:15" ht="18.75" customHeight="1">
      <c r="A6" s="30">
        <v>1</v>
      </c>
      <c r="B6" s="339">
        <v>2</v>
      </c>
      <c r="C6" s="340"/>
      <c r="D6" s="340"/>
      <c r="E6" s="340"/>
      <c r="F6" s="294">
        <v>3</v>
      </c>
      <c r="G6" s="294"/>
      <c r="H6" s="294"/>
      <c r="I6" s="294"/>
      <c r="J6" s="294"/>
      <c r="K6" s="294"/>
      <c r="L6" s="294"/>
      <c r="M6" s="294"/>
      <c r="N6" s="294"/>
      <c r="O6" s="294"/>
    </row>
    <row r="7" spans="1:15" ht="18.75" customHeight="1">
      <c r="A7" s="82">
        <v>0</v>
      </c>
      <c r="B7" s="343"/>
      <c r="C7" s="344"/>
      <c r="D7" s="344"/>
      <c r="E7" s="344"/>
      <c r="F7" s="345"/>
      <c r="G7" s="345"/>
      <c r="H7" s="345"/>
      <c r="I7" s="345"/>
      <c r="J7" s="345"/>
      <c r="K7" s="345"/>
      <c r="L7" s="345"/>
      <c r="M7" s="345"/>
      <c r="N7" s="345"/>
      <c r="O7" s="345"/>
    </row>
    <row r="8" spans="1:15">
      <c r="A8" s="8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8.75" customHeight="1">
      <c r="A9" s="346" t="s">
        <v>150</v>
      </c>
      <c r="B9" s="347"/>
      <c r="C9" s="347"/>
      <c r="D9" s="347"/>
      <c r="E9" s="347"/>
      <c r="F9" s="347"/>
      <c r="G9" s="347"/>
      <c r="H9" s="347"/>
      <c r="I9" s="347"/>
      <c r="J9" s="347"/>
      <c r="K9" s="19"/>
      <c r="L9" s="19"/>
      <c r="M9" s="19"/>
      <c r="N9" s="19"/>
      <c r="O9" s="19"/>
    </row>
    <row r="10" spans="1:15" ht="7.5" customHeight="1">
      <c r="A10" s="84"/>
      <c r="B10" s="81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39.75" customHeight="1">
      <c r="A11" s="274" t="s">
        <v>151</v>
      </c>
      <c r="B11" s="348" t="s">
        <v>152</v>
      </c>
      <c r="C11" s="349"/>
      <c r="D11" s="350" t="s">
        <v>436</v>
      </c>
      <c r="E11" s="350"/>
      <c r="F11" s="350"/>
      <c r="G11" s="350" t="s">
        <v>460</v>
      </c>
      <c r="H11" s="350"/>
      <c r="I11" s="350"/>
      <c r="J11" s="283" t="s">
        <v>461</v>
      </c>
      <c r="K11" s="284"/>
      <c r="L11" s="285"/>
      <c r="M11" s="268" t="s">
        <v>462</v>
      </c>
      <c r="N11" s="268"/>
      <c r="O11" s="268"/>
    </row>
    <row r="12" spans="1:15" ht="150" customHeight="1">
      <c r="A12" s="275"/>
      <c r="B12" s="7" t="s">
        <v>153</v>
      </c>
      <c r="C12" s="7" t="s">
        <v>154</v>
      </c>
      <c r="D12" s="7" t="s">
        <v>155</v>
      </c>
      <c r="E12" s="7" t="s">
        <v>156</v>
      </c>
      <c r="F12" s="7" t="s">
        <v>157</v>
      </c>
      <c r="G12" s="7" t="s">
        <v>155</v>
      </c>
      <c r="H12" s="7" t="s">
        <v>156</v>
      </c>
      <c r="I12" s="7" t="s">
        <v>157</v>
      </c>
      <c r="J12" s="7" t="s">
        <v>155</v>
      </c>
      <c r="K12" s="7" t="s">
        <v>156</v>
      </c>
      <c r="L12" s="7" t="s">
        <v>157</v>
      </c>
      <c r="M12" s="7" t="s">
        <v>155</v>
      </c>
      <c r="N12" s="7" t="s">
        <v>156</v>
      </c>
      <c r="O12" s="7" t="s">
        <v>157</v>
      </c>
    </row>
    <row r="13" spans="1:15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21">
        <v>8</v>
      </c>
      <c r="I13" s="21">
        <v>9</v>
      </c>
      <c r="J13" s="21">
        <v>10</v>
      </c>
      <c r="K13" s="21">
        <v>11</v>
      </c>
      <c r="L13" s="21">
        <v>12</v>
      </c>
      <c r="M13" s="21">
        <v>13</v>
      </c>
      <c r="N13" s="21">
        <v>14</v>
      </c>
      <c r="O13" s="21">
        <v>15</v>
      </c>
    </row>
    <row r="14" spans="1:15" ht="27.75" customHeight="1">
      <c r="A14" s="225" t="s">
        <v>24</v>
      </c>
      <c r="B14" s="147">
        <v>100</v>
      </c>
      <c r="C14" s="147">
        <v>100</v>
      </c>
      <c r="D14" s="148">
        <v>21946</v>
      </c>
      <c r="E14" s="148">
        <v>37309</v>
      </c>
      <c r="F14" s="149">
        <f>SUM(D14/E14)*1000</f>
        <v>588.22268085448547</v>
      </c>
      <c r="G14" s="148">
        <v>23160</v>
      </c>
      <c r="H14" s="148">
        <v>37503</v>
      </c>
      <c r="I14" s="149">
        <f>SUM(G14/H14)*1000</f>
        <v>617.55059595232387</v>
      </c>
      <c r="J14" s="149">
        <v>5865.1</v>
      </c>
      <c r="K14" s="148">
        <v>37503</v>
      </c>
      <c r="L14" s="149">
        <f>SUM(J14/K14)*1000</f>
        <v>156.39015545423035</v>
      </c>
      <c r="M14" s="258">
        <v>30800</v>
      </c>
      <c r="N14" s="148">
        <v>39000</v>
      </c>
      <c r="O14" s="149">
        <f>SUM(M14/N14)*1000</f>
        <v>789.74358974358972</v>
      </c>
    </row>
    <row r="15" spans="1:15" ht="20.25">
      <c r="A15" s="58"/>
      <c r="B15" s="147"/>
      <c r="C15" s="147"/>
      <c r="D15" s="148"/>
      <c r="E15" s="148"/>
      <c r="F15" s="149"/>
      <c r="G15" s="148"/>
      <c r="H15" s="148"/>
      <c r="I15" s="149"/>
      <c r="J15" s="148"/>
      <c r="K15" s="148"/>
      <c r="L15" s="149"/>
      <c r="M15" s="148"/>
      <c r="N15" s="148"/>
      <c r="O15" s="149"/>
    </row>
    <row r="16" spans="1:15" ht="24" customHeight="1">
      <c r="A16" s="59" t="s">
        <v>158</v>
      </c>
      <c r="B16" s="150">
        <v>100</v>
      </c>
      <c r="C16" s="150">
        <v>100</v>
      </c>
      <c r="D16" s="151">
        <f>SUM(D14:D15)</f>
        <v>21946</v>
      </c>
      <c r="E16" s="152"/>
      <c r="F16" s="153"/>
      <c r="G16" s="151">
        <f>SUM(G14:G15)</f>
        <v>23160</v>
      </c>
      <c r="H16" s="152"/>
      <c r="I16" s="153"/>
      <c r="J16" s="151">
        <f>SUM(J14:J15)</f>
        <v>5865.1</v>
      </c>
      <c r="K16" s="152"/>
      <c r="L16" s="153"/>
      <c r="M16" s="151">
        <f>SUM(M14:M15)</f>
        <v>30800</v>
      </c>
      <c r="N16" s="152"/>
      <c r="O16" s="153"/>
    </row>
    <row r="17" spans="1:15" ht="8.25" customHeight="1"/>
    <row r="18" spans="1:15">
      <c r="A18" s="337" t="s">
        <v>159</v>
      </c>
      <c r="B18" s="338"/>
      <c r="C18" s="338"/>
      <c r="D18" s="338"/>
      <c r="E18" s="338"/>
      <c r="F18" s="338"/>
      <c r="G18" s="338"/>
      <c r="H18" s="338"/>
      <c r="I18" s="338"/>
      <c r="J18" s="338"/>
      <c r="K18" s="338"/>
    </row>
    <row r="19" spans="1:15" ht="11.25" customHeight="1">
      <c r="A19" s="80"/>
      <c r="B19" s="79"/>
      <c r="C19" s="79"/>
      <c r="D19" s="79"/>
      <c r="E19" s="79"/>
      <c r="F19" s="79"/>
      <c r="G19" s="79"/>
      <c r="H19" s="79"/>
      <c r="I19" s="79"/>
      <c r="J19" s="79"/>
      <c r="K19" s="79"/>
    </row>
    <row r="20" spans="1:15" ht="27" customHeight="1">
      <c r="A20" s="341" t="s">
        <v>42</v>
      </c>
      <c r="B20" s="274" t="s">
        <v>43</v>
      </c>
      <c r="C20" s="320" t="s">
        <v>44</v>
      </c>
      <c r="D20" s="320" t="s">
        <v>45</v>
      </c>
      <c r="E20" s="318" t="s">
        <v>160</v>
      </c>
      <c r="F20" s="320" t="s">
        <v>161</v>
      </c>
      <c r="G20" s="283" t="s">
        <v>162</v>
      </c>
      <c r="H20" s="284"/>
      <c r="I20" s="284"/>
      <c r="J20" s="285"/>
      <c r="K20" s="322" t="s">
        <v>163</v>
      </c>
      <c r="L20" s="323"/>
      <c r="M20" s="323"/>
      <c r="N20" s="323"/>
      <c r="O20" s="323"/>
    </row>
    <row r="21" spans="1:15" ht="24.75" customHeight="1">
      <c r="A21" s="342"/>
      <c r="B21" s="275"/>
      <c r="C21" s="321"/>
      <c r="D21" s="321"/>
      <c r="E21" s="319"/>
      <c r="F21" s="321"/>
      <c r="G21" s="29" t="s">
        <v>164</v>
      </c>
      <c r="H21" s="29" t="s">
        <v>165</v>
      </c>
      <c r="I21" s="29" t="s">
        <v>166</v>
      </c>
      <c r="J21" s="29" t="s">
        <v>167</v>
      </c>
      <c r="K21" s="268"/>
      <c r="L21" s="323"/>
      <c r="M21" s="323"/>
      <c r="N21" s="323"/>
      <c r="O21" s="323"/>
    </row>
    <row r="22" spans="1:15">
      <c r="A22" s="21">
        <v>1</v>
      </c>
      <c r="B22" s="7">
        <v>2</v>
      </c>
      <c r="C22" s="7">
        <v>3</v>
      </c>
      <c r="D22" s="7">
        <v>4</v>
      </c>
      <c r="E22" s="7">
        <v>5</v>
      </c>
      <c r="F22" s="7">
        <v>6</v>
      </c>
      <c r="G22" s="7">
        <v>7</v>
      </c>
      <c r="H22" s="7">
        <v>8</v>
      </c>
      <c r="I22" s="7">
        <v>9</v>
      </c>
      <c r="J22" s="7">
        <v>10</v>
      </c>
      <c r="K22" s="339">
        <v>11</v>
      </c>
      <c r="L22" s="340"/>
      <c r="M22" s="340"/>
      <c r="N22" s="340"/>
      <c r="O22" s="340"/>
    </row>
    <row r="23" spans="1:15" s="79" customFormat="1" ht="45" customHeight="1">
      <c r="A23" s="226" t="s">
        <v>467</v>
      </c>
      <c r="B23" s="154">
        <v>1000</v>
      </c>
      <c r="C23" s="121">
        <v>21946</v>
      </c>
      <c r="D23" s="121">
        <v>23160</v>
      </c>
      <c r="E23" s="121">
        <v>26700</v>
      </c>
      <c r="F23" s="122">
        <f>SUM(G23:J23)</f>
        <v>30800</v>
      </c>
      <c r="G23" s="121">
        <v>7700</v>
      </c>
      <c r="H23" s="121">
        <v>7700</v>
      </c>
      <c r="I23" s="121">
        <v>7700</v>
      </c>
      <c r="J23" s="121">
        <v>7700</v>
      </c>
      <c r="K23" s="317"/>
      <c r="L23" s="317"/>
      <c r="M23" s="317"/>
      <c r="N23" s="317"/>
      <c r="O23" s="317"/>
    </row>
    <row r="24" spans="1:15" s="79" customFormat="1" ht="45" customHeight="1">
      <c r="A24" s="226" t="s">
        <v>468</v>
      </c>
      <c r="B24" s="154">
        <v>1010</v>
      </c>
      <c r="C24" s="122">
        <f>SUM(C25:C33)</f>
        <v>-16596.7</v>
      </c>
      <c r="D24" s="122">
        <f>SUM(D25:D33)</f>
        <v>-19540</v>
      </c>
      <c r="E24" s="122">
        <f>SUM(E25:E33)</f>
        <v>-27310</v>
      </c>
      <c r="F24" s="122">
        <f t="shared" ref="F24:F87" si="0">SUM(G24:J24)</f>
        <v>-25920</v>
      </c>
      <c r="G24" s="122">
        <f>SUM(G25:G33)</f>
        <v>-5930</v>
      </c>
      <c r="H24" s="122">
        <f>SUM(H25:H33)</f>
        <v>-7130</v>
      </c>
      <c r="I24" s="122">
        <f>SUM(I25:I33)</f>
        <v>-7060</v>
      </c>
      <c r="J24" s="122">
        <f>SUM(J25:J33)</f>
        <v>-5800</v>
      </c>
      <c r="K24" s="317"/>
      <c r="L24" s="317"/>
      <c r="M24" s="317"/>
      <c r="N24" s="317"/>
      <c r="O24" s="317"/>
    </row>
    <row r="25" spans="1:15" ht="34.5" customHeight="1">
      <c r="A25" s="136" t="s">
        <v>168</v>
      </c>
      <c r="B25" s="155">
        <v>1011</v>
      </c>
      <c r="C25" s="123">
        <v>-1167</v>
      </c>
      <c r="D25" s="123">
        <v>-200</v>
      </c>
      <c r="E25" s="123">
        <v>-1000</v>
      </c>
      <c r="F25" s="124">
        <f t="shared" si="0"/>
        <v>-550</v>
      </c>
      <c r="G25" s="123">
        <v>-130</v>
      </c>
      <c r="H25" s="123">
        <v>-120</v>
      </c>
      <c r="I25" s="123">
        <v>-150</v>
      </c>
      <c r="J25" s="123">
        <v>-150</v>
      </c>
      <c r="K25" s="317"/>
      <c r="L25" s="317"/>
      <c r="M25" s="317"/>
      <c r="N25" s="317"/>
      <c r="O25" s="317"/>
    </row>
    <row r="26" spans="1:15" ht="34.5" customHeight="1">
      <c r="A26" s="136" t="s">
        <v>169</v>
      </c>
      <c r="B26" s="155">
        <v>1012</v>
      </c>
      <c r="C26" s="123" t="s">
        <v>170</v>
      </c>
      <c r="D26" s="123" t="s">
        <v>170</v>
      </c>
      <c r="E26" s="123" t="s">
        <v>170</v>
      </c>
      <c r="F26" s="124">
        <f t="shared" si="0"/>
        <v>0</v>
      </c>
      <c r="G26" s="123" t="s">
        <v>170</v>
      </c>
      <c r="H26" s="123" t="s">
        <v>170</v>
      </c>
      <c r="I26" s="123" t="s">
        <v>170</v>
      </c>
      <c r="J26" s="123" t="s">
        <v>170</v>
      </c>
      <c r="K26" s="317"/>
      <c r="L26" s="317"/>
      <c r="M26" s="317"/>
      <c r="N26" s="317"/>
      <c r="O26" s="317"/>
    </row>
    <row r="27" spans="1:15" ht="34.5" customHeight="1">
      <c r="A27" s="136" t="s">
        <v>171</v>
      </c>
      <c r="B27" s="155">
        <v>1013</v>
      </c>
      <c r="C27" s="123" t="s">
        <v>170</v>
      </c>
      <c r="D27" s="123" t="s">
        <v>170</v>
      </c>
      <c r="E27" s="123" t="s">
        <v>170</v>
      </c>
      <c r="F27" s="124">
        <f t="shared" si="0"/>
        <v>0</v>
      </c>
      <c r="G27" s="123" t="s">
        <v>170</v>
      </c>
      <c r="H27" s="123" t="s">
        <v>170</v>
      </c>
      <c r="I27" s="123" t="s">
        <v>170</v>
      </c>
      <c r="J27" s="123" t="s">
        <v>170</v>
      </c>
      <c r="K27" s="317"/>
      <c r="L27" s="317"/>
      <c r="M27" s="317"/>
      <c r="N27" s="317"/>
      <c r="O27" s="317"/>
    </row>
    <row r="28" spans="1:15" ht="34.5" customHeight="1">
      <c r="A28" s="136" t="s">
        <v>116</v>
      </c>
      <c r="B28" s="155">
        <v>1014</v>
      </c>
      <c r="C28" s="123">
        <v>-10932.5</v>
      </c>
      <c r="D28" s="123">
        <v>-12300</v>
      </c>
      <c r="E28" s="123">
        <v>-17700</v>
      </c>
      <c r="F28" s="124">
        <f t="shared" si="0"/>
        <v>-18800</v>
      </c>
      <c r="G28" s="123">
        <v>-4100</v>
      </c>
      <c r="H28" s="123">
        <v>-5300</v>
      </c>
      <c r="I28" s="123">
        <v>-5300</v>
      </c>
      <c r="J28" s="123">
        <v>-4100</v>
      </c>
      <c r="K28" s="317"/>
      <c r="L28" s="317"/>
      <c r="M28" s="317"/>
      <c r="N28" s="317"/>
      <c r="O28" s="317"/>
    </row>
    <row r="29" spans="1:15" ht="34.5" customHeight="1">
      <c r="A29" s="136" t="s">
        <v>172</v>
      </c>
      <c r="B29" s="155">
        <v>1015</v>
      </c>
      <c r="C29" s="123">
        <v>-2332.3000000000002</v>
      </c>
      <c r="D29" s="123">
        <v>-2670</v>
      </c>
      <c r="E29" s="123">
        <v>-3840</v>
      </c>
      <c r="F29" s="124">
        <f t="shared" si="0"/>
        <v>-4120</v>
      </c>
      <c r="G29" s="123">
        <v>-900</v>
      </c>
      <c r="H29" s="123">
        <v>-1160</v>
      </c>
      <c r="I29" s="123">
        <v>-1160</v>
      </c>
      <c r="J29" s="123">
        <v>-900</v>
      </c>
      <c r="K29" s="317"/>
      <c r="L29" s="317"/>
      <c r="M29" s="317"/>
      <c r="N29" s="317"/>
      <c r="O29" s="317"/>
    </row>
    <row r="30" spans="1:15" ht="39.75" customHeight="1">
      <c r="A30" s="136" t="s">
        <v>173</v>
      </c>
      <c r="B30" s="155">
        <v>1016</v>
      </c>
      <c r="C30" s="123">
        <v>-179.7</v>
      </c>
      <c r="D30" s="123">
        <v>-1880</v>
      </c>
      <c r="E30" s="123">
        <v>-1880</v>
      </c>
      <c r="F30" s="124">
        <f t="shared" si="0"/>
        <v>-400</v>
      </c>
      <c r="G30" s="123">
        <v>-100</v>
      </c>
      <c r="H30" s="123">
        <v>-100</v>
      </c>
      <c r="I30" s="123">
        <v>-100</v>
      </c>
      <c r="J30" s="123">
        <v>-100</v>
      </c>
      <c r="K30" s="317"/>
      <c r="L30" s="317"/>
      <c r="M30" s="317"/>
      <c r="N30" s="317"/>
      <c r="O30" s="317"/>
    </row>
    <row r="31" spans="1:15" ht="34.5" customHeight="1">
      <c r="A31" s="136" t="s">
        <v>174</v>
      </c>
      <c r="B31" s="155">
        <v>1017</v>
      </c>
      <c r="C31" s="123">
        <v>-568.4</v>
      </c>
      <c r="D31" s="123">
        <v>-1280</v>
      </c>
      <c r="E31" s="123">
        <v>-880</v>
      </c>
      <c r="F31" s="124">
        <f t="shared" si="0"/>
        <v>-280</v>
      </c>
      <c r="G31" s="123">
        <v>-70</v>
      </c>
      <c r="H31" s="123">
        <v>-70</v>
      </c>
      <c r="I31" s="123">
        <v>-70</v>
      </c>
      <c r="J31" s="123">
        <v>-70</v>
      </c>
      <c r="K31" s="317"/>
      <c r="L31" s="317"/>
      <c r="M31" s="317"/>
      <c r="N31" s="317"/>
      <c r="O31" s="317"/>
    </row>
    <row r="32" spans="1:15" ht="34.5" customHeight="1">
      <c r="A32" s="136" t="s">
        <v>175</v>
      </c>
      <c r="B32" s="155">
        <v>1018</v>
      </c>
      <c r="C32" s="123" t="s">
        <v>170</v>
      </c>
      <c r="D32" s="123" t="s">
        <v>170</v>
      </c>
      <c r="E32" s="123" t="s">
        <v>170</v>
      </c>
      <c r="F32" s="124"/>
      <c r="G32" s="123" t="s">
        <v>170</v>
      </c>
      <c r="H32" s="123" t="s">
        <v>170</v>
      </c>
      <c r="I32" s="123" t="s">
        <v>170</v>
      </c>
      <c r="J32" s="123" t="s">
        <v>170</v>
      </c>
      <c r="K32" s="314"/>
      <c r="L32" s="315"/>
      <c r="M32" s="315"/>
      <c r="N32" s="315"/>
      <c r="O32" s="316"/>
    </row>
    <row r="33" spans="1:15" ht="34.5" customHeight="1">
      <c r="A33" s="129" t="s">
        <v>469</v>
      </c>
      <c r="B33" s="155">
        <v>1019</v>
      </c>
      <c r="C33" s="121">
        <f>SUM(C34:C36)</f>
        <v>-1416.8</v>
      </c>
      <c r="D33" s="121">
        <f>SUM(D34:D36)</f>
        <v>-1210</v>
      </c>
      <c r="E33" s="121">
        <f>SUM(E34:E36)</f>
        <v>-2010</v>
      </c>
      <c r="F33" s="122">
        <f t="shared" si="0"/>
        <v>-1770</v>
      </c>
      <c r="G33" s="121">
        <f>SUM(G34:G36)</f>
        <v>-630</v>
      </c>
      <c r="H33" s="121">
        <f>SUM(H34:H36)</f>
        <v>-380</v>
      </c>
      <c r="I33" s="121">
        <f>SUM(I34:I36)</f>
        <v>-280</v>
      </c>
      <c r="J33" s="121">
        <f>SUM(J34:J36)</f>
        <v>-480</v>
      </c>
      <c r="K33" s="317"/>
      <c r="L33" s="317"/>
      <c r="M33" s="317"/>
      <c r="N33" s="317"/>
      <c r="O33" s="317"/>
    </row>
    <row r="34" spans="1:15" ht="34.5" customHeight="1">
      <c r="A34" s="137" t="s">
        <v>407</v>
      </c>
      <c r="B34" s="156" t="s">
        <v>470</v>
      </c>
      <c r="C34" s="259">
        <v>-237.3</v>
      </c>
      <c r="D34" s="259">
        <v>-130</v>
      </c>
      <c r="E34" s="259">
        <v>-130</v>
      </c>
      <c r="F34" s="259">
        <f t="shared" si="0"/>
        <v>-70</v>
      </c>
      <c r="G34" s="259">
        <v>-30</v>
      </c>
      <c r="H34" s="259">
        <v>-10</v>
      </c>
      <c r="I34" s="259">
        <v>-10</v>
      </c>
      <c r="J34" s="259">
        <v>-20</v>
      </c>
      <c r="K34" s="334"/>
      <c r="L34" s="335"/>
      <c r="M34" s="335"/>
      <c r="N34" s="335"/>
      <c r="O34" s="336"/>
    </row>
    <row r="35" spans="1:15" ht="44.25" customHeight="1">
      <c r="A35" s="138" t="s">
        <v>450</v>
      </c>
      <c r="B35" s="156" t="s">
        <v>471</v>
      </c>
      <c r="C35" s="259">
        <v>-992.2</v>
      </c>
      <c r="D35" s="259">
        <v>-800</v>
      </c>
      <c r="E35" s="259">
        <v>-1600</v>
      </c>
      <c r="F35" s="259">
        <f t="shared" si="0"/>
        <v>-1400</v>
      </c>
      <c r="G35" s="259">
        <v>-500</v>
      </c>
      <c r="H35" s="259">
        <v>-300</v>
      </c>
      <c r="I35" s="259">
        <v>-200</v>
      </c>
      <c r="J35" s="259">
        <v>-400</v>
      </c>
      <c r="K35" s="314"/>
      <c r="L35" s="315"/>
      <c r="M35" s="315"/>
      <c r="N35" s="315"/>
      <c r="O35" s="316"/>
    </row>
    <row r="36" spans="1:15" ht="47.25" customHeight="1">
      <c r="A36" s="138" t="s">
        <v>489</v>
      </c>
      <c r="B36" s="156" t="s">
        <v>472</v>
      </c>
      <c r="C36" s="259">
        <v>-187.3</v>
      </c>
      <c r="D36" s="259">
        <v>-280</v>
      </c>
      <c r="E36" s="259">
        <v>-280</v>
      </c>
      <c r="F36" s="259">
        <f t="shared" si="0"/>
        <v>-300</v>
      </c>
      <c r="G36" s="259">
        <v>-100</v>
      </c>
      <c r="H36" s="259">
        <v>-70</v>
      </c>
      <c r="I36" s="259">
        <v>-70</v>
      </c>
      <c r="J36" s="259">
        <v>-60</v>
      </c>
      <c r="K36" s="314"/>
      <c r="L36" s="315"/>
      <c r="M36" s="315"/>
      <c r="N36" s="315"/>
      <c r="O36" s="316"/>
    </row>
    <row r="37" spans="1:15" ht="34.5" customHeight="1">
      <c r="A37" s="226" t="s">
        <v>176</v>
      </c>
      <c r="B37" s="154">
        <v>1020</v>
      </c>
      <c r="C37" s="125">
        <f>SUM(C23,C24)</f>
        <v>5349.2999999999993</v>
      </c>
      <c r="D37" s="125">
        <f t="shared" ref="D37:J37" si="1">SUM(D23,D24)</f>
        <v>3620</v>
      </c>
      <c r="E37" s="125">
        <f t="shared" si="1"/>
        <v>-610</v>
      </c>
      <c r="F37" s="125">
        <f t="shared" si="1"/>
        <v>4880</v>
      </c>
      <c r="G37" s="125">
        <f t="shared" si="1"/>
        <v>1770</v>
      </c>
      <c r="H37" s="125">
        <f t="shared" si="1"/>
        <v>570</v>
      </c>
      <c r="I37" s="125">
        <f t="shared" si="1"/>
        <v>640</v>
      </c>
      <c r="J37" s="125">
        <f t="shared" si="1"/>
        <v>1900</v>
      </c>
      <c r="K37" s="317"/>
      <c r="L37" s="317"/>
      <c r="M37" s="317"/>
      <c r="N37" s="317"/>
      <c r="O37" s="317"/>
    </row>
    <row r="38" spans="1:15" s="79" customFormat="1" ht="34.5" customHeight="1">
      <c r="A38" s="226" t="s">
        <v>482</v>
      </c>
      <c r="B38" s="154">
        <v>1030</v>
      </c>
      <c r="C38" s="122">
        <f>SUM(C39:C58,C60)</f>
        <v>-2858.0999999999995</v>
      </c>
      <c r="D38" s="122">
        <f>SUM(D39:D58,D60)</f>
        <v>-3810</v>
      </c>
      <c r="E38" s="122">
        <f>SUM(E39:E58,E60)</f>
        <v>-4988</v>
      </c>
      <c r="F38" s="122">
        <f t="shared" si="0"/>
        <v>-5050</v>
      </c>
      <c r="G38" s="122">
        <f>SUM(G39:G58,G60)</f>
        <v>-1105</v>
      </c>
      <c r="H38" s="122">
        <f>SUM(H39:H58,H60)</f>
        <v>-1410</v>
      </c>
      <c r="I38" s="122">
        <f>SUM(I39:I58,I60)</f>
        <v>-1393</v>
      </c>
      <c r="J38" s="122">
        <f>SUM(J39:J58,J60)</f>
        <v>-1142</v>
      </c>
      <c r="K38" s="317"/>
      <c r="L38" s="317"/>
      <c r="M38" s="317"/>
      <c r="N38" s="317"/>
      <c r="O38" s="317"/>
    </row>
    <row r="39" spans="1:15" ht="34.5" customHeight="1">
      <c r="A39" s="136" t="s">
        <v>177</v>
      </c>
      <c r="B39" s="157">
        <v>1031</v>
      </c>
      <c r="C39" s="123" t="s">
        <v>170</v>
      </c>
      <c r="D39" s="123" t="s">
        <v>170</v>
      </c>
      <c r="E39" s="123" t="s">
        <v>170</v>
      </c>
      <c r="F39" s="124">
        <f t="shared" si="0"/>
        <v>0</v>
      </c>
      <c r="G39" s="123" t="s">
        <v>170</v>
      </c>
      <c r="H39" s="123" t="s">
        <v>170</v>
      </c>
      <c r="I39" s="123" t="s">
        <v>170</v>
      </c>
      <c r="J39" s="123" t="s">
        <v>170</v>
      </c>
      <c r="K39" s="317"/>
      <c r="L39" s="317"/>
      <c r="M39" s="317"/>
      <c r="N39" s="317"/>
      <c r="O39" s="317"/>
    </row>
    <row r="40" spans="1:15" ht="34.5" customHeight="1">
      <c r="A40" s="136" t="s">
        <v>178</v>
      </c>
      <c r="B40" s="157">
        <v>1032</v>
      </c>
      <c r="C40" s="123" t="s">
        <v>170</v>
      </c>
      <c r="D40" s="123" t="s">
        <v>170</v>
      </c>
      <c r="E40" s="123" t="s">
        <v>170</v>
      </c>
      <c r="F40" s="124">
        <f t="shared" si="0"/>
        <v>0</v>
      </c>
      <c r="G40" s="123" t="s">
        <v>170</v>
      </c>
      <c r="H40" s="123" t="s">
        <v>170</v>
      </c>
      <c r="I40" s="123" t="s">
        <v>170</v>
      </c>
      <c r="J40" s="123" t="s">
        <v>170</v>
      </c>
      <c r="K40" s="317"/>
      <c r="L40" s="317"/>
      <c r="M40" s="317"/>
      <c r="N40" s="317"/>
      <c r="O40" s="317"/>
    </row>
    <row r="41" spans="1:15" ht="34.5" customHeight="1">
      <c r="A41" s="136" t="s">
        <v>179</v>
      </c>
      <c r="B41" s="157">
        <v>1033</v>
      </c>
      <c r="C41" s="123" t="s">
        <v>170</v>
      </c>
      <c r="D41" s="123" t="s">
        <v>170</v>
      </c>
      <c r="E41" s="123" t="s">
        <v>170</v>
      </c>
      <c r="F41" s="124">
        <f t="shared" si="0"/>
        <v>0</v>
      </c>
      <c r="G41" s="123" t="s">
        <v>170</v>
      </c>
      <c r="H41" s="123" t="s">
        <v>170</v>
      </c>
      <c r="I41" s="123" t="s">
        <v>170</v>
      </c>
      <c r="J41" s="123" t="s">
        <v>170</v>
      </c>
      <c r="K41" s="317"/>
      <c r="L41" s="317"/>
      <c r="M41" s="317"/>
      <c r="N41" s="317"/>
      <c r="O41" s="317"/>
    </row>
    <row r="42" spans="1:15" ht="34.5" customHeight="1">
      <c r="A42" s="136" t="s">
        <v>180</v>
      </c>
      <c r="B42" s="157">
        <v>1034</v>
      </c>
      <c r="C42" s="123" t="s">
        <v>170</v>
      </c>
      <c r="D42" s="123" t="s">
        <v>170</v>
      </c>
      <c r="E42" s="123" t="s">
        <v>170</v>
      </c>
      <c r="F42" s="124">
        <f t="shared" si="0"/>
        <v>0</v>
      </c>
      <c r="G42" s="123" t="s">
        <v>170</v>
      </c>
      <c r="H42" s="123" t="s">
        <v>170</v>
      </c>
      <c r="I42" s="123" t="s">
        <v>170</v>
      </c>
      <c r="J42" s="123" t="s">
        <v>170</v>
      </c>
      <c r="K42" s="317"/>
      <c r="L42" s="317"/>
      <c r="M42" s="317"/>
      <c r="N42" s="317"/>
      <c r="O42" s="317"/>
    </row>
    <row r="43" spans="1:15" ht="34.5" customHeight="1">
      <c r="A43" s="136" t="s">
        <v>181</v>
      </c>
      <c r="B43" s="157">
        <v>1035</v>
      </c>
      <c r="C43" s="123">
        <v>-40</v>
      </c>
      <c r="D43" s="123">
        <v>-50</v>
      </c>
      <c r="E43" s="123">
        <v>-50</v>
      </c>
      <c r="F43" s="124">
        <f t="shared" si="0"/>
        <v>-50</v>
      </c>
      <c r="G43" s="123">
        <v>-50</v>
      </c>
      <c r="H43" s="123" t="s">
        <v>170</v>
      </c>
      <c r="I43" s="123" t="s">
        <v>170</v>
      </c>
      <c r="J43" s="123" t="s">
        <v>170</v>
      </c>
      <c r="K43" s="317"/>
      <c r="L43" s="317"/>
      <c r="M43" s="317"/>
      <c r="N43" s="317"/>
      <c r="O43" s="317"/>
    </row>
    <row r="44" spans="1:15" ht="34.5" customHeight="1">
      <c r="A44" s="136" t="s">
        <v>182</v>
      </c>
      <c r="B44" s="157">
        <v>1036</v>
      </c>
      <c r="C44" s="123">
        <v>-20.8</v>
      </c>
      <c r="D44" s="123">
        <v>-35</v>
      </c>
      <c r="E44" s="123">
        <v>-55</v>
      </c>
      <c r="F44" s="124">
        <f t="shared" si="0"/>
        <v>-20</v>
      </c>
      <c r="G44" s="123">
        <v>-5</v>
      </c>
      <c r="H44" s="123">
        <v>-5</v>
      </c>
      <c r="I44" s="123">
        <v>-5</v>
      </c>
      <c r="J44" s="123">
        <v>-5</v>
      </c>
      <c r="K44" s="317"/>
      <c r="L44" s="317"/>
      <c r="M44" s="317"/>
      <c r="N44" s="317"/>
      <c r="O44" s="317"/>
    </row>
    <row r="45" spans="1:15" ht="34.5" customHeight="1">
      <c r="A45" s="136" t="s">
        <v>183</v>
      </c>
      <c r="B45" s="157">
        <v>1037</v>
      </c>
      <c r="C45" s="123">
        <v>-4.3</v>
      </c>
      <c r="D45" s="123">
        <v>-12</v>
      </c>
      <c r="E45" s="123">
        <v>-12</v>
      </c>
      <c r="F45" s="124">
        <f t="shared" si="0"/>
        <v>-10</v>
      </c>
      <c r="G45" s="123">
        <v>-3</v>
      </c>
      <c r="H45" s="123">
        <v>-3</v>
      </c>
      <c r="I45" s="123">
        <v>-2</v>
      </c>
      <c r="J45" s="123">
        <v>-2</v>
      </c>
      <c r="K45" s="317"/>
      <c r="L45" s="317"/>
      <c r="M45" s="317"/>
      <c r="N45" s="317"/>
      <c r="O45" s="317"/>
    </row>
    <row r="46" spans="1:15" ht="34.5" customHeight="1">
      <c r="A46" s="136" t="s">
        <v>184</v>
      </c>
      <c r="B46" s="157">
        <v>1038</v>
      </c>
      <c r="C46" s="123">
        <v>-1871.3</v>
      </c>
      <c r="D46" s="123">
        <v>-2600</v>
      </c>
      <c r="E46" s="123">
        <v>-3450</v>
      </c>
      <c r="F46" s="124">
        <f t="shared" si="0"/>
        <v>-3500</v>
      </c>
      <c r="G46" s="123">
        <v>-700</v>
      </c>
      <c r="H46" s="123">
        <v>-1000</v>
      </c>
      <c r="I46" s="123">
        <v>-1000</v>
      </c>
      <c r="J46" s="123">
        <v>-800</v>
      </c>
      <c r="K46" s="317"/>
      <c r="L46" s="317"/>
      <c r="M46" s="317"/>
      <c r="N46" s="317"/>
      <c r="O46" s="317"/>
    </row>
    <row r="47" spans="1:15" ht="34.5" customHeight="1">
      <c r="A47" s="136" t="s">
        <v>185</v>
      </c>
      <c r="B47" s="157">
        <v>1039</v>
      </c>
      <c r="C47" s="123">
        <v>-376.8</v>
      </c>
      <c r="D47" s="123">
        <v>-530</v>
      </c>
      <c r="E47" s="123">
        <v>-755</v>
      </c>
      <c r="F47" s="124">
        <f t="shared" si="0"/>
        <v>-740</v>
      </c>
      <c r="G47" s="123">
        <v>-150</v>
      </c>
      <c r="H47" s="123">
        <v>-210</v>
      </c>
      <c r="I47" s="123">
        <v>-210</v>
      </c>
      <c r="J47" s="123">
        <v>-170</v>
      </c>
      <c r="K47" s="317"/>
      <c r="L47" s="317"/>
      <c r="M47" s="317"/>
      <c r="N47" s="317"/>
      <c r="O47" s="317"/>
    </row>
    <row r="48" spans="1:15" ht="41.25" customHeight="1">
      <c r="A48" s="136" t="s">
        <v>186</v>
      </c>
      <c r="B48" s="157">
        <v>1040</v>
      </c>
      <c r="C48" s="123">
        <v>-146.19999999999999</v>
      </c>
      <c r="D48" s="123">
        <v>-120</v>
      </c>
      <c r="E48" s="123">
        <v>-80</v>
      </c>
      <c r="F48" s="124">
        <f t="shared" si="0"/>
        <v>-120</v>
      </c>
      <c r="G48" s="123">
        <v>-30</v>
      </c>
      <c r="H48" s="123">
        <v>-30</v>
      </c>
      <c r="I48" s="123">
        <v>-30</v>
      </c>
      <c r="J48" s="123">
        <v>-30</v>
      </c>
      <c r="K48" s="317"/>
      <c r="L48" s="317"/>
      <c r="M48" s="317"/>
      <c r="N48" s="317"/>
      <c r="O48" s="317"/>
    </row>
    <row r="49" spans="1:15" ht="37.5" customHeight="1">
      <c r="A49" s="136" t="s">
        <v>187</v>
      </c>
      <c r="B49" s="157">
        <v>1041</v>
      </c>
      <c r="C49" s="123" t="s">
        <v>170</v>
      </c>
      <c r="D49" s="123" t="s">
        <v>170</v>
      </c>
      <c r="E49" s="123" t="s">
        <v>170</v>
      </c>
      <c r="F49" s="124">
        <f t="shared" si="0"/>
        <v>0</v>
      </c>
      <c r="G49" s="123" t="s">
        <v>170</v>
      </c>
      <c r="H49" s="123" t="s">
        <v>170</v>
      </c>
      <c r="I49" s="123" t="s">
        <v>170</v>
      </c>
      <c r="J49" s="123" t="s">
        <v>170</v>
      </c>
      <c r="K49" s="317"/>
      <c r="L49" s="317"/>
      <c r="M49" s="317"/>
      <c r="N49" s="317"/>
      <c r="O49" s="317"/>
    </row>
    <row r="50" spans="1:15" ht="34.5" customHeight="1">
      <c r="A50" s="136" t="s">
        <v>188</v>
      </c>
      <c r="B50" s="157">
        <v>1042</v>
      </c>
      <c r="C50" s="123">
        <v>-0.3</v>
      </c>
      <c r="D50" s="123">
        <v>-2</v>
      </c>
      <c r="E50" s="123">
        <v>-5</v>
      </c>
      <c r="F50" s="124">
        <f t="shared" si="0"/>
        <v>-10</v>
      </c>
      <c r="G50" s="123" t="s">
        <v>170</v>
      </c>
      <c r="H50" s="123">
        <v>-5</v>
      </c>
      <c r="I50" s="123">
        <v>-5</v>
      </c>
      <c r="J50" s="123" t="s">
        <v>170</v>
      </c>
      <c r="K50" s="317"/>
      <c r="L50" s="317"/>
      <c r="M50" s="317"/>
      <c r="N50" s="317"/>
      <c r="O50" s="317"/>
    </row>
    <row r="51" spans="1:15" ht="34.5" customHeight="1">
      <c r="A51" s="136" t="s">
        <v>189</v>
      </c>
      <c r="B51" s="157">
        <v>1043</v>
      </c>
      <c r="C51" s="123" t="s">
        <v>170</v>
      </c>
      <c r="D51" s="123" t="s">
        <v>170</v>
      </c>
      <c r="E51" s="123" t="s">
        <v>170</v>
      </c>
      <c r="F51" s="124">
        <f t="shared" si="0"/>
        <v>0</v>
      </c>
      <c r="G51" s="123" t="s">
        <v>170</v>
      </c>
      <c r="H51" s="123" t="s">
        <v>170</v>
      </c>
      <c r="I51" s="123" t="s">
        <v>170</v>
      </c>
      <c r="J51" s="123" t="s">
        <v>170</v>
      </c>
      <c r="K51" s="317"/>
      <c r="L51" s="317"/>
      <c r="M51" s="317"/>
      <c r="N51" s="317"/>
      <c r="O51" s="317"/>
    </row>
    <row r="52" spans="1:15" ht="34.5" customHeight="1">
      <c r="A52" s="136" t="s">
        <v>190</v>
      </c>
      <c r="B52" s="157">
        <v>1044</v>
      </c>
      <c r="C52" s="123" t="s">
        <v>170</v>
      </c>
      <c r="D52" s="123" t="s">
        <v>170</v>
      </c>
      <c r="E52" s="123" t="s">
        <v>170</v>
      </c>
      <c r="F52" s="124">
        <f t="shared" si="0"/>
        <v>0</v>
      </c>
      <c r="G52" s="123" t="s">
        <v>170</v>
      </c>
      <c r="H52" s="123" t="s">
        <v>170</v>
      </c>
      <c r="I52" s="123" t="s">
        <v>170</v>
      </c>
      <c r="J52" s="123" t="s">
        <v>170</v>
      </c>
      <c r="K52" s="317"/>
      <c r="L52" s="317"/>
      <c r="M52" s="317"/>
      <c r="N52" s="317"/>
      <c r="O52" s="317"/>
    </row>
    <row r="53" spans="1:15" ht="34.5" customHeight="1">
      <c r="A53" s="136" t="s">
        <v>191</v>
      </c>
      <c r="B53" s="157">
        <v>1045</v>
      </c>
      <c r="C53" s="123">
        <v>-99.6</v>
      </c>
      <c r="D53" s="123">
        <v>-70</v>
      </c>
      <c r="E53" s="123">
        <v>-70</v>
      </c>
      <c r="F53" s="124">
        <f t="shared" si="0"/>
        <v>-80</v>
      </c>
      <c r="G53" s="123">
        <v>-20</v>
      </c>
      <c r="H53" s="123">
        <v>-20</v>
      </c>
      <c r="I53" s="123">
        <v>-20</v>
      </c>
      <c r="J53" s="123">
        <v>-20</v>
      </c>
      <c r="K53" s="317"/>
      <c r="L53" s="317"/>
      <c r="M53" s="317"/>
      <c r="N53" s="317"/>
      <c r="O53" s="317"/>
    </row>
    <row r="54" spans="1:15" ht="34.5" customHeight="1">
      <c r="A54" s="136" t="s">
        <v>192</v>
      </c>
      <c r="B54" s="157">
        <v>1046</v>
      </c>
      <c r="C54" s="123">
        <v>-24.4</v>
      </c>
      <c r="D54" s="123">
        <v>-170</v>
      </c>
      <c r="E54" s="123">
        <v>-170</v>
      </c>
      <c r="F54" s="124">
        <f t="shared" si="0"/>
        <v>-160</v>
      </c>
      <c r="G54" s="123">
        <v>-40</v>
      </c>
      <c r="H54" s="123">
        <v>-40</v>
      </c>
      <c r="I54" s="123">
        <v>-40</v>
      </c>
      <c r="J54" s="123">
        <v>-40</v>
      </c>
      <c r="K54" s="317"/>
      <c r="L54" s="317"/>
      <c r="M54" s="317"/>
      <c r="N54" s="317"/>
      <c r="O54" s="317"/>
    </row>
    <row r="55" spans="1:15" ht="34.5" customHeight="1">
      <c r="A55" s="136" t="s">
        <v>193</v>
      </c>
      <c r="B55" s="157">
        <v>1047</v>
      </c>
      <c r="C55" s="123" t="s">
        <v>170</v>
      </c>
      <c r="D55" s="123" t="s">
        <v>170</v>
      </c>
      <c r="E55" s="123" t="s">
        <v>170</v>
      </c>
      <c r="F55" s="124">
        <f t="shared" si="0"/>
        <v>0</v>
      </c>
      <c r="G55" s="123" t="s">
        <v>170</v>
      </c>
      <c r="H55" s="123" t="s">
        <v>170</v>
      </c>
      <c r="I55" s="123" t="s">
        <v>170</v>
      </c>
      <c r="J55" s="123" t="s">
        <v>170</v>
      </c>
      <c r="K55" s="317"/>
      <c r="L55" s="317"/>
      <c r="M55" s="317"/>
      <c r="N55" s="317"/>
      <c r="O55" s="317"/>
    </row>
    <row r="56" spans="1:15" ht="34.5" customHeight="1">
      <c r="A56" s="136" t="s">
        <v>194</v>
      </c>
      <c r="B56" s="157">
        <v>1048</v>
      </c>
      <c r="C56" s="123">
        <v>-9.6999999999999993</v>
      </c>
      <c r="D56" s="123">
        <v>-18</v>
      </c>
      <c r="E56" s="123">
        <v>-18</v>
      </c>
      <c r="F56" s="124">
        <f t="shared" si="0"/>
        <v>-10</v>
      </c>
      <c r="G56" s="123">
        <v>-2</v>
      </c>
      <c r="H56" s="123">
        <v>-2</v>
      </c>
      <c r="I56" s="123">
        <v>-1</v>
      </c>
      <c r="J56" s="123">
        <v>-5</v>
      </c>
      <c r="K56" s="317"/>
      <c r="L56" s="317"/>
      <c r="M56" s="317"/>
      <c r="N56" s="317"/>
      <c r="O56" s="317"/>
    </row>
    <row r="57" spans="1:15" ht="34.5" customHeight="1">
      <c r="A57" s="136" t="s">
        <v>195</v>
      </c>
      <c r="B57" s="157">
        <v>1049</v>
      </c>
      <c r="C57" s="123">
        <v>-35.1</v>
      </c>
      <c r="D57" s="123">
        <v>-40</v>
      </c>
      <c r="E57" s="123">
        <v>-50</v>
      </c>
      <c r="F57" s="124">
        <f t="shared" si="0"/>
        <v>-70</v>
      </c>
      <c r="G57" s="123">
        <v>-20</v>
      </c>
      <c r="H57" s="123">
        <v>-20</v>
      </c>
      <c r="I57" s="123">
        <v>-20</v>
      </c>
      <c r="J57" s="123">
        <v>-10</v>
      </c>
      <c r="K57" s="317"/>
      <c r="L57" s="317"/>
      <c r="M57" s="317"/>
      <c r="N57" s="317"/>
      <c r="O57" s="317"/>
    </row>
    <row r="58" spans="1:15" ht="39.75" customHeight="1">
      <c r="A58" s="136" t="s">
        <v>196</v>
      </c>
      <c r="B58" s="157">
        <v>1050</v>
      </c>
      <c r="C58" s="123" t="s">
        <v>170</v>
      </c>
      <c r="D58" s="123" t="s">
        <v>170</v>
      </c>
      <c r="E58" s="123" t="s">
        <v>170</v>
      </c>
      <c r="F58" s="124">
        <f t="shared" si="0"/>
        <v>0</v>
      </c>
      <c r="G58" s="123" t="s">
        <v>170</v>
      </c>
      <c r="H58" s="123" t="s">
        <v>170</v>
      </c>
      <c r="I58" s="123" t="s">
        <v>170</v>
      </c>
      <c r="J58" s="123" t="s">
        <v>170</v>
      </c>
      <c r="K58" s="317"/>
      <c r="L58" s="317"/>
      <c r="M58" s="317"/>
      <c r="N58" s="317"/>
      <c r="O58" s="317"/>
    </row>
    <row r="59" spans="1:15" ht="34.5" customHeight="1">
      <c r="A59" s="136" t="s">
        <v>197</v>
      </c>
      <c r="B59" s="157" t="s">
        <v>198</v>
      </c>
      <c r="C59" s="123" t="s">
        <v>170</v>
      </c>
      <c r="D59" s="123" t="s">
        <v>170</v>
      </c>
      <c r="E59" s="123" t="s">
        <v>170</v>
      </c>
      <c r="F59" s="124">
        <f t="shared" si="0"/>
        <v>0</v>
      </c>
      <c r="G59" s="123" t="s">
        <v>170</v>
      </c>
      <c r="H59" s="123" t="s">
        <v>170</v>
      </c>
      <c r="I59" s="123" t="s">
        <v>170</v>
      </c>
      <c r="J59" s="123" t="s">
        <v>170</v>
      </c>
      <c r="K59" s="317"/>
      <c r="L59" s="317"/>
      <c r="M59" s="317"/>
      <c r="N59" s="317"/>
      <c r="O59" s="317"/>
    </row>
    <row r="60" spans="1:15" ht="34.5" customHeight="1">
      <c r="A60" s="129" t="s">
        <v>406</v>
      </c>
      <c r="B60" s="157">
        <v>1051</v>
      </c>
      <c r="C60" s="121">
        <f>SUM(C61:C63)</f>
        <v>-229.6</v>
      </c>
      <c r="D60" s="121">
        <v>-163</v>
      </c>
      <c r="E60" s="121">
        <v>-273</v>
      </c>
      <c r="F60" s="122">
        <f t="shared" si="0"/>
        <v>-280</v>
      </c>
      <c r="G60" s="121">
        <f>SUM(G61:G63)</f>
        <v>-85</v>
      </c>
      <c r="H60" s="121">
        <f>SUM(H61:H63)</f>
        <v>-75</v>
      </c>
      <c r="I60" s="121">
        <f>SUM(I61:I63)</f>
        <v>-60</v>
      </c>
      <c r="J60" s="121">
        <f>SUM(J61:J63)</f>
        <v>-60</v>
      </c>
      <c r="K60" s="317"/>
      <c r="L60" s="317"/>
      <c r="M60" s="317"/>
      <c r="N60" s="317"/>
      <c r="O60" s="317"/>
    </row>
    <row r="61" spans="1:15" ht="34.5" customHeight="1">
      <c r="A61" s="139" t="s">
        <v>407</v>
      </c>
      <c r="B61" s="158" t="s">
        <v>408</v>
      </c>
      <c r="C61" s="123">
        <v>-48.8</v>
      </c>
      <c r="D61" s="123">
        <v>-40</v>
      </c>
      <c r="E61" s="123">
        <v>-40</v>
      </c>
      <c r="F61" s="124">
        <f>SUM(G61:J61)</f>
        <v>-50</v>
      </c>
      <c r="G61" s="123">
        <v>-15</v>
      </c>
      <c r="H61" s="123">
        <v>-15</v>
      </c>
      <c r="I61" s="123">
        <v>-10</v>
      </c>
      <c r="J61" s="123">
        <v>-10</v>
      </c>
      <c r="K61" s="314"/>
      <c r="L61" s="315"/>
      <c r="M61" s="315"/>
      <c r="N61" s="315"/>
      <c r="O61" s="316"/>
    </row>
    <row r="62" spans="1:15" ht="34.5" customHeight="1">
      <c r="A62" s="139" t="s">
        <v>409</v>
      </c>
      <c r="B62" s="158" t="s">
        <v>410</v>
      </c>
      <c r="C62" s="123">
        <v>-67.5</v>
      </c>
      <c r="D62" s="123">
        <v>-50</v>
      </c>
      <c r="E62" s="123">
        <v>-100</v>
      </c>
      <c r="F62" s="124">
        <f>SUM(G62:J62)</f>
        <v>-50</v>
      </c>
      <c r="G62" s="123">
        <v>-20</v>
      </c>
      <c r="H62" s="123">
        <v>-10</v>
      </c>
      <c r="I62" s="123">
        <v>-10</v>
      </c>
      <c r="J62" s="123">
        <v>-10</v>
      </c>
      <c r="K62" s="314"/>
      <c r="L62" s="315"/>
      <c r="M62" s="315"/>
      <c r="N62" s="315"/>
      <c r="O62" s="316"/>
    </row>
    <row r="63" spans="1:15" ht="34.5" customHeight="1">
      <c r="A63" s="139" t="s">
        <v>490</v>
      </c>
      <c r="B63" s="158" t="s">
        <v>411</v>
      </c>
      <c r="C63" s="123">
        <v>-113.3</v>
      </c>
      <c r="D63" s="123">
        <v>-73</v>
      </c>
      <c r="E63" s="123">
        <v>-133</v>
      </c>
      <c r="F63" s="124">
        <f>SUM(G63:J63)</f>
        <v>-180</v>
      </c>
      <c r="G63" s="123">
        <v>-50</v>
      </c>
      <c r="H63" s="123">
        <v>-50</v>
      </c>
      <c r="I63" s="123">
        <v>-40</v>
      </c>
      <c r="J63" s="123">
        <v>-40</v>
      </c>
      <c r="K63" s="314"/>
      <c r="L63" s="315"/>
      <c r="M63" s="315"/>
      <c r="N63" s="315"/>
      <c r="O63" s="316"/>
    </row>
    <row r="64" spans="1:15" s="79" customFormat="1" ht="34.5" customHeight="1">
      <c r="A64" s="128" t="s">
        <v>199</v>
      </c>
      <c r="B64" s="154">
        <v>1060</v>
      </c>
      <c r="C64" s="122">
        <f>SUM(C65:C71)</f>
        <v>0</v>
      </c>
      <c r="D64" s="122">
        <f>SUM(D65:D71)</f>
        <v>0</v>
      </c>
      <c r="E64" s="122">
        <f>SUM(E65:E71)</f>
        <v>0</v>
      </c>
      <c r="F64" s="122">
        <f t="shared" si="0"/>
        <v>0</v>
      </c>
      <c r="G64" s="122">
        <f>SUM(G65:G71)</f>
        <v>0</v>
      </c>
      <c r="H64" s="122">
        <f>SUM(H65:H71)</f>
        <v>0</v>
      </c>
      <c r="I64" s="122">
        <f>SUM(I65:I71)</f>
        <v>0</v>
      </c>
      <c r="J64" s="122">
        <f>SUM(J65:J71)</f>
        <v>0</v>
      </c>
      <c r="K64" s="317"/>
      <c r="L64" s="317"/>
      <c r="M64" s="317"/>
      <c r="N64" s="317"/>
      <c r="O64" s="317"/>
    </row>
    <row r="65" spans="1:15" ht="34.5" customHeight="1">
      <c r="A65" s="136" t="s">
        <v>200</v>
      </c>
      <c r="B65" s="159">
        <v>1061</v>
      </c>
      <c r="C65" s="123" t="s">
        <v>170</v>
      </c>
      <c r="D65" s="123" t="s">
        <v>170</v>
      </c>
      <c r="E65" s="123" t="s">
        <v>170</v>
      </c>
      <c r="F65" s="124">
        <f t="shared" si="0"/>
        <v>0</v>
      </c>
      <c r="G65" s="123" t="s">
        <v>170</v>
      </c>
      <c r="H65" s="123" t="s">
        <v>170</v>
      </c>
      <c r="I65" s="123" t="s">
        <v>170</v>
      </c>
      <c r="J65" s="123" t="s">
        <v>170</v>
      </c>
      <c r="K65" s="317"/>
      <c r="L65" s="317"/>
      <c r="M65" s="317"/>
      <c r="N65" s="317"/>
      <c r="O65" s="317"/>
    </row>
    <row r="66" spans="1:15" ht="34.5" customHeight="1">
      <c r="A66" s="136" t="s">
        <v>201</v>
      </c>
      <c r="B66" s="159">
        <v>1062</v>
      </c>
      <c r="C66" s="123" t="s">
        <v>170</v>
      </c>
      <c r="D66" s="123" t="s">
        <v>170</v>
      </c>
      <c r="E66" s="123" t="s">
        <v>170</v>
      </c>
      <c r="F66" s="124">
        <f t="shared" si="0"/>
        <v>0</v>
      </c>
      <c r="G66" s="123" t="s">
        <v>170</v>
      </c>
      <c r="H66" s="123" t="s">
        <v>170</v>
      </c>
      <c r="I66" s="123" t="s">
        <v>170</v>
      </c>
      <c r="J66" s="123" t="s">
        <v>170</v>
      </c>
      <c r="K66" s="317"/>
      <c r="L66" s="317"/>
      <c r="M66" s="317"/>
      <c r="N66" s="317"/>
      <c r="O66" s="317"/>
    </row>
    <row r="67" spans="1:15" ht="34.5" customHeight="1">
      <c r="A67" s="136" t="s">
        <v>184</v>
      </c>
      <c r="B67" s="159">
        <v>1063</v>
      </c>
      <c r="C67" s="123" t="s">
        <v>170</v>
      </c>
      <c r="D67" s="123" t="s">
        <v>170</v>
      </c>
      <c r="E67" s="123" t="s">
        <v>170</v>
      </c>
      <c r="F67" s="124">
        <f t="shared" si="0"/>
        <v>0</v>
      </c>
      <c r="G67" s="123" t="s">
        <v>170</v>
      </c>
      <c r="H67" s="123" t="s">
        <v>170</v>
      </c>
      <c r="I67" s="123" t="s">
        <v>170</v>
      </c>
      <c r="J67" s="123" t="s">
        <v>170</v>
      </c>
      <c r="K67" s="317"/>
      <c r="L67" s="317"/>
      <c r="M67" s="317"/>
      <c r="N67" s="317"/>
      <c r="O67" s="317"/>
    </row>
    <row r="68" spans="1:15" ht="34.5" customHeight="1">
      <c r="A68" s="136" t="s">
        <v>185</v>
      </c>
      <c r="B68" s="159">
        <v>1064</v>
      </c>
      <c r="C68" s="123" t="s">
        <v>170</v>
      </c>
      <c r="D68" s="123" t="s">
        <v>170</v>
      </c>
      <c r="E68" s="123" t="s">
        <v>170</v>
      </c>
      <c r="F68" s="124">
        <f t="shared" si="0"/>
        <v>0</v>
      </c>
      <c r="G68" s="123" t="s">
        <v>170</v>
      </c>
      <c r="H68" s="123" t="s">
        <v>170</v>
      </c>
      <c r="I68" s="123" t="s">
        <v>170</v>
      </c>
      <c r="J68" s="123" t="s">
        <v>170</v>
      </c>
      <c r="K68" s="317"/>
      <c r="L68" s="317"/>
      <c r="M68" s="317"/>
      <c r="N68" s="317"/>
      <c r="O68" s="317"/>
    </row>
    <row r="69" spans="1:15" ht="34.5" customHeight="1">
      <c r="A69" s="136" t="s">
        <v>202</v>
      </c>
      <c r="B69" s="159">
        <v>1065</v>
      </c>
      <c r="C69" s="123" t="s">
        <v>170</v>
      </c>
      <c r="D69" s="123" t="s">
        <v>170</v>
      </c>
      <c r="E69" s="123" t="s">
        <v>170</v>
      </c>
      <c r="F69" s="124">
        <f t="shared" si="0"/>
        <v>0</v>
      </c>
      <c r="G69" s="123" t="s">
        <v>170</v>
      </c>
      <c r="H69" s="123" t="s">
        <v>170</v>
      </c>
      <c r="I69" s="123" t="s">
        <v>170</v>
      </c>
      <c r="J69" s="123" t="s">
        <v>170</v>
      </c>
      <c r="K69" s="317"/>
      <c r="L69" s="317"/>
      <c r="M69" s="317"/>
      <c r="N69" s="317"/>
      <c r="O69" s="317"/>
    </row>
    <row r="70" spans="1:15" ht="34.5" customHeight="1">
      <c r="A70" s="136" t="s">
        <v>203</v>
      </c>
      <c r="B70" s="159">
        <v>1066</v>
      </c>
      <c r="C70" s="123" t="s">
        <v>170</v>
      </c>
      <c r="D70" s="123" t="s">
        <v>170</v>
      </c>
      <c r="E70" s="123" t="s">
        <v>170</v>
      </c>
      <c r="F70" s="124">
        <f t="shared" si="0"/>
        <v>0</v>
      </c>
      <c r="G70" s="123" t="s">
        <v>170</v>
      </c>
      <c r="H70" s="123" t="s">
        <v>170</v>
      </c>
      <c r="I70" s="123" t="s">
        <v>170</v>
      </c>
      <c r="J70" s="123" t="s">
        <v>170</v>
      </c>
      <c r="K70" s="317"/>
      <c r="L70" s="317"/>
      <c r="M70" s="317"/>
      <c r="N70" s="317"/>
      <c r="O70" s="317"/>
    </row>
    <row r="71" spans="1:15" ht="34.5" customHeight="1">
      <c r="A71" s="136" t="s">
        <v>204</v>
      </c>
      <c r="B71" s="159">
        <v>1067</v>
      </c>
      <c r="C71" s="123" t="s">
        <v>170</v>
      </c>
      <c r="D71" s="123" t="s">
        <v>170</v>
      </c>
      <c r="E71" s="123" t="s">
        <v>170</v>
      </c>
      <c r="F71" s="124">
        <f t="shared" si="0"/>
        <v>0</v>
      </c>
      <c r="G71" s="123" t="s">
        <v>170</v>
      </c>
      <c r="H71" s="123" t="s">
        <v>170</v>
      </c>
      <c r="I71" s="123" t="s">
        <v>170</v>
      </c>
      <c r="J71" s="123" t="s">
        <v>170</v>
      </c>
      <c r="K71" s="317"/>
      <c r="L71" s="317"/>
      <c r="M71" s="317"/>
      <c r="N71" s="317"/>
      <c r="O71" s="317"/>
    </row>
    <row r="72" spans="1:15" s="79" customFormat="1" ht="34.5" customHeight="1">
      <c r="A72" s="227" t="s">
        <v>483</v>
      </c>
      <c r="B72" s="154">
        <v>1070</v>
      </c>
      <c r="C72" s="122">
        <f>SUM(C73:C75)</f>
        <v>4514.3</v>
      </c>
      <c r="D72" s="122">
        <f>SUM(D73:D75)</f>
        <v>920</v>
      </c>
      <c r="E72" s="122">
        <f>SUM(E73:E75)</f>
        <v>10466.900000000001</v>
      </c>
      <c r="F72" s="122">
        <f t="shared" si="0"/>
        <v>6978.84</v>
      </c>
      <c r="G72" s="122">
        <f>SUM(G73:G75)</f>
        <v>2050</v>
      </c>
      <c r="H72" s="122">
        <f>SUM(H73:H75)</f>
        <v>1598.8400000000001</v>
      </c>
      <c r="I72" s="122">
        <f>SUM(I73:I75)</f>
        <v>1630</v>
      </c>
      <c r="J72" s="122">
        <f>SUM(J73:J75)</f>
        <v>1700</v>
      </c>
      <c r="K72" s="317"/>
      <c r="L72" s="317"/>
      <c r="M72" s="317"/>
      <c r="N72" s="317"/>
      <c r="O72" s="317"/>
    </row>
    <row r="73" spans="1:15" ht="34.5" customHeight="1">
      <c r="A73" s="136" t="s">
        <v>205</v>
      </c>
      <c r="B73" s="159">
        <v>1071</v>
      </c>
      <c r="C73" s="123"/>
      <c r="D73" s="123"/>
      <c r="E73" s="123"/>
      <c r="F73" s="124">
        <f t="shared" si="0"/>
        <v>0</v>
      </c>
      <c r="G73" s="123"/>
      <c r="H73" s="123"/>
      <c r="I73" s="123"/>
      <c r="J73" s="123"/>
      <c r="K73" s="317"/>
      <c r="L73" s="317"/>
      <c r="M73" s="317"/>
      <c r="N73" s="317"/>
      <c r="O73" s="317"/>
    </row>
    <row r="74" spans="1:15" ht="34.5" customHeight="1">
      <c r="A74" s="136" t="s">
        <v>206</v>
      </c>
      <c r="B74" s="159">
        <v>1072</v>
      </c>
      <c r="C74" s="123"/>
      <c r="D74" s="123"/>
      <c r="E74" s="123"/>
      <c r="F74" s="124">
        <f t="shared" si="0"/>
        <v>0</v>
      </c>
      <c r="G74" s="123"/>
      <c r="H74" s="123"/>
      <c r="I74" s="123"/>
      <c r="J74" s="123"/>
      <c r="K74" s="317"/>
      <c r="L74" s="317"/>
      <c r="M74" s="317"/>
      <c r="N74" s="317"/>
      <c r="O74" s="317"/>
    </row>
    <row r="75" spans="1:15" ht="34.5" customHeight="1">
      <c r="A75" s="227" t="s">
        <v>434</v>
      </c>
      <c r="B75" s="159">
        <v>1073</v>
      </c>
      <c r="C75" s="121">
        <f>SUM(C76:C80)</f>
        <v>4514.3</v>
      </c>
      <c r="D75" s="121">
        <f>SUM(D76:D80)</f>
        <v>920</v>
      </c>
      <c r="E75" s="121">
        <f>SUM(E76:E80)</f>
        <v>10466.900000000001</v>
      </c>
      <c r="F75" s="122">
        <f t="shared" si="0"/>
        <v>6978.84</v>
      </c>
      <c r="G75" s="121">
        <f>SUM(G76:G80)</f>
        <v>2050</v>
      </c>
      <c r="H75" s="121">
        <f>SUM(H76:H80)</f>
        <v>1598.8400000000001</v>
      </c>
      <c r="I75" s="121">
        <f>SUM(I76:I80)</f>
        <v>1630</v>
      </c>
      <c r="J75" s="121">
        <f>SUM(J76:J80)</f>
        <v>1700</v>
      </c>
      <c r="K75" s="317"/>
      <c r="L75" s="317"/>
      <c r="M75" s="317"/>
      <c r="N75" s="317"/>
      <c r="O75" s="317"/>
    </row>
    <row r="76" spans="1:15" ht="38.25" customHeight="1">
      <c r="A76" s="138" t="s">
        <v>412</v>
      </c>
      <c r="B76" s="158" t="s">
        <v>413</v>
      </c>
      <c r="C76" s="123">
        <v>54.4</v>
      </c>
      <c r="D76" s="123">
        <v>220</v>
      </c>
      <c r="E76" s="123">
        <v>413.3</v>
      </c>
      <c r="F76" s="124">
        <f>SUM(G76:J76)</f>
        <v>578.84</v>
      </c>
      <c r="G76" s="237">
        <v>150</v>
      </c>
      <c r="H76" s="237">
        <v>98.84</v>
      </c>
      <c r="I76" s="237">
        <v>130</v>
      </c>
      <c r="J76" s="237">
        <v>200</v>
      </c>
      <c r="K76" s="314"/>
      <c r="L76" s="315"/>
      <c r="M76" s="315"/>
      <c r="N76" s="315"/>
      <c r="O76" s="316"/>
    </row>
    <row r="77" spans="1:15" ht="34.5" customHeight="1">
      <c r="A77" s="138" t="s">
        <v>414</v>
      </c>
      <c r="B77" s="158" t="s">
        <v>415</v>
      </c>
      <c r="C77" s="123">
        <v>2418.6</v>
      </c>
      <c r="D77" s="123">
        <v>0</v>
      </c>
      <c r="E77" s="123">
        <v>5353.6</v>
      </c>
      <c r="F77" s="124">
        <f>SUM(G77:J77)</f>
        <v>3500</v>
      </c>
      <c r="G77" s="123">
        <v>800</v>
      </c>
      <c r="H77" s="123">
        <v>900</v>
      </c>
      <c r="I77" s="123">
        <v>900</v>
      </c>
      <c r="J77" s="123">
        <v>900</v>
      </c>
      <c r="K77" s="314"/>
      <c r="L77" s="315"/>
      <c r="M77" s="315"/>
      <c r="N77" s="315"/>
      <c r="O77" s="316"/>
    </row>
    <row r="78" spans="1:15" ht="34.5" customHeight="1">
      <c r="A78" s="138" t="s">
        <v>416</v>
      </c>
      <c r="B78" s="158" t="s">
        <v>417</v>
      </c>
      <c r="C78" s="123">
        <v>743.8</v>
      </c>
      <c r="D78" s="123">
        <v>300</v>
      </c>
      <c r="E78" s="123">
        <v>300</v>
      </c>
      <c r="F78" s="124">
        <f>SUM(G78:J78)</f>
        <v>360</v>
      </c>
      <c r="G78" s="123">
        <v>90</v>
      </c>
      <c r="H78" s="123">
        <v>90</v>
      </c>
      <c r="I78" s="123">
        <v>90</v>
      </c>
      <c r="J78" s="123">
        <v>90</v>
      </c>
      <c r="K78" s="314"/>
      <c r="L78" s="315"/>
      <c r="M78" s="315"/>
      <c r="N78" s="315"/>
      <c r="O78" s="316"/>
    </row>
    <row r="79" spans="1:15" ht="34.5" customHeight="1">
      <c r="A79" s="138" t="s">
        <v>418</v>
      </c>
      <c r="B79" s="158" t="s">
        <v>419</v>
      </c>
      <c r="C79" s="123">
        <v>1297.5</v>
      </c>
      <c r="D79" s="123">
        <v>400</v>
      </c>
      <c r="E79" s="123">
        <v>4400</v>
      </c>
      <c r="F79" s="124">
        <f>SUM(G79:J79)</f>
        <v>2500</v>
      </c>
      <c r="G79" s="123">
        <v>1000</v>
      </c>
      <c r="H79" s="123">
        <v>500</v>
      </c>
      <c r="I79" s="123">
        <v>500</v>
      </c>
      <c r="J79" s="123">
        <v>500</v>
      </c>
      <c r="K79" s="314"/>
      <c r="L79" s="315"/>
      <c r="M79" s="315"/>
      <c r="N79" s="315"/>
      <c r="O79" s="316"/>
    </row>
    <row r="80" spans="1:15" ht="34.5" customHeight="1">
      <c r="A80" s="138" t="s">
        <v>420</v>
      </c>
      <c r="B80" s="158" t="s">
        <v>421</v>
      </c>
      <c r="C80" s="123">
        <v>0</v>
      </c>
      <c r="D80" s="123">
        <v>0</v>
      </c>
      <c r="E80" s="123">
        <v>0</v>
      </c>
      <c r="F80" s="124">
        <f>SUM(G80:J80)</f>
        <v>40</v>
      </c>
      <c r="G80" s="123">
        <v>10</v>
      </c>
      <c r="H80" s="123">
        <v>10</v>
      </c>
      <c r="I80" s="123">
        <v>10</v>
      </c>
      <c r="J80" s="123">
        <v>10</v>
      </c>
      <c r="K80" s="314"/>
      <c r="L80" s="315"/>
      <c r="M80" s="315"/>
      <c r="N80" s="315"/>
      <c r="O80" s="316"/>
    </row>
    <row r="81" spans="1:15" s="79" customFormat="1" ht="34.5" customHeight="1">
      <c r="A81" s="140" t="s">
        <v>484</v>
      </c>
      <c r="B81" s="154">
        <v>1080</v>
      </c>
      <c r="C81" s="122">
        <f>SUM(C82:C87)</f>
        <v>-3375.1</v>
      </c>
      <c r="D81" s="122">
        <f>SUM(D82:D87)</f>
        <v>-730</v>
      </c>
      <c r="E81" s="122">
        <f>SUM(E82:E87)</f>
        <v>-10336.900000000001</v>
      </c>
      <c r="F81" s="122">
        <f t="shared" si="0"/>
        <v>-6808.84</v>
      </c>
      <c r="G81" s="122">
        <f>SUM(G82:G87)</f>
        <v>-2027</v>
      </c>
      <c r="H81" s="122">
        <f>SUM(H82:H87)</f>
        <v>-1555.8400000000001</v>
      </c>
      <c r="I81" s="122">
        <f>SUM(I82:I87)</f>
        <v>-1578</v>
      </c>
      <c r="J81" s="122">
        <f>SUM(J82:J87)</f>
        <v>-1648</v>
      </c>
      <c r="K81" s="317"/>
      <c r="L81" s="317"/>
      <c r="M81" s="317"/>
      <c r="N81" s="317"/>
      <c r="O81" s="317"/>
    </row>
    <row r="82" spans="1:15" ht="34.5" customHeight="1">
      <c r="A82" s="136" t="s">
        <v>205</v>
      </c>
      <c r="B82" s="159">
        <v>1081</v>
      </c>
      <c r="C82" s="123" t="s">
        <v>170</v>
      </c>
      <c r="D82" s="123" t="s">
        <v>170</v>
      </c>
      <c r="E82" s="123" t="s">
        <v>170</v>
      </c>
      <c r="F82" s="124">
        <f t="shared" si="0"/>
        <v>0</v>
      </c>
      <c r="G82" s="123" t="s">
        <v>170</v>
      </c>
      <c r="H82" s="123" t="s">
        <v>170</v>
      </c>
      <c r="I82" s="123" t="s">
        <v>170</v>
      </c>
      <c r="J82" s="123" t="s">
        <v>170</v>
      </c>
      <c r="K82" s="317"/>
      <c r="L82" s="317"/>
      <c r="M82" s="317"/>
      <c r="N82" s="317"/>
      <c r="O82" s="317"/>
    </row>
    <row r="83" spans="1:15" ht="34.5" customHeight="1">
      <c r="A83" s="136" t="s">
        <v>207</v>
      </c>
      <c r="B83" s="159">
        <v>1082</v>
      </c>
      <c r="C83" s="123" t="s">
        <v>170</v>
      </c>
      <c r="D83" s="123" t="s">
        <v>170</v>
      </c>
      <c r="E83" s="123" t="s">
        <v>170</v>
      </c>
      <c r="F83" s="124">
        <f t="shared" si="0"/>
        <v>0</v>
      </c>
      <c r="G83" s="123" t="s">
        <v>170</v>
      </c>
      <c r="H83" s="123" t="s">
        <v>170</v>
      </c>
      <c r="I83" s="123" t="s">
        <v>170</v>
      </c>
      <c r="J83" s="123" t="s">
        <v>170</v>
      </c>
      <c r="K83" s="317"/>
      <c r="L83" s="317"/>
      <c r="M83" s="317"/>
      <c r="N83" s="317"/>
      <c r="O83" s="317"/>
    </row>
    <row r="84" spans="1:15" ht="34.5" customHeight="1">
      <c r="A84" s="136" t="s">
        <v>208</v>
      </c>
      <c r="B84" s="159">
        <v>1083</v>
      </c>
      <c r="C84" s="123" t="s">
        <v>170</v>
      </c>
      <c r="D84" s="123" t="s">
        <v>170</v>
      </c>
      <c r="E84" s="123" t="s">
        <v>170</v>
      </c>
      <c r="F84" s="124">
        <f t="shared" si="0"/>
        <v>0</v>
      </c>
      <c r="G84" s="123" t="s">
        <v>170</v>
      </c>
      <c r="H84" s="123" t="s">
        <v>170</v>
      </c>
      <c r="I84" s="123" t="s">
        <v>170</v>
      </c>
      <c r="J84" s="123" t="s">
        <v>170</v>
      </c>
      <c r="K84" s="317"/>
      <c r="L84" s="317"/>
      <c r="M84" s="317"/>
      <c r="N84" s="317"/>
      <c r="O84" s="317"/>
    </row>
    <row r="85" spans="1:15" ht="34.5" customHeight="1">
      <c r="A85" s="136" t="s">
        <v>209</v>
      </c>
      <c r="B85" s="159">
        <v>1084</v>
      </c>
      <c r="C85" s="123" t="s">
        <v>170</v>
      </c>
      <c r="D85" s="123" t="s">
        <v>170</v>
      </c>
      <c r="E85" s="123" t="s">
        <v>170</v>
      </c>
      <c r="F85" s="124">
        <f t="shared" si="0"/>
        <v>0</v>
      </c>
      <c r="G85" s="123" t="s">
        <v>170</v>
      </c>
      <c r="H85" s="123" t="s">
        <v>170</v>
      </c>
      <c r="I85" s="123" t="s">
        <v>170</v>
      </c>
      <c r="J85" s="123" t="s">
        <v>170</v>
      </c>
      <c r="K85" s="317"/>
      <c r="L85" s="317"/>
      <c r="M85" s="317"/>
      <c r="N85" s="317"/>
      <c r="O85" s="317"/>
    </row>
    <row r="86" spans="1:15" ht="34.5" customHeight="1">
      <c r="A86" s="136" t="s">
        <v>210</v>
      </c>
      <c r="B86" s="159">
        <v>1085</v>
      </c>
      <c r="C86" s="123" t="s">
        <v>170</v>
      </c>
      <c r="D86" s="123" t="s">
        <v>170</v>
      </c>
      <c r="E86" s="123" t="s">
        <v>170</v>
      </c>
      <c r="F86" s="124">
        <f t="shared" si="0"/>
        <v>0</v>
      </c>
      <c r="G86" s="123" t="s">
        <v>170</v>
      </c>
      <c r="H86" s="123" t="s">
        <v>170</v>
      </c>
      <c r="I86" s="123" t="s">
        <v>170</v>
      </c>
      <c r="J86" s="123" t="s">
        <v>170</v>
      </c>
      <c r="K86" s="317"/>
      <c r="L86" s="317"/>
      <c r="M86" s="317"/>
      <c r="N86" s="317"/>
      <c r="O86" s="317"/>
    </row>
    <row r="87" spans="1:15" ht="34.5" customHeight="1">
      <c r="A87" s="227" t="s">
        <v>435</v>
      </c>
      <c r="B87" s="159">
        <v>1086</v>
      </c>
      <c r="C87" s="121">
        <f>SUM(C88:C93)</f>
        <v>-3375.1</v>
      </c>
      <c r="D87" s="121">
        <f>SUM(D88:D93)</f>
        <v>-730</v>
      </c>
      <c r="E87" s="121">
        <f>SUM(E88:E93)</f>
        <v>-10336.900000000001</v>
      </c>
      <c r="F87" s="122">
        <f t="shared" si="0"/>
        <v>-6808.84</v>
      </c>
      <c r="G87" s="121">
        <f>SUM(G88:G93)</f>
        <v>-2027</v>
      </c>
      <c r="H87" s="121">
        <f>SUM(H88:H93)</f>
        <v>-1555.8400000000001</v>
      </c>
      <c r="I87" s="121">
        <f>SUM(I88:I93)</f>
        <v>-1578</v>
      </c>
      <c r="J87" s="121">
        <f>SUM(J88:J93)</f>
        <v>-1648</v>
      </c>
      <c r="K87" s="317"/>
      <c r="L87" s="317"/>
      <c r="M87" s="317"/>
      <c r="N87" s="317"/>
      <c r="O87" s="317"/>
    </row>
    <row r="88" spans="1:15" ht="34.5" customHeight="1">
      <c r="A88" s="141" t="s">
        <v>422</v>
      </c>
      <c r="B88" s="158" t="s">
        <v>423</v>
      </c>
      <c r="C88" s="123">
        <v>-54.4</v>
      </c>
      <c r="D88" s="123">
        <v>-220</v>
      </c>
      <c r="E88" s="123">
        <v>-413.3</v>
      </c>
      <c r="F88" s="124">
        <f t="shared" ref="F88:F93" si="2">SUM(G88:J88)</f>
        <v>-578.84</v>
      </c>
      <c r="G88" s="123">
        <v>-150</v>
      </c>
      <c r="H88" s="123">
        <v>-98.84</v>
      </c>
      <c r="I88" s="123">
        <v>-130</v>
      </c>
      <c r="J88" s="123">
        <v>-200</v>
      </c>
      <c r="K88" s="314"/>
      <c r="L88" s="315"/>
      <c r="M88" s="315"/>
      <c r="N88" s="315"/>
      <c r="O88" s="316"/>
    </row>
    <row r="89" spans="1:15" ht="34.5" customHeight="1">
      <c r="A89" s="141" t="s">
        <v>424</v>
      </c>
      <c r="B89" s="158" t="s">
        <v>425</v>
      </c>
      <c r="C89" s="123">
        <v>-2418.6</v>
      </c>
      <c r="D89" s="123"/>
      <c r="E89" s="123">
        <v>-5353.6</v>
      </c>
      <c r="F89" s="124">
        <f t="shared" si="2"/>
        <v>-3500</v>
      </c>
      <c r="G89" s="242">
        <v>-800</v>
      </c>
      <c r="H89" s="242">
        <v>-900</v>
      </c>
      <c r="I89" s="242">
        <v>-900</v>
      </c>
      <c r="J89" s="242">
        <v>-900</v>
      </c>
      <c r="K89" s="314"/>
      <c r="L89" s="315"/>
      <c r="M89" s="315"/>
      <c r="N89" s="315"/>
      <c r="O89" s="316"/>
    </row>
    <row r="90" spans="1:15" ht="34.5" customHeight="1">
      <c r="A90" s="142" t="s">
        <v>426</v>
      </c>
      <c r="B90" s="158" t="s">
        <v>427</v>
      </c>
      <c r="C90" s="123"/>
      <c r="D90" s="123"/>
      <c r="E90" s="123">
        <v>-50</v>
      </c>
      <c r="F90" s="124">
        <f t="shared" si="2"/>
        <v>-60</v>
      </c>
      <c r="G90" s="123">
        <v>-30</v>
      </c>
      <c r="H90" s="123">
        <v>-10</v>
      </c>
      <c r="I90" s="123">
        <v>-10</v>
      </c>
      <c r="J90" s="123">
        <v>-10</v>
      </c>
      <c r="K90" s="314"/>
      <c r="L90" s="315"/>
      <c r="M90" s="315"/>
      <c r="N90" s="315"/>
      <c r="O90" s="316"/>
    </row>
    <row r="91" spans="1:15" ht="34.5" customHeight="1">
      <c r="A91" s="143" t="s">
        <v>428</v>
      </c>
      <c r="B91" s="158" t="s">
        <v>429</v>
      </c>
      <c r="C91" s="123"/>
      <c r="D91" s="123"/>
      <c r="E91" s="123">
        <v>-50</v>
      </c>
      <c r="F91" s="124">
        <f t="shared" si="2"/>
        <v>-60</v>
      </c>
      <c r="G91" s="123">
        <v>-20</v>
      </c>
      <c r="H91" s="123">
        <v>-20</v>
      </c>
      <c r="I91" s="123">
        <v>-10</v>
      </c>
      <c r="J91" s="123">
        <v>-10</v>
      </c>
      <c r="K91" s="314"/>
      <c r="L91" s="315"/>
      <c r="M91" s="315"/>
      <c r="N91" s="315"/>
      <c r="O91" s="316"/>
    </row>
    <row r="92" spans="1:15" ht="34.5" customHeight="1">
      <c r="A92" s="138" t="s">
        <v>430</v>
      </c>
      <c r="B92" s="158" t="s">
        <v>431</v>
      </c>
      <c r="C92" s="123">
        <v>-859.7</v>
      </c>
      <c r="D92" s="123">
        <v>-400</v>
      </c>
      <c r="E92" s="123">
        <v>-4400</v>
      </c>
      <c r="F92" s="124">
        <f t="shared" si="2"/>
        <v>-2500</v>
      </c>
      <c r="G92" s="123">
        <v>-1000</v>
      </c>
      <c r="H92" s="123">
        <v>-500</v>
      </c>
      <c r="I92" s="123">
        <v>-500</v>
      </c>
      <c r="J92" s="123">
        <v>-500</v>
      </c>
      <c r="K92" s="314"/>
      <c r="L92" s="315"/>
      <c r="M92" s="315"/>
      <c r="N92" s="315"/>
      <c r="O92" s="316"/>
    </row>
    <row r="93" spans="1:15" ht="34.5" customHeight="1">
      <c r="A93" s="138" t="s">
        <v>432</v>
      </c>
      <c r="B93" s="158" t="s">
        <v>433</v>
      </c>
      <c r="C93" s="123">
        <v>-42.4</v>
      </c>
      <c r="D93" s="123">
        <v>-110</v>
      </c>
      <c r="E93" s="123">
        <v>-70</v>
      </c>
      <c r="F93" s="124">
        <f t="shared" si="2"/>
        <v>-110</v>
      </c>
      <c r="G93" s="123">
        <v>-27</v>
      </c>
      <c r="H93" s="123">
        <v>-27</v>
      </c>
      <c r="I93" s="123">
        <v>-28</v>
      </c>
      <c r="J93" s="123">
        <v>-28</v>
      </c>
      <c r="K93" s="314"/>
      <c r="L93" s="315"/>
      <c r="M93" s="315"/>
      <c r="N93" s="315"/>
      <c r="O93" s="316"/>
    </row>
    <row r="94" spans="1:15" s="79" customFormat="1" ht="34.5" customHeight="1">
      <c r="A94" s="128" t="s">
        <v>211</v>
      </c>
      <c r="B94" s="154">
        <v>1100</v>
      </c>
      <c r="C94" s="125">
        <f t="shared" ref="C94:J94" si="3">SUM(C37,C38,C64,C72,C81)</f>
        <v>3630.4</v>
      </c>
      <c r="D94" s="125">
        <f t="shared" si="3"/>
        <v>0</v>
      </c>
      <c r="E94" s="125">
        <f t="shared" si="3"/>
        <v>-5468</v>
      </c>
      <c r="F94" s="125">
        <f t="shared" si="3"/>
        <v>0</v>
      </c>
      <c r="G94" s="125">
        <f t="shared" si="3"/>
        <v>688</v>
      </c>
      <c r="H94" s="125">
        <f t="shared" si="3"/>
        <v>-797</v>
      </c>
      <c r="I94" s="125">
        <f t="shared" si="3"/>
        <v>-701</v>
      </c>
      <c r="J94" s="125">
        <f t="shared" si="3"/>
        <v>810</v>
      </c>
      <c r="K94" s="317"/>
      <c r="L94" s="317"/>
      <c r="M94" s="317"/>
      <c r="N94" s="317"/>
      <c r="O94" s="317"/>
    </row>
    <row r="95" spans="1:15" s="79" customFormat="1" ht="34.5" customHeight="1">
      <c r="A95" s="128" t="s">
        <v>212</v>
      </c>
      <c r="B95" s="154">
        <v>1110</v>
      </c>
      <c r="C95" s="121"/>
      <c r="D95" s="121"/>
      <c r="E95" s="121"/>
      <c r="F95" s="122">
        <f t="shared" ref="F95:F104" si="4">SUM(G95:J95)</f>
        <v>0</v>
      </c>
      <c r="G95" s="121"/>
      <c r="H95" s="121"/>
      <c r="I95" s="121"/>
      <c r="J95" s="121"/>
      <c r="K95" s="317"/>
      <c r="L95" s="317"/>
      <c r="M95" s="317"/>
      <c r="N95" s="317"/>
      <c r="O95" s="317"/>
    </row>
    <row r="96" spans="1:15" s="79" customFormat="1" ht="34.5" customHeight="1">
      <c r="A96" s="128" t="s">
        <v>213</v>
      </c>
      <c r="B96" s="154">
        <v>1120</v>
      </c>
      <c r="C96" s="121" t="s">
        <v>170</v>
      </c>
      <c r="D96" s="121" t="s">
        <v>170</v>
      </c>
      <c r="E96" s="121" t="s">
        <v>170</v>
      </c>
      <c r="F96" s="122">
        <f t="shared" si="4"/>
        <v>0</v>
      </c>
      <c r="G96" s="121" t="s">
        <v>170</v>
      </c>
      <c r="H96" s="121" t="s">
        <v>170</v>
      </c>
      <c r="I96" s="121" t="s">
        <v>170</v>
      </c>
      <c r="J96" s="121" t="s">
        <v>170</v>
      </c>
      <c r="K96" s="317"/>
      <c r="L96" s="317"/>
      <c r="M96" s="317"/>
      <c r="N96" s="317"/>
      <c r="O96" s="317"/>
    </row>
    <row r="97" spans="1:15" s="79" customFormat="1" ht="34.5" customHeight="1">
      <c r="A97" s="128" t="s">
        <v>214</v>
      </c>
      <c r="B97" s="154">
        <v>1130</v>
      </c>
      <c r="C97" s="121"/>
      <c r="D97" s="121"/>
      <c r="E97" s="121"/>
      <c r="F97" s="122">
        <f t="shared" si="4"/>
        <v>0</v>
      </c>
      <c r="G97" s="121"/>
      <c r="H97" s="121"/>
      <c r="I97" s="121"/>
      <c r="J97" s="121"/>
      <c r="K97" s="317"/>
      <c r="L97" s="317"/>
      <c r="M97" s="317"/>
      <c r="N97" s="317"/>
      <c r="O97" s="317"/>
    </row>
    <row r="98" spans="1:15" s="79" customFormat="1" ht="34.5" customHeight="1">
      <c r="A98" s="128" t="s">
        <v>215</v>
      </c>
      <c r="B98" s="154">
        <v>1140</v>
      </c>
      <c r="C98" s="121" t="s">
        <v>170</v>
      </c>
      <c r="D98" s="121" t="s">
        <v>170</v>
      </c>
      <c r="E98" s="121" t="s">
        <v>170</v>
      </c>
      <c r="F98" s="122">
        <f t="shared" si="4"/>
        <v>0</v>
      </c>
      <c r="G98" s="121" t="s">
        <v>170</v>
      </c>
      <c r="H98" s="121" t="s">
        <v>170</v>
      </c>
      <c r="I98" s="121" t="s">
        <v>170</v>
      </c>
      <c r="J98" s="121" t="s">
        <v>170</v>
      </c>
      <c r="K98" s="317"/>
      <c r="L98" s="317"/>
      <c r="M98" s="317"/>
      <c r="N98" s="317"/>
      <c r="O98" s="317"/>
    </row>
    <row r="99" spans="1:15" s="79" customFormat="1" ht="34.5" customHeight="1">
      <c r="A99" s="226" t="s">
        <v>485</v>
      </c>
      <c r="B99" s="154">
        <v>1150</v>
      </c>
      <c r="C99" s="122">
        <f>SUM(C100:C101)</f>
        <v>144.1</v>
      </c>
      <c r="D99" s="122">
        <f t="shared" ref="D99:J99" si="5">SUM(D100:D101)</f>
        <v>160</v>
      </c>
      <c r="E99" s="122">
        <f t="shared" si="5"/>
        <v>560</v>
      </c>
      <c r="F99" s="122">
        <f t="shared" si="4"/>
        <v>400</v>
      </c>
      <c r="G99" s="122">
        <f t="shared" si="5"/>
        <v>100</v>
      </c>
      <c r="H99" s="122">
        <f t="shared" si="5"/>
        <v>100</v>
      </c>
      <c r="I99" s="122">
        <f t="shared" si="5"/>
        <v>100</v>
      </c>
      <c r="J99" s="122">
        <f t="shared" si="5"/>
        <v>100</v>
      </c>
      <c r="K99" s="317"/>
      <c r="L99" s="317"/>
      <c r="M99" s="317"/>
      <c r="N99" s="317"/>
      <c r="O99" s="317"/>
    </row>
    <row r="100" spans="1:15" ht="34.5" customHeight="1">
      <c r="A100" s="136" t="s">
        <v>205</v>
      </c>
      <c r="B100" s="159">
        <v>1151</v>
      </c>
      <c r="C100" s="123"/>
      <c r="D100" s="123"/>
      <c r="E100" s="123"/>
      <c r="F100" s="124">
        <f t="shared" si="4"/>
        <v>0</v>
      </c>
      <c r="G100" s="123"/>
      <c r="H100" s="123"/>
      <c r="I100" s="123"/>
      <c r="J100" s="123"/>
      <c r="K100" s="317"/>
      <c r="L100" s="317"/>
      <c r="M100" s="317"/>
      <c r="N100" s="317"/>
      <c r="O100" s="317"/>
    </row>
    <row r="101" spans="1:15" ht="34.5" customHeight="1">
      <c r="A101" s="136" t="s">
        <v>216</v>
      </c>
      <c r="B101" s="159">
        <v>1152</v>
      </c>
      <c r="C101" s="123">
        <v>144.1</v>
      </c>
      <c r="D101" s="123">
        <v>160</v>
      </c>
      <c r="E101" s="123">
        <v>560</v>
      </c>
      <c r="F101" s="124">
        <f t="shared" si="4"/>
        <v>400</v>
      </c>
      <c r="G101" s="123">
        <v>100</v>
      </c>
      <c r="H101" s="123">
        <v>100</v>
      </c>
      <c r="I101" s="123">
        <v>100</v>
      </c>
      <c r="J101" s="123">
        <v>100</v>
      </c>
      <c r="K101" s="317"/>
      <c r="L101" s="317"/>
      <c r="M101" s="317"/>
      <c r="N101" s="317"/>
      <c r="O101" s="317"/>
    </row>
    <row r="102" spans="1:15" s="79" customFormat="1" ht="34.5" customHeight="1">
      <c r="A102" s="226" t="s">
        <v>486</v>
      </c>
      <c r="B102" s="154">
        <v>1160</v>
      </c>
      <c r="C102" s="122">
        <f>SUM(C103:C104)</f>
        <v>-144.1</v>
      </c>
      <c r="D102" s="122">
        <f t="shared" ref="D102:J102" si="6">SUM(D103:D104)</f>
        <v>-160</v>
      </c>
      <c r="E102" s="122">
        <f t="shared" si="6"/>
        <v>-560</v>
      </c>
      <c r="F102" s="122">
        <f t="shared" si="4"/>
        <v>-400</v>
      </c>
      <c r="G102" s="122">
        <f t="shared" si="6"/>
        <v>-100</v>
      </c>
      <c r="H102" s="122">
        <f t="shared" si="6"/>
        <v>-100</v>
      </c>
      <c r="I102" s="122">
        <f t="shared" si="6"/>
        <v>-100</v>
      </c>
      <c r="J102" s="122">
        <f t="shared" si="6"/>
        <v>-100</v>
      </c>
      <c r="K102" s="317"/>
      <c r="L102" s="317"/>
      <c r="M102" s="317"/>
      <c r="N102" s="317"/>
      <c r="O102" s="317"/>
    </row>
    <row r="103" spans="1:15" ht="34.5" customHeight="1">
      <c r="A103" s="136" t="s">
        <v>205</v>
      </c>
      <c r="B103" s="159">
        <v>1161</v>
      </c>
      <c r="C103" s="123" t="s">
        <v>170</v>
      </c>
      <c r="D103" s="123" t="s">
        <v>170</v>
      </c>
      <c r="E103" s="123" t="s">
        <v>170</v>
      </c>
      <c r="F103" s="124">
        <f t="shared" si="4"/>
        <v>0</v>
      </c>
      <c r="G103" s="123" t="s">
        <v>170</v>
      </c>
      <c r="H103" s="123" t="s">
        <v>170</v>
      </c>
      <c r="I103" s="123" t="s">
        <v>170</v>
      </c>
      <c r="J103" s="123" t="s">
        <v>170</v>
      </c>
      <c r="K103" s="317"/>
      <c r="L103" s="317"/>
      <c r="M103" s="317"/>
      <c r="N103" s="317"/>
      <c r="O103" s="317"/>
    </row>
    <row r="104" spans="1:15" ht="34.5" customHeight="1">
      <c r="A104" s="136" t="s">
        <v>217</v>
      </c>
      <c r="B104" s="159">
        <v>1162</v>
      </c>
      <c r="C104" s="123">
        <v>-144.1</v>
      </c>
      <c r="D104" s="123">
        <v>-160</v>
      </c>
      <c r="E104" s="123">
        <v>-560</v>
      </c>
      <c r="F104" s="124">
        <f t="shared" si="4"/>
        <v>-400</v>
      </c>
      <c r="G104" s="123">
        <v>-100</v>
      </c>
      <c r="H104" s="123">
        <v>-100</v>
      </c>
      <c r="I104" s="123">
        <v>-100</v>
      </c>
      <c r="J104" s="123">
        <v>-100</v>
      </c>
      <c r="K104" s="317"/>
      <c r="L104" s="317"/>
      <c r="M104" s="317"/>
      <c r="N104" s="317"/>
      <c r="O104" s="317"/>
    </row>
    <row r="105" spans="1:15" ht="34.5" customHeight="1">
      <c r="A105" s="128" t="s">
        <v>218</v>
      </c>
      <c r="B105" s="154">
        <v>1170</v>
      </c>
      <c r="C105" s="125">
        <f>SUM(C94,C95,C96,C97,C98,C99,C102)</f>
        <v>3630.4</v>
      </c>
      <c r="D105" s="125">
        <f t="shared" ref="D105:J105" si="7">SUM(D94,D95,D96,D97,D98,D99,D102)</f>
        <v>0</v>
      </c>
      <c r="E105" s="125">
        <f t="shared" si="7"/>
        <v>-5468</v>
      </c>
      <c r="F105" s="125">
        <f t="shared" si="7"/>
        <v>0</v>
      </c>
      <c r="G105" s="125">
        <f t="shared" si="7"/>
        <v>688</v>
      </c>
      <c r="H105" s="125">
        <f t="shared" si="7"/>
        <v>-797</v>
      </c>
      <c r="I105" s="125">
        <f t="shared" si="7"/>
        <v>-701</v>
      </c>
      <c r="J105" s="125">
        <f t="shared" si="7"/>
        <v>810</v>
      </c>
      <c r="K105" s="317"/>
      <c r="L105" s="317"/>
      <c r="M105" s="317"/>
      <c r="N105" s="317"/>
      <c r="O105" s="317"/>
    </row>
    <row r="106" spans="1:15" ht="34.5" customHeight="1">
      <c r="A106" s="136" t="s">
        <v>219</v>
      </c>
      <c r="B106" s="155">
        <v>1180</v>
      </c>
      <c r="C106" s="123" t="s">
        <v>170</v>
      </c>
      <c r="D106" s="123" t="s">
        <v>170</v>
      </c>
      <c r="E106" s="123" t="s">
        <v>170</v>
      </c>
      <c r="F106" s="124">
        <f>SUM(G106:J106)</f>
        <v>0</v>
      </c>
      <c r="G106" s="123" t="s">
        <v>170</v>
      </c>
      <c r="H106" s="123" t="s">
        <v>170</v>
      </c>
      <c r="I106" s="123" t="s">
        <v>170</v>
      </c>
      <c r="J106" s="123" t="s">
        <v>170</v>
      </c>
      <c r="K106" s="317"/>
      <c r="L106" s="317"/>
      <c r="M106" s="317"/>
      <c r="N106" s="317"/>
      <c r="O106" s="317"/>
    </row>
    <row r="107" spans="1:15" ht="34.5" customHeight="1">
      <c r="A107" s="136" t="s">
        <v>220</v>
      </c>
      <c r="B107" s="155">
        <v>1181</v>
      </c>
      <c r="C107" s="123"/>
      <c r="D107" s="123"/>
      <c r="E107" s="123"/>
      <c r="F107" s="124">
        <f>SUM(G107:J107)</f>
        <v>0</v>
      </c>
      <c r="G107" s="123"/>
      <c r="H107" s="123"/>
      <c r="I107" s="123"/>
      <c r="J107" s="123"/>
      <c r="K107" s="317"/>
      <c r="L107" s="317"/>
      <c r="M107" s="317"/>
      <c r="N107" s="317"/>
      <c r="O107" s="317"/>
    </row>
    <row r="108" spans="1:15" ht="34.5" customHeight="1">
      <c r="A108" s="136" t="s">
        <v>221</v>
      </c>
      <c r="B108" s="159">
        <v>1190</v>
      </c>
      <c r="C108" s="123"/>
      <c r="D108" s="123"/>
      <c r="E108" s="123"/>
      <c r="F108" s="124">
        <f>SUM(G108:J108)</f>
        <v>0</v>
      </c>
      <c r="G108" s="123"/>
      <c r="H108" s="123"/>
      <c r="I108" s="123"/>
      <c r="J108" s="123"/>
      <c r="K108" s="317"/>
      <c r="L108" s="317"/>
      <c r="M108" s="317"/>
      <c r="N108" s="317"/>
      <c r="O108" s="317"/>
    </row>
    <row r="109" spans="1:15" ht="34.5" customHeight="1">
      <c r="A109" s="136" t="s">
        <v>222</v>
      </c>
      <c r="B109" s="159">
        <v>1191</v>
      </c>
      <c r="C109" s="123" t="s">
        <v>170</v>
      </c>
      <c r="D109" s="123" t="s">
        <v>170</v>
      </c>
      <c r="E109" s="123" t="s">
        <v>170</v>
      </c>
      <c r="F109" s="124">
        <f>SUM(G109:J109)</f>
        <v>0</v>
      </c>
      <c r="G109" s="123" t="s">
        <v>170</v>
      </c>
      <c r="H109" s="123" t="s">
        <v>170</v>
      </c>
      <c r="I109" s="123" t="s">
        <v>170</v>
      </c>
      <c r="J109" s="123" t="s">
        <v>170</v>
      </c>
      <c r="K109" s="317"/>
      <c r="L109" s="317"/>
      <c r="M109" s="317"/>
      <c r="N109" s="317"/>
      <c r="O109" s="317"/>
    </row>
    <row r="110" spans="1:15" ht="34.5" customHeight="1">
      <c r="A110" s="128" t="s">
        <v>223</v>
      </c>
      <c r="B110" s="154">
        <v>1200</v>
      </c>
      <c r="C110" s="125">
        <f>SUM(C105,C106,C107,C108,C109)</f>
        <v>3630.4</v>
      </c>
      <c r="D110" s="125">
        <f t="shared" ref="D110:J110" si="8">SUM(D105,D106,D107,D108,D109)</f>
        <v>0</v>
      </c>
      <c r="E110" s="125">
        <f t="shared" si="8"/>
        <v>-5468</v>
      </c>
      <c r="F110" s="125">
        <f t="shared" si="8"/>
        <v>0</v>
      </c>
      <c r="G110" s="125">
        <f t="shared" si="8"/>
        <v>688</v>
      </c>
      <c r="H110" s="125">
        <f t="shared" si="8"/>
        <v>-797</v>
      </c>
      <c r="I110" s="125">
        <f t="shared" si="8"/>
        <v>-701</v>
      </c>
      <c r="J110" s="125">
        <f t="shared" si="8"/>
        <v>810</v>
      </c>
      <c r="K110" s="317"/>
      <c r="L110" s="317"/>
      <c r="M110" s="317"/>
      <c r="N110" s="317"/>
      <c r="O110" s="317"/>
    </row>
    <row r="111" spans="1:15" ht="34.5" customHeight="1">
      <c r="A111" s="136" t="s">
        <v>224</v>
      </c>
      <c r="B111" s="159">
        <v>1201</v>
      </c>
      <c r="C111" s="126">
        <f>IF(C110&gt;0,C110,0)</f>
        <v>3630.4</v>
      </c>
      <c r="D111" s="127">
        <f t="shared" ref="D111:J111" si="9">IF(D110&gt;0,D110,0)</f>
        <v>0</v>
      </c>
      <c r="E111" s="127">
        <f t="shared" si="9"/>
        <v>0</v>
      </c>
      <c r="F111" s="127">
        <f t="shared" si="9"/>
        <v>0</v>
      </c>
      <c r="G111" s="127">
        <f t="shared" si="9"/>
        <v>688</v>
      </c>
      <c r="H111" s="127">
        <f t="shared" si="9"/>
        <v>0</v>
      </c>
      <c r="I111" s="127">
        <f t="shared" si="9"/>
        <v>0</v>
      </c>
      <c r="J111" s="127">
        <f t="shared" si="9"/>
        <v>810</v>
      </c>
      <c r="K111" s="317"/>
      <c r="L111" s="317"/>
      <c r="M111" s="317"/>
      <c r="N111" s="317"/>
      <c r="O111" s="317"/>
    </row>
    <row r="112" spans="1:15" ht="34.5" customHeight="1">
      <c r="A112" s="136" t="s">
        <v>225</v>
      </c>
      <c r="B112" s="159">
        <v>1202</v>
      </c>
      <c r="C112" s="127">
        <f t="shared" ref="C112:J112" si="10">IF(C110&lt;0,C110,0)</f>
        <v>0</v>
      </c>
      <c r="D112" s="127">
        <f t="shared" si="10"/>
        <v>0</v>
      </c>
      <c r="E112" s="127">
        <f t="shared" si="10"/>
        <v>-5468</v>
      </c>
      <c r="F112" s="127">
        <f t="shared" si="10"/>
        <v>0</v>
      </c>
      <c r="G112" s="127">
        <f t="shared" si="10"/>
        <v>0</v>
      </c>
      <c r="H112" s="127">
        <f t="shared" si="10"/>
        <v>-797</v>
      </c>
      <c r="I112" s="127">
        <f t="shared" si="10"/>
        <v>-701</v>
      </c>
      <c r="J112" s="127">
        <f t="shared" si="10"/>
        <v>0</v>
      </c>
      <c r="K112" s="317"/>
      <c r="L112" s="317"/>
      <c r="M112" s="317"/>
      <c r="N112" s="317"/>
      <c r="O112" s="317"/>
    </row>
    <row r="113" spans="1:15" ht="34.5" customHeight="1">
      <c r="A113" s="128" t="s">
        <v>226</v>
      </c>
      <c r="B113" s="159">
        <v>1210</v>
      </c>
      <c r="C113" s="125">
        <f t="shared" ref="C113:J113" si="11">SUM(C23,C72,C95,C97,C99,C107,C108)</f>
        <v>26604.399999999998</v>
      </c>
      <c r="D113" s="125">
        <f t="shared" si="11"/>
        <v>24240</v>
      </c>
      <c r="E113" s="125">
        <f t="shared" si="11"/>
        <v>37726.9</v>
      </c>
      <c r="F113" s="125">
        <f t="shared" si="11"/>
        <v>38178.839999999997</v>
      </c>
      <c r="G113" s="125">
        <f t="shared" si="11"/>
        <v>9850</v>
      </c>
      <c r="H113" s="125">
        <f t="shared" si="11"/>
        <v>9398.84</v>
      </c>
      <c r="I113" s="125">
        <f t="shared" si="11"/>
        <v>9430</v>
      </c>
      <c r="J113" s="125">
        <f t="shared" si="11"/>
        <v>9500</v>
      </c>
      <c r="K113" s="317"/>
      <c r="L113" s="317"/>
      <c r="M113" s="317"/>
      <c r="N113" s="317"/>
      <c r="O113" s="317"/>
    </row>
    <row r="114" spans="1:15" ht="34.5" customHeight="1">
      <c r="A114" s="128" t="s">
        <v>227</v>
      </c>
      <c r="B114" s="159">
        <v>1220</v>
      </c>
      <c r="C114" s="125">
        <f t="shared" ref="C114:J114" si="12">SUM(C24,C38,C64,C81,C96,C98,C102,C106,C109)</f>
        <v>-22973.999999999996</v>
      </c>
      <c r="D114" s="125">
        <f t="shared" si="12"/>
        <v>-24240</v>
      </c>
      <c r="E114" s="125">
        <f t="shared" si="12"/>
        <v>-43194.9</v>
      </c>
      <c r="F114" s="125">
        <f t="shared" si="12"/>
        <v>-38178.839999999997</v>
      </c>
      <c r="G114" s="125">
        <f t="shared" si="12"/>
        <v>-9162</v>
      </c>
      <c r="H114" s="125">
        <f t="shared" si="12"/>
        <v>-10195.84</v>
      </c>
      <c r="I114" s="125">
        <f t="shared" si="12"/>
        <v>-10131</v>
      </c>
      <c r="J114" s="125">
        <f t="shared" si="12"/>
        <v>-8690</v>
      </c>
      <c r="K114" s="317"/>
      <c r="L114" s="317"/>
      <c r="M114" s="317"/>
      <c r="N114" s="317"/>
      <c r="O114" s="317"/>
    </row>
    <row r="115" spans="1:15" ht="34.5" customHeight="1">
      <c r="A115" s="136" t="s">
        <v>228</v>
      </c>
      <c r="B115" s="159">
        <v>1230</v>
      </c>
      <c r="C115" s="123"/>
      <c r="D115" s="123"/>
      <c r="E115" s="123"/>
      <c r="F115" s="124">
        <f>SUM(G115:J115)</f>
        <v>0</v>
      </c>
      <c r="G115" s="123"/>
      <c r="H115" s="123"/>
      <c r="I115" s="123"/>
      <c r="J115" s="123"/>
      <c r="K115" s="317"/>
      <c r="L115" s="317"/>
      <c r="M115" s="317"/>
      <c r="N115" s="317"/>
      <c r="O115" s="317"/>
    </row>
    <row r="116" spans="1:15" ht="34.5" customHeight="1">
      <c r="A116" s="324" t="s">
        <v>229</v>
      </c>
      <c r="B116" s="324"/>
      <c r="C116" s="324"/>
      <c r="D116" s="324"/>
      <c r="E116" s="324"/>
      <c r="F116" s="324"/>
      <c r="G116" s="324"/>
      <c r="H116" s="324"/>
      <c r="I116" s="324"/>
      <c r="J116" s="324"/>
      <c r="K116" s="324"/>
      <c r="L116" s="324"/>
      <c r="M116" s="324"/>
      <c r="N116" s="324"/>
      <c r="O116" s="324"/>
    </row>
    <row r="117" spans="1:15" ht="34.5" customHeight="1">
      <c r="A117" s="136" t="s">
        <v>230</v>
      </c>
      <c r="B117" s="159">
        <v>1300</v>
      </c>
      <c r="C117" s="124">
        <f t="shared" ref="C117:J117" si="13">C94</f>
        <v>3630.4</v>
      </c>
      <c r="D117" s="124">
        <f t="shared" si="13"/>
        <v>0</v>
      </c>
      <c r="E117" s="124">
        <f t="shared" si="13"/>
        <v>-5468</v>
      </c>
      <c r="F117" s="124">
        <f t="shared" si="13"/>
        <v>0</v>
      </c>
      <c r="G117" s="124">
        <f t="shared" si="13"/>
        <v>688</v>
      </c>
      <c r="H117" s="124">
        <f t="shared" si="13"/>
        <v>-797</v>
      </c>
      <c r="I117" s="124">
        <f t="shared" si="13"/>
        <v>-701</v>
      </c>
      <c r="J117" s="124">
        <f t="shared" si="13"/>
        <v>810</v>
      </c>
      <c r="K117" s="325"/>
      <c r="L117" s="326"/>
      <c r="M117" s="326"/>
      <c r="N117" s="326"/>
      <c r="O117" s="327"/>
    </row>
    <row r="118" spans="1:15" ht="34.5" customHeight="1">
      <c r="A118" s="136" t="s">
        <v>231</v>
      </c>
      <c r="B118" s="159">
        <v>1301</v>
      </c>
      <c r="C118" s="124">
        <f>C130</f>
        <v>858.7</v>
      </c>
      <c r="D118" s="124">
        <f t="shared" ref="D118:J118" si="14">D130</f>
        <v>1560</v>
      </c>
      <c r="E118" s="124">
        <f t="shared" si="14"/>
        <v>1520</v>
      </c>
      <c r="F118" s="124">
        <f t="shared" si="14"/>
        <v>-800</v>
      </c>
      <c r="G118" s="124">
        <f t="shared" si="14"/>
        <v>-200</v>
      </c>
      <c r="H118" s="124">
        <f t="shared" si="14"/>
        <v>-200</v>
      </c>
      <c r="I118" s="124">
        <f t="shared" si="14"/>
        <v>-200</v>
      </c>
      <c r="J118" s="124">
        <f t="shared" si="14"/>
        <v>-200</v>
      </c>
      <c r="K118" s="325"/>
      <c r="L118" s="326"/>
      <c r="M118" s="326"/>
      <c r="N118" s="326"/>
      <c r="O118" s="327"/>
    </row>
    <row r="119" spans="1:15" ht="34.5" customHeight="1">
      <c r="A119" s="136" t="s">
        <v>232</v>
      </c>
      <c r="B119" s="159">
        <v>1302</v>
      </c>
      <c r="C119" s="124">
        <f t="shared" ref="C119:J119" si="15">C73</f>
        <v>0</v>
      </c>
      <c r="D119" s="124">
        <f t="shared" si="15"/>
        <v>0</v>
      </c>
      <c r="E119" s="124">
        <f t="shared" si="15"/>
        <v>0</v>
      </c>
      <c r="F119" s="124">
        <f t="shared" si="15"/>
        <v>0</v>
      </c>
      <c r="G119" s="124">
        <f t="shared" si="15"/>
        <v>0</v>
      </c>
      <c r="H119" s="124">
        <f t="shared" si="15"/>
        <v>0</v>
      </c>
      <c r="I119" s="124">
        <f t="shared" si="15"/>
        <v>0</v>
      </c>
      <c r="J119" s="124">
        <f t="shared" si="15"/>
        <v>0</v>
      </c>
      <c r="K119" s="325"/>
      <c r="L119" s="326"/>
      <c r="M119" s="326"/>
      <c r="N119" s="326"/>
      <c r="O119" s="327"/>
    </row>
    <row r="120" spans="1:15" ht="34.5" customHeight="1">
      <c r="A120" s="136" t="s">
        <v>233</v>
      </c>
      <c r="B120" s="159">
        <v>1303</v>
      </c>
      <c r="C120" s="124" t="str">
        <f t="shared" ref="C120:J120" si="16">C82</f>
        <v>(    )</v>
      </c>
      <c r="D120" s="124" t="str">
        <f t="shared" si="16"/>
        <v>(    )</v>
      </c>
      <c r="E120" s="124" t="str">
        <f t="shared" si="16"/>
        <v>(    )</v>
      </c>
      <c r="F120" s="124">
        <f t="shared" si="16"/>
        <v>0</v>
      </c>
      <c r="G120" s="124" t="str">
        <f t="shared" si="16"/>
        <v>(    )</v>
      </c>
      <c r="H120" s="124" t="str">
        <f t="shared" si="16"/>
        <v>(    )</v>
      </c>
      <c r="I120" s="124" t="str">
        <f t="shared" si="16"/>
        <v>(    )</v>
      </c>
      <c r="J120" s="124" t="str">
        <f t="shared" si="16"/>
        <v>(    )</v>
      </c>
      <c r="K120" s="325"/>
      <c r="L120" s="326"/>
      <c r="M120" s="326"/>
      <c r="N120" s="326"/>
      <c r="O120" s="327"/>
    </row>
    <row r="121" spans="1:15" ht="34.5" customHeight="1">
      <c r="A121" s="136" t="s">
        <v>234</v>
      </c>
      <c r="B121" s="159">
        <v>1304</v>
      </c>
      <c r="C121" s="124">
        <f t="shared" ref="C121:J121" si="17">C74</f>
        <v>0</v>
      </c>
      <c r="D121" s="124">
        <f t="shared" si="17"/>
        <v>0</v>
      </c>
      <c r="E121" s="124">
        <f t="shared" si="17"/>
        <v>0</v>
      </c>
      <c r="F121" s="124">
        <f t="shared" si="17"/>
        <v>0</v>
      </c>
      <c r="G121" s="124">
        <f t="shared" si="17"/>
        <v>0</v>
      </c>
      <c r="H121" s="124">
        <f t="shared" si="17"/>
        <v>0</v>
      </c>
      <c r="I121" s="124">
        <f t="shared" si="17"/>
        <v>0</v>
      </c>
      <c r="J121" s="124">
        <f t="shared" si="17"/>
        <v>0</v>
      </c>
      <c r="K121" s="325"/>
      <c r="L121" s="326"/>
      <c r="M121" s="326"/>
      <c r="N121" s="326"/>
      <c r="O121" s="327"/>
    </row>
    <row r="122" spans="1:15" ht="34.5" customHeight="1">
      <c r="A122" s="136" t="s">
        <v>235</v>
      </c>
      <c r="B122" s="159">
        <v>1305</v>
      </c>
      <c r="C122" s="124" t="str">
        <f t="shared" ref="C122:J122" si="18">C83</f>
        <v>(    )</v>
      </c>
      <c r="D122" s="124" t="str">
        <f t="shared" si="18"/>
        <v>(    )</v>
      </c>
      <c r="E122" s="124" t="str">
        <f t="shared" si="18"/>
        <v>(    )</v>
      </c>
      <c r="F122" s="124">
        <f t="shared" si="18"/>
        <v>0</v>
      </c>
      <c r="G122" s="124" t="str">
        <f t="shared" si="18"/>
        <v>(    )</v>
      </c>
      <c r="H122" s="124" t="str">
        <f t="shared" si="18"/>
        <v>(    )</v>
      </c>
      <c r="I122" s="124" t="str">
        <f t="shared" si="18"/>
        <v>(    )</v>
      </c>
      <c r="J122" s="124" t="str">
        <f t="shared" si="18"/>
        <v>(    )</v>
      </c>
      <c r="K122" s="325"/>
      <c r="L122" s="326"/>
      <c r="M122" s="326"/>
      <c r="N122" s="326"/>
      <c r="O122" s="327"/>
    </row>
    <row r="123" spans="1:15" ht="34.5" customHeight="1">
      <c r="A123" s="144" t="s">
        <v>57</v>
      </c>
      <c r="B123" s="154">
        <v>1310</v>
      </c>
      <c r="C123" s="125" t="e">
        <f>C117+C118-C119-C120-C121-C122</f>
        <v>#VALUE!</v>
      </c>
      <c r="D123" s="125" t="e">
        <f t="shared" ref="D123:J123" si="19">D117+D118-D119-D120-D121-D122</f>
        <v>#VALUE!</v>
      </c>
      <c r="E123" s="125" t="e">
        <f t="shared" si="19"/>
        <v>#VALUE!</v>
      </c>
      <c r="F123" s="125">
        <f t="shared" si="19"/>
        <v>-800</v>
      </c>
      <c r="G123" s="125" t="e">
        <f t="shared" si="19"/>
        <v>#VALUE!</v>
      </c>
      <c r="H123" s="125" t="e">
        <f t="shared" si="19"/>
        <v>#VALUE!</v>
      </c>
      <c r="I123" s="125" t="e">
        <f t="shared" si="19"/>
        <v>#VALUE!</v>
      </c>
      <c r="J123" s="125" t="e">
        <f t="shared" si="19"/>
        <v>#VALUE!</v>
      </c>
      <c r="K123" s="328"/>
      <c r="L123" s="329"/>
      <c r="M123" s="329"/>
      <c r="N123" s="329"/>
      <c r="O123" s="330"/>
    </row>
    <row r="124" spans="1:15" ht="34.5" customHeight="1">
      <c r="A124" s="331" t="s">
        <v>236</v>
      </c>
      <c r="B124" s="332"/>
      <c r="C124" s="332"/>
      <c r="D124" s="332"/>
      <c r="E124" s="332"/>
      <c r="F124" s="332"/>
      <c r="G124" s="332"/>
      <c r="H124" s="332"/>
      <c r="I124" s="332"/>
      <c r="J124" s="332"/>
      <c r="K124" s="332"/>
      <c r="L124" s="332"/>
      <c r="M124" s="332"/>
      <c r="N124" s="332"/>
      <c r="O124" s="333"/>
    </row>
    <row r="125" spans="1:15" ht="34.5" customHeight="1">
      <c r="A125" s="136" t="s">
        <v>237</v>
      </c>
      <c r="B125" s="159">
        <v>1400</v>
      </c>
      <c r="C125" s="123">
        <v>1224.0999999999999</v>
      </c>
      <c r="D125" s="123">
        <v>250</v>
      </c>
      <c r="E125" s="123">
        <f>E126</f>
        <v>5500</v>
      </c>
      <c r="F125" s="124">
        <f t="shared" ref="F125:F132" si="20">SUM(G125:J125)</f>
        <v>-3100</v>
      </c>
      <c r="G125" s="123">
        <f>G126</f>
        <v>-1150</v>
      </c>
      <c r="H125" s="123">
        <f>H126</f>
        <v>-630</v>
      </c>
      <c r="I125" s="123">
        <f>I126</f>
        <v>-660</v>
      </c>
      <c r="J125" s="123">
        <f>J126</f>
        <v>-660</v>
      </c>
      <c r="K125" s="317"/>
      <c r="L125" s="317"/>
      <c r="M125" s="317"/>
      <c r="N125" s="317"/>
      <c r="O125" s="317"/>
    </row>
    <row r="126" spans="1:15" ht="34.5" customHeight="1">
      <c r="A126" s="136" t="s">
        <v>238</v>
      </c>
      <c r="B126" s="160">
        <v>1401</v>
      </c>
      <c r="C126" s="123">
        <v>1209.9000000000001</v>
      </c>
      <c r="D126" s="123">
        <v>250</v>
      </c>
      <c r="E126" s="123">
        <v>5500</v>
      </c>
      <c r="F126" s="124">
        <f t="shared" si="20"/>
        <v>-3100</v>
      </c>
      <c r="G126" s="123">
        <f>G25+G62+G92</f>
        <v>-1150</v>
      </c>
      <c r="H126" s="123">
        <f>H25+H62+H92</f>
        <v>-630</v>
      </c>
      <c r="I126" s="123">
        <f>I25+I62+I92</f>
        <v>-660</v>
      </c>
      <c r="J126" s="123">
        <f>J25+J62+J92</f>
        <v>-660</v>
      </c>
      <c r="K126" s="317"/>
      <c r="L126" s="317"/>
      <c r="M126" s="317"/>
      <c r="N126" s="317"/>
      <c r="O126" s="317"/>
    </row>
    <row r="127" spans="1:15" ht="34.5" customHeight="1">
      <c r="A127" s="136" t="s">
        <v>239</v>
      </c>
      <c r="B127" s="160">
        <v>1402</v>
      </c>
      <c r="C127" s="123">
        <v>14.2</v>
      </c>
      <c r="D127" s="123"/>
      <c r="E127" s="123"/>
      <c r="F127" s="124">
        <f t="shared" si="20"/>
        <v>0</v>
      </c>
      <c r="G127" s="123"/>
      <c r="H127" s="123"/>
      <c r="I127" s="123"/>
      <c r="J127" s="123"/>
      <c r="K127" s="317"/>
      <c r="L127" s="317"/>
      <c r="M127" s="317"/>
      <c r="N127" s="317"/>
      <c r="O127" s="317"/>
    </row>
    <row r="128" spans="1:15" ht="34.5" customHeight="1">
      <c r="A128" s="136" t="s">
        <v>116</v>
      </c>
      <c r="B128" s="160">
        <v>1410</v>
      </c>
      <c r="C128" s="123">
        <v>12803.8</v>
      </c>
      <c r="D128" s="123">
        <v>14900</v>
      </c>
      <c r="E128" s="123">
        <v>21150</v>
      </c>
      <c r="F128" s="124">
        <f t="shared" si="20"/>
        <v>-22360</v>
      </c>
      <c r="G128" s="123">
        <f t="shared" ref="G128:J129" si="21">G28+G46+G90</f>
        <v>-4830</v>
      </c>
      <c r="H128" s="123">
        <f t="shared" si="21"/>
        <v>-6310</v>
      </c>
      <c r="I128" s="123">
        <f t="shared" si="21"/>
        <v>-6310</v>
      </c>
      <c r="J128" s="123">
        <f t="shared" si="21"/>
        <v>-4910</v>
      </c>
      <c r="K128" s="317"/>
      <c r="L128" s="317"/>
      <c r="M128" s="317"/>
      <c r="N128" s="317"/>
      <c r="O128" s="317"/>
    </row>
    <row r="129" spans="1:15" ht="34.5" customHeight="1">
      <c r="A129" s="136" t="s">
        <v>172</v>
      </c>
      <c r="B129" s="160">
        <v>1420</v>
      </c>
      <c r="C129" s="123">
        <v>2709.1</v>
      </c>
      <c r="D129" s="123">
        <v>3200</v>
      </c>
      <c r="E129" s="123">
        <v>4595</v>
      </c>
      <c r="F129" s="124">
        <f t="shared" si="20"/>
        <v>-4920</v>
      </c>
      <c r="G129" s="123">
        <f t="shared" si="21"/>
        <v>-1070</v>
      </c>
      <c r="H129" s="123">
        <f t="shared" si="21"/>
        <v>-1390</v>
      </c>
      <c r="I129" s="123">
        <f t="shared" si="21"/>
        <v>-1380</v>
      </c>
      <c r="J129" s="123">
        <f t="shared" si="21"/>
        <v>-1080</v>
      </c>
      <c r="K129" s="317"/>
      <c r="L129" s="317"/>
      <c r="M129" s="317"/>
      <c r="N129" s="317"/>
      <c r="O129" s="317"/>
    </row>
    <row r="130" spans="1:15" ht="34.5" customHeight="1">
      <c r="A130" s="136" t="s">
        <v>240</v>
      </c>
      <c r="B130" s="160">
        <v>1430</v>
      </c>
      <c r="C130" s="123">
        <v>858.7</v>
      </c>
      <c r="D130" s="123">
        <v>1560</v>
      </c>
      <c r="E130" s="123">
        <v>1520</v>
      </c>
      <c r="F130" s="124">
        <f t="shared" si="20"/>
        <v>-800</v>
      </c>
      <c r="G130" s="123">
        <f>G31+G48+G104</f>
        <v>-200</v>
      </c>
      <c r="H130" s="123">
        <f>H31+H48+H104</f>
        <v>-200</v>
      </c>
      <c r="I130" s="123">
        <f>I31+I48+I104</f>
        <v>-200</v>
      </c>
      <c r="J130" s="123">
        <f>J31+J48+J104</f>
        <v>-200</v>
      </c>
      <c r="K130" s="317"/>
      <c r="L130" s="317"/>
      <c r="M130" s="317"/>
      <c r="N130" s="317"/>
      <c r="O130" s="317"/>
    </row>
    <row r="131" spans="1:15" ht="34.5" customHeight="1">
      <c r="A131" s="136" t="s">
        <v>241</v>
      </c>
      <c r="B131" s="160">
        <v>1440</v>
      </c>
      <c r="C131" s="123">
        <v>5517.2</v>
      </c>
      <c r="D131" s="123">
        <v>4330</v>
      </c>
      <c r="E131" s="123">
        <v>10429.9</v>
      </c>
      <c r="F131" s="124">
        <f t="shared" si="20"/>
        <v>-6998.84</v>
      </c>
      <c r="G131" s="123">
        <v>-1912</v>
      </c>
      <c r="H131" s="123">
        <v>-1665.84</v>
      </c>
      <c r="I131" s="123">
        <v>-1581</v>
      </c>
      <c r="J131" s="123">
        <v>-1840</v>
      </c>
      <c r="K131" s="317"/>
      <c r="L131" s="317"/>
      <c r="M131" s="317"/>
      <c r="N131" s="317"/>
      <c r="O131" s="317"/>
    </row>
    <row r="132" spans="1:15" ht="34.5" customHeight="1">
      <c r="A132" s="128" t="s">
        <v>158</v>
      </c>
      <c r="B132" s="161">
        <v>1450</v>
      </c>
      <c r="C132" s="125">
        <f>SUM(C125,C128:C131)</f>
        <v>23112.9</v>
      </c>
      <c r="D132" s="125">
        <f>SUM(D125,D128:D131)</f>
        <v>24240</v>
      </c>
      <c r="E132" s="125">
        <f>SUM(E125,E128:E131)</f>
        <v>43194.9</v>
      </c>
      <c r="F132" s="124">
        <f t="shared" si="20"/>
        <v>-38178.839999999997</v>
      </c>
      <c r="G132" s="125">
        <f>SUM(G125,G128:G131)</f>
        <v>-9162</v>
      </c>
      <c r="H132" s="125">
        <f>SUM(H125,H128:H131)</f>
        <v>-10195.84</v>
      </c>
      <c r="I132" s="125">
        <f>SUM(I125,I128:I131)</f>
        <v>-10131</v>
      </c>
      <c r="J132" s="125">
        <f>SUM(J125,J128:J131)</f>
        <v>-8690</v>
      </c>
      <c r="K132" s="317"/>
      <c r="L132" s="317"/>
      <c r="M132" s="317"/>
      <c r="N132" s="317"/>
      <c r="O132" s="317"/>
    </row>
    <row r="133" spans="1:15" s="79" customFormat="1" ht="18.75" customHeight="1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</row>
    <row r="134" spans="1:15" ht="18.75" customHeight="1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</row>
    <row r="135" spans="1:15" ht="18.75" customHeight="1">
      <c r="A135" s="162" t="s">
        <v>242</v>
      </c>
      <c r="B135" s="163"/>
      <c r="C135" s="164"/>
      <c r="D135" s="164" t="s">
        <v>141</v>
      </c>
      <c r="E135" s="164"/>
      <c r="F135" s="163"/>
      <c r="G135" s="163"/>
      <c r="H135" s="165" t="s">
        <v>244</v>
      </c>
      <c r="I135" s="166"/>
      <c r="M135" s="86"/>
    </row>
    <row r="136" spans="1:15" ht="18.75" customHeight="1">
      <c r="A136" s="8" t="s">
        <v>243</v>
      </c>
      <c r="B136" s="86"/>
      <c r="D136" s="3" t="s">
        <v>143</v>
      </c>
      <c r="F136" s="86"/>
      <c r="G136" s="86"/>
      <c r="H136" s="120"/>
      <c r="I136" s="120"/>
      <c r="J136" s="120"/>
      <c r="K136" s="120"/>
      <c r="L136" s="120"/>
    </row>
    <row r="137" spans="1:15" ht="18.75" customHeight="1">
      <c r="A137" s="87"/>
      <c r="B137" s="86"/>
    </row>
    <row r="138" spans="1:15">
      <c r="A138" s="87"/>
    </row>
    <row r="139" spans="1:15">
      <c r="A139" s="87"/>
    </row>
    <row r="140" spans="1:15">
      <c r="A140" s="87"/>
    </row>
    <row r="141" spans="1:15">
      <c r="A141" s="87"/>
    </row>
    <row r="142" spans="1:15">
      <c r="A142" s="87"/>
    </row>
    <row r="143" spans="1:15">
      <c r="A143" s="87"/>
    </row>
    <row r="144" spans="1:15">
      <c r="A144" s="87"/>
    </row>
    <row r="145" spans="1:1">
      <c r="A145" s="87"/>
    </row>
    <row r="146" spans="1:1">
      <c r="A146" s="87"/>
    </row>
    <row r="147" spans="1:1">
      <c r="A147" s="87"/>
    </row>
    <row r="148" spans="1:1">
      <c r="A148" s="87"/>
    </row>
    <row r="149" spans="1:1">
      <c r="A149" s="87"/>
    </row>
    <row r="150" spans="1:1">
      <c r="A150" s="87"/>
    </row>
    <row r="151" spans="1:1">
      <c r="A151" s="87"/>
    </row>
    <row r="152" spans="1:1">
      <c r="A152" s="87"/>
    </row>
    <row r="153" spans="1:1">
      <c r="A153" s="87"/>
    </row>
    <row r="154" spans="1:1">
      <c r="A154" s="87"/>
    </row>
    <row r="155" spans="1:1">
      <c r="A155" s="87"/>
    </row>
    <row r="156" spans="1:1">
      <c r="A156" s="87"/>
    </row>
    <row r="157" spans="1:1">
      <c r="A157" s="87"/>
    </row>
    <row r="158" spans="1:1">
      <c r="A158" s="87"/>
    </row>
    <row r="159" spans="1:1">
      <c r="A159" s="87"/>
    </row>
    <row r="160" spans="1:1">
      <c r="A160" s="87"/>
    </row>
    <row r="161" spans="1:1">
      <c r="A161" s="87"/>
    </row>
    <row r="162" spans="1:1">
      <c r="A162" s="87"/>
    </row>
    <row r="163" spans="1:1">
      <c r="A163" s="87"/>
    </row>
    <row r="164" spans="1:1">
      <c r="A164" s="87"/>
    </row>
    <row r="165" spans="1:1">
      <c r="A165" s="87"/>
    </row>
    <row r="166" spans="1:1">
      <c r="A166" s="87"/>
    </row>
    <row r="167" spans="1:1">
      <c r="A167" s="87"/>
    </row>
    <row r="168" spans="1:1">
      <c r="A168" s="87"/>
    </row>
    <row r="169" spans="1:1">
      <c r="A169" s="87"/>
    </row>
    <row r="170" spans="1:1">
      <c r="A170" s="87"/>
    </row>
    <row r="171" spans="1:1">
      <c r="A171" s="87"/>
    </row>
    <row r="172" spans="1:1">
      <c r="A172" s="87"/>
    </row>
    <row r="173" spans="1:1">
      <c r="A173" s="87"/>
    </row>
    <row r="174" spans="1:1">
      <c r="A174" s="87"/>
    </row>
    <row r="175" spans="1:1">
      <c r="A175" s="87"/>
    </row>
    <row r="176" spans="1:1">
      <c r="A176" s="87"/>
    </row>
    <row r="177" spans="1:1">
      <c r="A177" s="87"/>
    </row>
    <row r="178" spans="1:1">
      <c r="A178" s="87"/>
    </row>
    <row r="179" spans="1:1">
      <c r="A179" s="87"/>
    </row>
    <row r="180" spans="1:1">
      <c r="A180" s="87"/>
    </row>
    <row r="181" spans="1:1">
      <c r="A181" s="87"/>
    </row>
    <row r="182" spans="1:1">
      <c r="A182" s="87"/>
    </row>
    <row r="183" spans="1:1">
      <c r="A183" s="87"/>
    </row>
    <row r="184" spans="1:1">
      <c r="A184" s="87"/>
    </row>
    <row r="185" spans="1:1">
      <c r="A185" s="87"/>
    </row>
    <row r="186" spans="1:1">
      <c r="A186" s="87"/>
    </row>
    <row r="187" spans="1:1">
      <c r="A187" s="87"/>
    </row>
    <row r="188" spans="1:1">
      <c r="A188" s="87"/>
    </row>
    <row r="189" spans="1:1">
      <c r="A189" s="87"/>
    </row>
    <row r="190" spans="1:1">
      <c r="A190" s="87"/>
    </row>
    <row r="191" spans="1:1">
      <c r="A191" s="87"/>
    </row>
    <row r="192" spans="1:1">
      <c r="A192" s="87"/>
    </row>
    <row r="193" spans="1:1">
      <c r="A193" s="87"/>
    </row>
    <row r="194" spans="1:1">
      <c r="A194" s="87"/>
    </row>
    <row r="195" spans="1:1">
      <c r="A195" s="87"/>
    </row>
    <row r="196" spans="1:1">
      <c r="A196" s="87"/>
    </row>
    <row r="197" spans="1:1">
      <c r="A197" s="87"/>
    </row>
    <row r="198" spans="1:1">
      <c r="A198" s="87"/>
    </row>
    <row r="199" spans="1:1">
      <c r="A199" s="87"/>
    </row>
    <row r="200" spans="1:1">
      <c r="A200" s="87"/>
    </row>
    <row r="201" spans="1:1">
      <c r="A201" s="87"/>
    </row>
    <row r="202" spans="1:1">
      <c r="A202" s="87"/>
    </row>
    <row r="203" spans="1:1">
      <c r="A203" s="87"/>
    </row>
    <row r="204" spans="1:1">
      <c r="A204" s="87"/>
    </row>
    <row r="205" spans="1:1">
      <c r="A205" s="87"/>
    </row>
    <row r="206" spans="1:1">
      <c r="A206" s="87"/>
    </row>
    <row r="207" spans="1:1">
      <c r="A207" s="87"/>
    </row>
    <row r="208" spans="1:1">
      <c r="A208" s="87"/>
    </row>
    <row r="209" spans="1:1">
      <c r="A209" s="87"/>
    </row>
    <row r="210" spans="1:1">
      <c r="A210" s="87"/>
    </row>
    <row r="211" spans="1:1">
      <c r="A211" s="87"/>
    </row>
    <row r="212" spans="1:1">
      <c r="A212" s="87"/>
    </row>
    <row r="213" spans="1:1">
      <c r="A213" s="87"/>
    </row>
    <row r="214" spans="1:1">
      <c r="A214" s="87"/>
    </row>
    <row r="215" spans="1:1">
      <c r="A215" s="87"/>
    </row>
    <row r="216" spans="1:1">
      <c r="A216" s="87"/>
    </row>
    <row r="217" spans="1:1">
      <c r="A217" s="87"/>
    </row>
    <row r="218" spans="1:1">
      <c r="A218" s="87"/>
    </row>
    <row r="219" spans="1:1">
      <c r="A219" s="87"/>
    </row>
    <row r="220" spans="1:1">
      <c r="A220" s="87"/>
    </row>
    <row r="221" spans="1:1">
      <c r="A221" s="87"/>
    </row>
    <row r="222" spans="1:1">
      <c r="A222" s="87"/>
    </row>
    <row r="223" spans="1:1">
      <c r="A223" s="87"/>
    </row>
    <row r="224" spans="1:1">
      <c r="A224" s="87"/>
    </row>
    <row r="225" spans="1:1">
      <c r="A225" s="87"/>
    </row>
    <row r="226" spans="1:1">
      <c r="A226" s="87"/>
    </row>
    <row r="227" spans="1:1">
      <c r="A227" s="87"/>
    </row>
    <row r="228" spans="1:1">
      <c r="A228" s="87"/>
    </row>
    <row r="229" spans="1:1">
      <c r="A229" s="87"/>
    </row>
    <row r="230" spans="1:1">
      <c r="A230" s="87"/>
    </row>
    <row r="231" spans="1:1">
      <c r="A231" s="87"/>
    </row>
    <row r="232" spans="1:1">
      <c r="A232" s="87"/>
    </row>
    <row r="233" spans="1:1">
      <c r="A233" s="87"/>
    </row>
    <row r="234" spans="1:1">
      <c r="A234" s="87"/>
    </row>
    <row r="235" spans="1:1">
      <c r="A235" s="87"/>
    </row>
    <row r="236" spans="1:1">
      <c r="A236" s="87"/>
    </row>
    <row r="237" spans="1:1">
      <c r="A237" s="87"/>
    </row>
    <row r="238" spans="1:1">
      <c r="A238" s="87"/>
    </row>
    <row r="239" spans="1:1">
      <c r="A239" s="87"/>
    </row>
    <row r="240" spans="1:1">
      <c r="A240" s="87"/>
    </row>
    <row r="241" spans="1:1">
      <c r="A241" s="87"/>
    </row>
    <row r="242" spans="1:1">
      <c r="A242" s="87"/>
    </row>
    <row r="243" spans="1:1">
      <c r="A243" s="87"/>
    </row>
    <row r="244" spans="1:1">
      <c r="A244" s="87"/>
    </row>
    <row r="245" spans="1:1">
      <c r="A245" s="87"/>
    </row>
    <row r="246" spans="1:1">
      <c r="A246" s="87"/>
    </row>
    <row r="247" spans="1:1">
      <c r="A247" s="87"/>
    </row>
    <row r="248" spans="1:1">
      <c r="A248" s="87"/>
    </row>
    <row r="249" spans="1:1">
      <c r="A249" s="87"/>
    </row>
    <row r="250" spans="1:1">
      <c r="A250" s="87"/>
    </row>
    <row r="251" spans="1:1">
      <c r="A251" s="87"/>
    </row>
    <row r="252" spans="1:1">
      <c r="A252" s="87"/>
    </row>
    <row r="253" spans="1:1">
      <c r="A253" s="87"/>
    </row>
    <row r="254" spans="1:1">
      <c r="A254" s="87"/>
    </row>
    <row r="255" spans="1:1">
      <c r="A255" s="87"/>
    </row>
    <row r="256" spans="1:1">
      <c r="A256" s="87"/>
    </row>
    <row r="257" spans="1:1">
      <c r="A257" s="87"/>
    </row>
    <row r="258" spans="1:1">
      <c r="A258" s="87"/>
    </row>
    <row r="259" spans="1:1">
      <c r="A259" s="87"/>
    </row>
    <row r="260" spans="1:1">
      <c r="A260" s="87"/>
    </row>
    <row r="261" spans="1:1">
      <c r="A261" s="87"/>
    </row>
    <row r="262" spans="1:1">
      <c r="A262" s="87"/>
    </row>
    <row r="263" spans="1:1">
      <c r="A263" s="87"/>
    </row>
    <row r="264" spans="1:1">
      <c r="A264" s="87"/>
    </row>
    <row r="265" spans="1:1">
      <c r="A265" s="87"/>
    </row>
    <row r="266" spans="1:1">
      <c r="A266" s="87"/>
    </row>
    <row r="267" spans="1:1">
      <c r="A267" s="87"/>
    </row>
    <row r="268" spans="1:1">
      <c r="A268" s="87"/>
    </row>
    <row r="269" spans="1:1">
      <c r="A269" s="87"/>
    </row>
    <row r="270" spans="1:1">
      <c r="A270" s="87"/>
    </row>
    <row r="271" spans="1:1">
      <c r="A271" s="87"/>
    </row>
    <row r="272" spans="1:1">
      <c r="A272" s="87"/>
    </row>
    <row r="273" spans="1:1">
      <c r="A273" s="87"/>
    </row>
    <row r="274" spans="1:1">
      <c r="A274" s="87"/>
    </row>
    <row r="275" spans="1:1">
      <c r="A275" s="87"/>
    </row>
    <row r="276" spans="1:1">
      <c r="A276" s="87"/>
    </row>
    <row r="277" spans="1:1">
      <c r="A277" s="87"/>
    </row>
    <row r="278" spans="1:1">
      <c r="A278" s="87"/>
    </row>
    <row r="279" spans="1:1">
      <c r="A279" s="87"/>
    </row>
    <row r="280" spans="1:1">
      <c r="A280" s="87"/>
    </row>
    <row r="281" spans="1:1">
      <c r="A281" s="87"/>
    </row>
    <row r="282" spans="1:1">
      <c r="A282" s="87"/>
    </row>
    <row r="283" spans="1:1">
      <c r="A283" s="87"/>
    </row>
    <row r="284" spans="1:1">
      <c r="A284" s="87"/>
    </row>
  </sheetData>
  <mergeCells count="135">
    <mergeCell ref="A1:N1"/>
    <mergeCell ref="A3:O3"/>
    <mergeCell ref="B5:E5"/>
    <mergeCell ref="F5:O5"/>
    <mergeCell ref="B6:E6"/>
    <mergeCell ref="F6:O6"/>
    <mergeCell ref="B7:E7"/>
    <mergeCell ref="F7:O7"/>
    <mergeCell ref="A9:J9"/>
    <mergeCell ref="B11:C11"/>
    <mergeCell ref="D11:F11"/>
    <mergeCell ref="G11:I11"/>
    <mergeCell ref="J11:L11"/>
    <mergeCell ref="M11:O11"/>
    <mergeCell ref="A11:A12"/>
    <mergeCell ref="A18:K18"/>
    <mergeCell ref="G20:J20"/>
    <mergeCell ref="K22:O22"/>
    <mergeCell ref="K23:O23"/>
    <mergeCell ref="K24:O24"/>
    <mergeCell ref="K25:O25"/>
    <mergeCell ref="A20:A21"/>
    <mergeCell ref="B20:B21"/>
    <mergeCell ref="C20:C21"/>
    <mergeCell ref="D20:D21"/>
    <mergeCell ref="K26:O26"/>
    <mergeCell ref="K27:O27"/>
    <mergeCell ref="K28:O28"/>
    <mergeCell ref="K29:O29"/>
    <mergeCell ref="K30:O30"/>
    <mergeCell ref="K31:O31"/>
    <mergeCell ref="K32:O32"/>
    <mergeCell ref="K33:O33"/>
    <mergeCell ref="K37:O37"/>
    <mergeCell ref="K38:O38"/>
    <mergeCell ref="K39:O39"/>
    <mergeCell ref="K40:O40"/>
    <mergeCell ref="K35:O35"/>
    <mergeCell ref="K36:O36"/>
    <mergeCell ref="K34:O34"/>
    <mergeCell ref="K41:O41"/>
    <mergeCell ref="K42:O42"/>
    <mergeCell ref="K43:O43"/>
    <mergeCell ref="K44:O44"/>
    <mergeCell ref="K45:O45"/>
    <mergeCell ref="K46:O46"/>
    <mergeCell ref="K47:O47"/>
    <mergeCell ref="K48:O48"/>
    <mergeCell ref="K49:O49"/>
    <mergeCell ref="K50:O50"/>
    <mergeCell ref="K51:O51"/>
    <mergeCell ref="K52:O52"/>
    <mergeCell ref="K53:O53"/>
    <mergeCell ref="K54:O54"/>
    <mergeCell ref="K55:O55"/>
    <mergeCell ref="K56:O56"/>
    <mergeCell ref="K57:O57"/>
    <mergeCell ref="K58:O58"/>
    <mergeCell ref="K59:O59"/>
    <mergeCell ref="K60:O60"/>
    <mergeCell ref="K64:O64"/>
    <mergeCell ref="K65:O65"/>
    <mergeCell ref="K66:O66"/>
    <mergeCell ref="K67:O67"/>
    <mergeCell ref="K62:O62"/>
    <mergeCell ref="K63:O63"/>
    <mergeCell ref="K76:O76"/>
    <mergeCell ref="K77:O77"/>
    <mergeCell ref="K78:O78"/>
    <mergeCell ref="K79:O79"/>
    <mergeCell ref="K68:O68"/>
    <mergeCell ref="K69:O69"/>
    <mergeCell ref="K70:O70"/>
    <mergeCell ref="K71:O71"/>
    <mergeCell ref="K72:O72"/>
    <mergeCell ref="K73:O73"/>
    <mergeCell ref="K94:O94"/>
    <mergeCell ref="K95:O95"/>
    <mergeCell ref="K96:O96"/>
    <mergeCell ref="K93:O93"/>
    <mergeCell ref="K74:O74"/>
    <mergeCell ref="K75:O75"/>
    <mergeCell ref="K81:O81"/>
    <mergeCell ref="K82:O82"/>
    <mergeCell ref="K83:O83"/>
    <mergeCell ref="K84:O84"/>
    <mergeCell ref="K97:O97"/>
    <mergeCell ref="K98:O98"/>
    <mergeCell ref="K99:O99"/>
    <mergeCell ref="K100:O100"/>
    <mergeCell ref="K101:O101"/>
    <mergeCell ref="K102:O102"/>
    <mergeCell ref="K103:O103"/>
    <mergeCell ref="K104:O104"/>
    <mergeCell ref="K105:O105"/>
    <mergeCell ref="K106:O106"/>
    <mergeCell ref="K107:O107"/>
    <mergeCell ref="K108:O108"/>
    <mergeCell ref="K119:O119"/>
    <mergeCell ref="K120:O120"/>
    <mergeCell ref="K109:O109"/>
    <mergeCell ref="K110:O110"/>
    <mergeCell ref="K111:O111"/>
    <mergeCell ref="K112:O112"/>
    <mergeCell ref="K113:O113"/>
    <mergeCell ref="K114:O114"/>
    <mergeCell ref="K129:O129"/>
    <mergeCell ref="K130:O130"/>
    <mergeCell ref="K131:O131"/>
    <mergeCell ref="K132:O132"/>
    <mergeCell ref="K121:O121"/>
    <mergeCell ref="K122:O122"/>
    <mergeCell ref="K123:O123"/>
    <mergeCell ref="A124:O124"/>
    <mergeCell ref="K125:O125"/>
    <mergeCell ref="K126:O126"/>
    <mergeCell ref="E20:E21"/>
    <mergeCell ref="F20:F21"/>
    <mergeCell ref="K20:O21"/>
    <mergeCell ref="K127:O127"/>
    <mergeCell ref="K128:O128"/>
    <mergeCell ref="K115:O115"/>
    <mergeCell ref="A116:O116"/>
    <mergeCell ref="K117:O117"/>
    <mergeCell ref="K118:O118"/>
    <mergeCell ref="K61:O61"/>
    <mergeCell ref="K80:O80"/>
    <mergeCell ref="K88:O88"/>
    <mergeCell ref="K89:O89"/>
    <mergeCell ref="K90:O90"/>
    <mergeCell ref="K91:O91"/>
    <mergeCell ref="K92:O92"/>
    <mergeCell ref="K85:O85"/>
    <mergeCell ref="K86:O86"/>
    <mergeCell ref="K87:O87"/>
  </mergeCells>
  <pageMargins left="0.98425196850393704" right="0.19685039370078741" top="0.59055118110236227" bottom="0" header="0.51181102362204722" footer="0.39370078740157483"/>
  <pageSetup paperSize="9" scale="35" orientation="landscape" r:id="rId1"/>
  <headerFooter alignWithMargins="0">
    <oddHeader xml:space="preserve">&amp;C
&amp;RПродовження додатка 1
</oddHeader>
  </headerFooter>
  <rowBreaks count="2" manualBreakCount="2">
    <brk id="49" max="14" man="1"/>
    <brk id="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M50"/>
  <sheetViews>
    <sheetView view="pageBreakPreview" topLeftCell="A13" zoomScale="70" zoomScaleNormal="73" zoomScaleSheetLayoutView="70" workbookViewId="0">
      <selection activeCell="I22" sqref="I22"/>
    </sheetView>
  </sheetViews>
  <sheetFormatPr defaultColWidth="9.28515625"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381" t="s">
        <v>245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</row>
    <row r="3" spans="1:13" ht="13.5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ht="41.25" customHeight="1">
      <c r="A4" s="388" t="s">
        <v>42</v>
      </c>
      <c r="B4" s="389"/>
      <c r="C4" s="389"/>
      <c r="D4" s="390"/>
      <c r="E4" s="363" t="s">
        <v>43</v>
      </c>
      <c r="F4" s="363" t="s">
        <v>246</v>
      </c>
      <c r="G4" s="363" t="s">
        <v>247</v>
      </c>
      <c r="H4" s="364" t="s">
        <v>46</v>
      </c>
      <c r="I4" s="268" t="s">
        <v>161</v>
      </c>
      <c r="J4" s="268" t="s">
        <v>162</v>
      </c>
      <c r="K4" s="268"/>
      <c r="L4" s="268"/>
      <c r="M4" s="268"/>
    </row>
    <row r="5" spans="1:13" ht="41.25" customHeight="1">
      <c r="A5" s="391"/>
      <c r="B5" s="392"/>
      <c r="C5" s="392"/>
      <c r="D5" s="393"/>
      <c r="E5" s="363"/>
      <c r="F5" s="363"/>
      <c r="G5" s="363"/>
      <c r="H5" s="364"/>
      <c r="I5" s="268"/>
      <c r="J5" s="29" t="s">
        <v>164</v>
      </c>
      <c r="K5" s="29" t="s">
        <v>165</v>
      </c>
      <c r="L5" s="29" t="s">
        <v>166</v>
      </c>
      <c r="M5" s="29" t="s">
        <v>167</v>
      </c>
    </row>
    <row r="6" spans="1:13" ht="18.75">
      <c r="A6" s="382">
        <v>1</v>
      </c>
      <c r="B6" s="383"/>
      <c r="C6" s="383"/>
      <c r="D6" s="384"/>
      <c r="E6" s="40">
        <v>2</v>
      </c>
      <c r="F6" s="40">
        <v>3</v>
      </c>
      <c r="G6" s="40">
        <v>4</v>
      </c>
      <c r="H6" s="40">
        <v>5</v>
      </c>
      <c r="I6" s="40">
        <v>6</v>
      </c>
      <c r="J6" s="40">
        <v>7</v>
      </c>
      <c r="K6" s="40">
        <v>8</v>
      </c>
      <c r="L6" s="40">
        <v>9</v>
      </c>
      <c r="M6" s="40">
        <v>10</v>
      </c>
    </row>
    <row r="7" spans="1:13" ht="24" customHeight="1">
      <c r="A7" s="357" t="s">
        <v>248</v>
      </c>
      <c r="B7" s="358"/>
      <c r="C7" s="358"/>
      <c r="D7" s="358"/>
      <c r="E7" s="130"/>
      <c r="F7" s="394"/>
      <c r="G7" s="394"/>
      <c r="H7" s="394"/>
      <c r="I7" s="394"/>
      <c r="J7" s="394"/>
      <c r="K7" s="394"/>
      <c r="L7" s="394"/>
      <c r="M7" s="395"/>
    </row>
    <row r="8" spans="1:13" s="28" customFormat="1" ht="24" customHeight="1">
      <c r="A8" s="385" t="s">
        <v>59</v>
      </c>
      <c r="B8" s="386"/>
      <c r="C8" s="386"/>
      <c r="D8" s="387"/>
      <c r="E8" s="60">
        <v>1200</v>
      </c>
      <c r="F8" s="228">
        <f>'I. Інф. до фін.плану'!C110</f>
        <v>3630.4</v>
      </c>
      <c r="G8" s="228">
        <f>'I. Інф. до фін.плану'!D110</f>
        <v>0</v>
      </c>
      <c r="H8" s="228">
        <f>'I. Інф. до фін.плану'!E110</f>
        <v>-5468</v>
      </c>
      <c r="I8" s="228">
        <f>'I. Інф. до фін.плану'!F110</f>
        <v>0</v>
      </c>
      <c r="J8" s="228">
        <f>'I. Інф. до фін.плану'!G110</f>
        <v>688</v>
      </c>
      <c r="K8" s="228">
        <f>'I. Інф. до фін.плану'!H110</f>
        <v>-797</v>
      </c>
      <c r="L8" s="228">
        <f>'I. Інф. до фін.плану'!I110</f>
        <v>-701</v>
      </c>
      <c r="M8" s="228">
        <f>'I. Інф. до фін.плану'!J110</f>
        <v>810</v>
      </c>
    </row>
    <row r="9" spans="1:13" s="28" customFormat="1" ht="24" customHeight="1">
      <c r="A9" s="357" t="s">
        <v>249</v>
      </c>
      <c r="B9" s="358"/>
      <c r="C9" s="358"/>
      <c r="D9" s="359"/>
      <c r="E9" s="60">
        <v>2000</v>
      </c>
      <c r="F9" s="229">
        <v>6553.2</v>
      </c>
      <c r="G9" s="229">
        <v>10183.6</v>
      </c>
      <c r="H9" s="229">
        <v>10183</v>
      </c>
      <c r="I9" s="229">
        <v>4715</v>
      </c>
      <c r="J9" s="229">
        <v>5600</v>
      </c>
      <c r="K9" s="229"/>
      <c r="L9" s="229"/>
      <c r="M9" s="229"/>
    </row>
    <row r="10" spans="1:13" s="1" customFormat="1" ht="24" customHeight="1">
      <c r="A10" s="375" t="s">
        <v>250</v>
      </c>
      <c r="B10" s="376"/>
      <c r="C10" s="376"/>
      <c r="D10" s="377"/>
      <c r="E10" s="21">
        <v>2005</v>
      </c>
      <c r="F10" s="230" t="s">
        <v>170</v>
      </c>
      <c r="G10" s="230" t="s">
        <v>170</v>
      </c>
      <c r="H10" s="230" t="s">
        <v>170</v>
      </c>
      <c r="I10" s="231">
        <f t="shared" ref="I10:I47" si="0">SUM(J10:M10)</f>
        <v>0</v>
      </c>
      <c r="J10" s="230" t="s">
        <v>170</v>
      </c>
      <c r="K10" s="230" t="s">
        <v>170</v>
      </c>
      <c r="L10" s="230" t="s">
        <v>170</v>
      </c>
      <c r="M10" s="230" t="s">
        <v>170</v>
      </c>
    </row>
    <row r="11" spans="1:13" s="28" customFormat="1" ht="24" customHeight="1">
      <c r="A11" s="369" t="s">
        <v>251</v>
      </c>
      <c r="B11" s="370"/>
      <c r="C11" s="370"/>
      <c r="D11" s="371"/>
      <c r="E11" s="60">
        <v>2009</v>
      </c>
      <c r="F11" s="232">
        <f>SUM(F9:F10)</f>
        <v>6553.2</v>
      </c>
      <c r="G11" s="232">
        <f t="shared" ref="G11:M11" si="1">SUM(G9:G10)</f>
        <v>10183.6</v>
      </c>
      <c r="H11" s="232">
        <f t="shared" si="1"/>
        <v>10183</v>
      </c>
      <c r="I11" s="232">
        <f t="shared" si="1"/>
        <v>4715</v>
      </c>
      <c r="J11" s="232">
        <f t="shared" si="1"/>
        <v>5600</v>
      </c>
      <c r="K11" s="232">
        <f t="shared" si="1"/>
        <v>0</v>
      </c>
      <c r="L11" s="232">
        <f t="shared" si="1"/>
        <v>0</v>
      </c>
      <c r="M11" s="232">
        <f t="shared" si="1"/>
        <v>0</v>
      </c>
    </row>
    <row r="12" spans="1:13" s="28" customFormat="1" ht="24" customHeight="1">
      <c r="A12" s="378" t="s">
        <v>252</v>
      </c>
      <c r="B12" s="379"/>
      <c r="C12" s="379"/>
      <c r="D12" s="380"/>
      <c r="E12" s="60">
        <v>2010</v>
      </c>
      <c r="F12" s="233">
        <f>SUM(F13:F14)</f>
        <v>0</v>
      </c>
      <c r="G12" s="233">
        <f>SUM(G13:G14)</f>
        <v>0</v>
      </c>
      <c r="H12" s="233">
        <f>SUM(H13:H14)</f>
        <v>0</v>
      </c>
      <c r="I12" s="233">
        <f t="shared" si="0"/>
        <v>0</v>
      </c>
      <c r="J12" s="233">
        <f>SUM(J13:J14)</f>
        <v>0</v>
      </c>
      <c r="K12" s="233">
        <f>SUM(K13:K14)</f>
        <v>0</v>
      </c>
      <c r="L12" s="233">
        <f>SUM(L13:L14)</f>
        <v>0</v>
      </c>
      <c r="M12" s="233">
        <f>SUM(M13:M14)</f>
        <v>0</v>
      </c>
    </row>
    <row r="13" spans="1:13" ht="24" customHeight="1">
      <c r="A13" s="372" t="s">
        <v>253</v>
      </c>
      <c r="B13" s="373"/>
      <c r="C13" s="373"/>
      <c r="D13" s="374"/>
      <c r="E13" s="21">
        <v>2011</v>
      </c>
      <c r="F13" s="230" t="s">
        <v>170</v>
      </c>
      <c r="G13" s="230" t="s">
        <v>170</v>
      </c>
      <c r="H13" s="230" t="s">
        <v>170</v>
      </c>
      <c r="I13" s="231">
        <f t="shared" si="0"/>
        <v>0</v>
      </c>
      <c r="J13" s="230" t="s">
        <v>170</v>
      </c>
      <c r="K13" s="230" t="s">
        <v>170</v>
      </c>
      <c r="L13" s="230" t="s">
        <v>170</v>
      </c>
      <c r="M13" s="230" t="s">
        <v>170</v>
      </c>
    </row>
    <row r="14" spans="1:13" ht="36" customHeight="1">
      <c r="A14" s="372" t="s">
        <v>254</v>
      </c>
      <c r="B14" s="373"/>
      <c r="C14" s="373"/>
      <c r="D14" s="374"/>
      <c r="E14" s="21">
        <v>2012</v>
      </c>
      <c r="F14" s="230" t="s">
        <v>170</v>
      </c>
      <c r="G14" s="230" t="s">
        <v>170</v>
      </c>
      <c r="H14" s="230" t="s">
        <v>170</v>
      </c>
      <c r="I14" s="231">
        <f t="shared" si="0"/>
        <v>0</v>
      </c>
      <c r="J14" s="230" t="s">
        <v>170</v>
      </c>
      <c r="K14" s="230" t="s">
        <v>170</v>
      </c>
      <c r="L14" s="230" t="s">
        <v>170</v>
      </c>
      <c r="M14" s="230" t="s">
        <v>170</v>
      </c>
    </row>
    <row r="15" spans="1:13" ht="24" customHeight="1">
      <c r="A15" s="372" t="s">
        <v>255</v>
      </c>
      <c r="B15" s="373"/>
      <c r="C15" s="373"/>
      <c r="D15" s="374"/>
      <c r="E15" s="21" t="s">
        <v>256</v>
      </c>
      <c r="F15" s="230" t="s">
        <v>170</v>
      </c>
      <c r="G15" s="230" t="s">
        <v>170</v>
      </c>
      <c r="H15" s="230" t="s">
        <v>170</v>
      </c>
      <c r="I15" s="231">
        <f t="shared" si="0"/>
        <v>0</v>
      </c>
      <c r="J15" s="230" t="s">
        <v>170</v>
      </c>
      <c r="K15" s="230" t="s">
        <v>170</v>
      </c>
      <c r="L15" s="230" t="s">
        <v>170</v>
      </c>
      <c r="M15" s="230" t="s">
        <v>170</v>
      </c>
    </row>
    <row r="16" spans="1:13" ht="24" customHeight="1">
      <c r="A16" s="372" t="s">
        <v>257</v>
      </c>
      <c r="B16" s="373"/>
      <c r="C16" s="373"/>
      <c r="D16" s="374"/>
      <c r="E16" s="21">
        <v>2020</v>
      </c>
      <c r="F16" s="230"/>
      <c r="G16" s="230"/>
      <c r="H16" s="230"/>
      <c r="I16" s="231">
        <f t="shared" si="0"/>
        <v>0</v>
      </c>
      <c r="J16" s="230"/>
      <c r="K16" s="230"/>
      <c r="L16" s="230"/>
      <c r="M16" s="230"/>
    </row>
    <row r="17" spans="1:13" ht="24" customHeight="1">
      <c r="A17" s="354" t="s">
        <v>258</v>
      </c>
      <c r="B17" s="355"/>
      <c r="C17" s="355"/>
      <c r="D17" s="356"/>
      <c r="E17" s="21">
        <v>2030</v>
      </c>
      <c r="F17" s="230" t="s">
        <v>170</v>
      </c>
      <c r="G17" s="230" t="s">
        <v>170</v>
      </c>
      <c r="H17" s="230" t="s">
        <v>170</v>
      </c>
      <c r="I17" s="231">
        <f t="shared" si="0"/>
        <v>0</v>
      </c>
      <c r="J17" s="230" t="s">
        <v>170</v>
      </c>
      <c r="K17" s="230" t="s">
        <v>170</v>
      </c>
      <c r="L17" s="230" t="s">
        <v>170</v>
      </c>
      <c r="M17" s="230" t="s">
        <v>170</v>
      </c>
    </row>
    <row r="18" spans="1:13" ht="24" customHeight="1">
      <c r="A18" s="354" t="s">
        <v>259</v>
      </c>
      <c r="B18" s="355"/>
      <c r="C18" s="355"/>
      <c r="D18" s="356"/>
      <c r="E18" s="21">
        <v>2031</v>
      </c>
      <c r="F18" s="230" t="s">
        <v>170</v>
      </c>
      <c r="G18" s="230" t="s">
        <v>170</v>
      </c>
      <c r="H18" s="230" t="s">
        <v>170</v>
      </c>
      <c r="I18" s="231">
        <f t="shared" si="0"/>
        <v>0</v>
      </c>
      <c r="J18" s="230" t="s">
        <v>170</v>
      </c>
      <c r="K18" s="230" t="s">
        <v>170</v>
      </c>
      <c r="L18" s="230" t="s">
        <v>170</v>
      </c>
      <c r="M18" s="230" t="s">
        <v>170</v>
      </c>
    </row>
    <row r="19" spans="1:13" ht="24" customHeight="1">
      <c r="A19" s="354" t="s">
        <v>260</v>
      </c>
      <c r="B19" s="355"/>
      <c r="C19" s="355"/>
      <c r="D19" s="356"/>
      <c r="E19" s="21">
        <v>2040</v>
      </c>
      <c r="F19" s="230" t="s">
        <v>170</v>
      </c>
      <c r="G19" s="230" t="s">
        <v>170</v>
      </c>
      <c r="H19" s="230" t="s">
        <v>170</v>
      </c>
      <c r="I19" s="231">
        <f t="shared" si="0"/>
        <v>0</v>
      </c>
      <c r="J19" s="230" t="s">
        <v>170</v>
      </c>
      <c r="K19" s="230" t="s">
        <v>170</v>
      </c>
      <c r="L19" s="230" t="s">
        <v>170</v>
      </c>
      <c r="M19" s="230" t="s">
        <v>170</v>
      </c>
    </row>
    <row r="20" spans="1:13" ht="24" customHeight="1">
      <c r="A20" s="354" t="s">
        <v>261</v>
      </c>
      <c r="B20" s="355"/>
      <c r="C20" s="355"/>
      <c r="D20" s="356"/>
      <c r="E20" s="21">
        <v>2050</v>
      </c>
      <c r="F20" s="230" t="s">
        <v>170</v>
      </c>
      <c r="G20" s="230" t="s">
        <v>170</v>
      </c>
      <c r="H20" s="230" t="s">
        <v>170</v>
      </c>
      <c r="I20" s="231">
        <f t="shared" si="0"/>
        <v>0</v>
      </c>
      <c r="J20" s="230" t="s">
        <v>170</v>
      </c>
      <c r="K20" s="230" t="s">
        <v>170</v>
      </c>
      <c r="L20" s="230" t="s">
        <v>170</v>
      </c>
      <c r="M20" s="230" t="s">
        <v>170</v>
      </c>
    </row>
    <row r="21" spans="1:13" ht="24" customHeight="1">
      <c r="A21" s="354" t="s">
        <v>262</v>
      </c>
      <c r="B21" s="355"/>
      <c r="C21" s="355"/>
      <c r="D21" s="356"/>
      <c r="E21" s="21">
        <v>2060</v>
      </c>
      <c r="F21" s="230" t="s">
        <v>170</v>
      </c>
      <c r="G21" s="230" t="s">
        <v>170</v>
      </c>
      <c r="H21" s="230">
        <v>0</v>
      </c>
      <c r="I21" s="231">
        <f t="shared" si="0"/>
        <v>0</v>
      </c>
      <c r="J21" s="230" t="s">
        <v>170</v>
      </c>
      <c r="K21" s="230" t="s">
        <v>170</v>
      </c>
      <c r="L21" s="230" t="s">
        <v>170</v>
      </c>
      <c r="M21" s="230" t="s">
        <v>170</v>
      </c>
    </row>
    <row r="22" spans="1:13" s="28" customFormat="1" ht="24" customHeight="1">
      <c r="A22" s="357" t="s">
        <v>263</v>
      </c>
      <c r="B22" s="358"/>
      <c r="C22" s="358"/>
      <c r="D22" s="359"/>
      <c r="E22" s="60">
        <v>2070</v>
      </c>
      <c r="F22" s="234">
        <f>SUM(F8,F11:F12,F16:F17,F19:F21)</f>
        <v>10183.6</v>
      </c>
      <c r="G22" s="234">
        <f>SUM(G8,G11:G12,G16:G17,G19:G21)</f>
        <v>10183.6</v>
      </c>
      <c r="H22" s="234">
        <f>SUM(H8,H11:H12,H16:H17,H19:H21)</f>
        <v>4715</v>
      </c>
      <c r="I22" s="234">
        <f>SUM(I8,I11:I12,I16:I17,I19:I21)+'I. Інф. до фін.плану'!F110</f>
        <v>4715</v>
      </c>
      <c r="J22" s="234">
        <f>SUM(J8,J11:J12,J16:J17,J19:J21)</f>
        <v>6288</v>
      </c>
      <c r="K22" s="234">
        <f>SUM(K8,K11:K12,K16:K17,K19:K21)</f>
        <v>-797</v>
      </c>
      <c r="L22" s="234">
        <f>SUM(L8,L11:L12,L16:L17,L19:L21)</f>
        <v>-701</v>
      </c>
      <c r="M22" s="234">
        <f>SUM(M8,M11:M12,M16:M17,M19:M21)</f>
        <v>810</v>
      </c>
    </row>
    <row r="23" spans="1:13" ht="24" customHeight="1">
      <c r="A23" s="368" t="s">
        <v>264</v>
      </c>
      <c r="B23" s="368"/>
      <c r="C23" s="368"/>
      <c r="D23" s="368"/>
      <c r="E23" s="368"/>
      <c r="F23" s="368"/>
      <c r="G23" s="368"/>
      <c r="H23" s="368"/>
      <c r="I23" s="368"/>
      <c r="J23" s="368"/>
      <c r="K23" s="368"/>
      <c r="L23" s="368"/>
      <c r="M23" s="368"/>
    </row>
    <row r="24" spans="1:13" ht="24" customHeight="1">
      <c r="A24" s="369" t="s">
        <v>265</v>
      </c>
      <c r="B24" s="370"/>
      <c r="C24" s="370"/>
      <c r="D24" s="371"/>
      <c r="E24" s="60">
        <v>2110</v>
      </c>
      <c r="F24" s="232">
        <f>SUM(F25:F33)</f>
        <v>0</v>
      </c>
      <c r="G24" s="232">
        <f>SUM(G25:G33)</f>
        <v>0</v>
      </c>
      <c r="H24" s="232">
        <f>SUM(H25:H33)</f>
        <v>0</v>
      </c>
      <c r="I24" s="233">
        <f t="shared" si="0"/>
        <v>0</v>
      </c>
      <c r="J24" s="232">
        <f>SUM(J25:J33)</f>
        <v>0</v>
      </c>
      <c r="K24" s="232">
        <f>SUM(K25:K33)</f>
        <v>0</v>
      </c>
      <c r="L24" s="232">
        <f>SUM(L25:L33)</f>
        <v>0</v>
      </c>
      <c r="M24" s="232">
        <f>SUM(M25:M33)</f>
        <v>0</v>
      </c>
    </row>
    <row r="25" spans="1:13" ht="24" customHeight="1">
      <c r="A25" s="372" t="s">
        <v>61</v>
      </c>
      <c r="B25" s="373"/>
      <c r="C25" s="373"/>
      <c r="D25" s="374"/>
      <c r="E25" s="21">
        <v>2111</v>
      </c>
      <c r="F25" s="230"/>
      <c r="G25" s="230"/>
      <c r="H25" s="230"/>
      <c r="I25" s="231">
        <f t="shared" si="0"/>
        <v>0</v>
      </c>
      <c r="J25" s="230"/>
      <c r="K25" s="230"/>
      <c r="L25" s="230"/>
      <c r="M25" s="230"/>
    </row>
    <row r="26" spans="1:13" ht="24" customHeight="1">
      <c r="A26" s="372" t="s">
        <v>62</v>
      </c>
      <c r="B26" s="373"/>
      <c r="C26" s="373"/>
      <c r="D26" s="374"/>
      <c r="E26" s="21">
        <v>2112</v>
      </c>
      <c r="F26" s="230"/>
      <c r="G26" s="230"/>
      <c r="H26" s="230"/>
      <c r="I26" s="231">
        <f t="shared" si="0"/>
        <v>0</v>
      </c>
      <c r="J26" s="230"/>
      <c r="K26" s="230"/>
      <c r="L26" s="230"/>
      <c r="M26" s="230"/>
    </row>
    <row r="27" spans="1:13" ht="24" customHeight="1">
      <c r="A27" s="354" t="s">
        <v>63</v>
      </c>
      <c r="B27" s="355"/>
      <c r="C27" s="355"/>
      <c r="D27" s="356"/>
      <c r="E27" s="75">
        <v>2113</v>
      </c>
      <c r="F27" s="230" t="s">
        <v>170</v>
      </c>
      <c r="G27" s="230" t="s">
        <v>170</v>
      </c>
      <c r="H27" s="230" t="s">
        <v>170</v>
      </c>
      <c r="I27" s="231">
        <f t="shared" si="0"/>
        <v>0</v>
      </c>
      <c r="J27" s="230" t="s">
        <v>170</v>
      </c>
      <c r="K27" s="230" t="s">
        <v>170</v>
      </c>
      <c r="L27" s="230" t="s">
        <v>170</v>
      </c>
      <c r="M27" s="230" t="s">
        <v>170</v>
      </c>
    </row>
    <row r="28" spans="1:13" ht="24" customHeight="1">
      <c r="A28" s="354" t="s">
        <v>266</v>
      </c>
      <c r="B28" s="355"/>
      <c r="C28" s="355"/>
      <c r="D28" s="356"/>
      <c r="E28" s="75">
        <v>2114</v>
      </c>
      <c r="F28" s="230"/>
      <c r="G28" s="230"/>
      <c r="H28" s="230"/>
      <c r="I28" s="231">
        <f t="shared" si="0"/>
        <v>0</v>
      </c>
      <c r="J28" s="230"/>
      <c r="K28" s="230"/>
      <c r="L28" s="230"/>
      <c r="M28" s="230"/>
    </row>
    <row r="29" spans="1:13" ht="24" customHeight="1">
      <c r="A29" s="354" t="s">
        <v>64</v>
      </c>
      <c r="B29" s="355"/>
      <c r="C29" s="355"/>
      <c r="D29" s="356"/>
      <c r="E29" s="75">
        <v>2115</v>
      </c>
      <c r="F29" s="230"/>
      <c r="G29" s="230"/>
      <c r="H29" s="230"/>
      <c r="I29" s="231">
        <f t="shared" si="0"/>
        <v>0</v>
      </c>
      <c r="J29" s="230"/>
      <c r="K29" s="230"/>
      <c r="L29" s="230"/>
      <c r="M29" s="230"/>
    </row>
    <row r="30" spans="1:13" ht="24" customHeight="1">
      <c r="A30" s="354" t="s">
        <v>267</v>
      </c>
      <c r="B30" s="355"/>
      <c r="C30" s="355"/>
      <c r="D30" s="356"/>
      <c r="E30" s="75">
        <v>2116</v>
      </c>
      <c r="F30" s="230"/>
      <c r="G30" s="230"/>
      <c r="H30" s="230"/>
      <c r="I30" s="231">
        <f t="shared" si="0"/>
        <v>0</v>
      </c>
      <c r="J30" s="230"/>
      <c r="K30" s="230"/>
      <c r="L30" s="230"/>
      <c r="M30" s="230"/>
    </row>
    <row r="31" spans="1:13" ht="24" customHeight="1">
      <c r="A31" s="354" t="s">
        <v>268</v>
      </c>
      <c r="B31" s="355"/>
      <c r="C31" s="355"/>
      <c r="D31" s="356"/>
      <c r="E31" s="75">
        <v>2117</v>
      </c>
      <c r="F31" s="230"/>
      <c r="G31" s="230"/>
      <c r="H31" s="230"/>
      <c r="I31" s="231">
        <f t="shared" si="0"/>
        <v>0</v>
      </c>
      <c r="J31" s="230"/>
      <c r="K31" s="230"/>
      <c r="L31" s="230"/>
      <c r="M31" s="230"/>
    </row>
    <row r="32" spans="1:13" ht="24" customHeight="1">
      <c r="A32" s="354" t="s">
        <v>269</v>
      </c>
      <c r="B32" s="355"/>
      <c r="C32" s="355"/>
      <c r="D32" s="356"/>
      <c r="E32" s="75">
        <v>2118</v>
      </c>
      <c r="F32" s="230"/>
      <c r="G32" s="230"/>
      <c r="H32" s="230"/>
      <c r="I32" s="231">
        <f t="shared" si="0"/>
        <v>0</v>
      </c>
      <c r="J32" s="230"/>
      <c r="K32" s="230"/>
      <c r="L32" s="230"/>
      <c r="M32" s="230"/>
    </row>
    <row r="33" spans="1:13" ht="24" customHeight="1">
      <c r="A33" s="354" t="s">
        <v>270</v>
      </c>
      <c r="B33" s="355"/>
      <c r="C33" s="355"/>
      <c r="D33" s="356"/>
      <c r="E33" s="75">
        <v>2119</v>
      </c>
      <c r="F33" s="230"/>
      <c r="G33" s="230"/>
      <c r="H33" s="230"/>
      <c r="I33" s="231">
        <f t="shared" si="0"/>
        <v>0</v>
      </c>
      <c r="J33" s="230"/>
      <c r="K33" s="230"/>
      <c r="L33" s="230"/>
      <c r="M33" s="230"/>
    </row>
    <row r="34" spans="1:13" ht="24" customHeight="1">
      <c r="A34" s="357" t="s">
        <v>271</v>
      </c>
      <c r="B34" s="358"/>
      <c r="C34" s="358"/>
      <c r="D34" s="359"/>
      <c r="E34" s="76">
        <v>2120</v>
      </c>
      <c r="F34" s="232">
        <f>SUM(F35:F38)</f>
        <v>2308.9</v>
      </c>
      <c r="G34" s="232">
        <f>SUM(G35:G38)</f>
        <v>2680</v>
      </c>
      <c r="H34" s="232">
        <f>SUM(H35:H38)</f>
        <v>3805</v>
      </c>
      <c r="I34" s="233">
        <f t="shared" si="0"/>
        <v>4020</v>
      </c>
      <c r="J34" s="232">
        <f>SUM(J35:J38)</f>
        <v>870</v>
      </c>
      <c r="K34" s="232">
        <f>SUM(K35:K38)</f>
        <v>1140</v>
      </c>
      <c r="L34" s="232">
        <f>SUM(L35:L38)</f>
        <v>1130</v>
      </c>
      <c r="M34" s="232">
        <f>SUM(M35:M38)</f>
        <v>880</v>
      </c>
    </row>
    <row r="35" spans="1:13" ht="24" customHeight="1">
      <c r="A35" s="365" t="s">
        <v>269</v>
      </c>
      <c r="B35" s="366"/>
      <c r="C35" s="366"/>
      <c r="D35" s="367"/>
      <c r="E35" s="75">
        <v>2121</v>
      </c>
      <c r="F35" s="230">
        <v>2308.9</v>
      </c>
      <c r="G35" s="230">
        <v>2680</v>
      </c>
      <c r="H35" s="230">
        <v>3805</v>
      </c>
      <c r="I35" s="231">
        <f t="shared" si="0"/>
        <v>4020</v>
      </c>
      <c r="J35" s="230">
        <v>870</v>
      </c>
      <c r="K35" s="230">
        <v>1140</v>
      </c>
      <c r="L35" s="260">
        <v>1130</v>
      </c>
      <c r="M35" s="230">
        <v>880</v>
      </c>
    </row>
    <row r="36" spans="1:13" ht="24" customHeight="1">
      <c r="A36" s="354" t="s">
        <v>272</v>
      </c>
      <c r="B36" s="355"/>
      <c r="C36" s="355"/>
      <c r="D36" s="356"/>
      <c r="E36" s="75">
        <v>2122</v>
      </c>
      <c r="F36" s="230"/>
      <c r="G36" s="230"/>
      <c r="H36" s="230"/>
      <c r="I36" s="231">
        <f t="shared" si="0"/>
        <v>0</v>
      </c>
      <c r="J36" s="230"/>
      <c r="K36" s="230"/>
      <c r="L36" s="230"/>
      <c r="M36" s="230"/>
    </row>
    <row r="37" spans="1:13" ht="24" customHeight="1">
      <c r="A37" s="354" t="s">
        <v>273</v>
      </c>
      <c r="B37" s="355"/>
      <c r="C37" s="355"/>
      <c r="D37" s="356"/>
      <c r="E37" s="75">
        <v>2123</v>
      </c>
      <c r="F37" s="230"/>
      <c r="G37" s="230"/>
      <c r="H37" s="230"/>
      <c r="I37" s="231">
        <f t="shared" si="0"/>
        <v>0</v>
      </c>
      <c r="J37" s="230"/>
      <c r="K37" s="230"/>
      <c r="L37" s="230"/>
      <c r="M37" s="230"/>
    </row>
    <row r="38" spans="1:13" ht="24" customHeight="1">
      <c r="A38" s="354" t="s">
        <v>270</v>
      </c>
      <c r="B38" s="355"/>
      <c r="C38" s="355"/>
      <c r="D38" s="356"/>
      <c r="E38" s="75">
        <v>2124</v>
      </c>
      <c r="F38" s="230"/>
      <c r="G38" s="230"/>
      <c r="H38" s="230"/>
      <c r="I38" s="231">
        <f t="shared" si="0"/>
        <v>0</v>
      </c>
      <c r="J38" s="230"/>
      <c r="K38" s="230"/>
      <c r="L38" s="230"/>
      <c r="M38" s="230"/>
    </row>
    <row r="39" spans="1:13" ht="24" customHeight="1">
      <c r="A39" s="357" t="s">
        <v>274</v>
      </c>
      <c r="B39" s="358"/>
      <c r="C39" s="358"/>
      <c r="D39" s="359"/>
      <c r="E39" s="76">
        <v>2130</v>
      </c>
      <c r="F39" s="232">
        <f>SUM(F40:F43)</f>
        <v>2886.3</v>
      </c>
      <c r="G39" s="232">
        <f>SUM(G40:G43)</f>
        <v>3430</v>
      </c>
      <c r="H39" s="232">
        <f>SUM(H40:H43)</f>
        <v>4540</v>
      </c>
      <c r="I39" s="233">
        <f t="shared" si="0"/>
        <v>5030</v>
      </c>
      <c r="J39" s="232">
        <f>SUM(J40:J43)</f>
        <v>1094</v>
      </c>
      <c r="K39" s="232">
        <f>SUM(K40:K43)</f>
        <v>1421</v>
      </c>
      <c r="L39" s="232">
        <f>SUM(L40:L43)</f>
        <v>1411</v>
      </c>
      <c r="M39" s="232">
        <f>SUM(M40:M43)</f>
        <v>1104</v>
      </c>
    </row>
    <row r="40" spans="1:13" ht="36.75" customHeight="1">
      <c r="A40" s="354" t="s">
        <v>65</v>
      </c>
      <c r="B40" s="355"/>
      <c r="C40" s="355"/>
      <c r="D40" s="356"/>
      <c r="E40" s="75">
        <v>2131</v>
      </c>
      <c r="F40" s="230"/>
      <c r="G40" s="230"/>
      <c r="H40" s="230"/>
      <c r="I40" s="231">
        <f t="shared" si="0"/>
        <v>0</v>
      </c>
      <c r="J40" s="230"/>
      <c r="K40" s="230"/>
      <c r="L40" s="230"/>
      <c r="M40" s="230"/>
    </row>
    <row r="41" spans="1:13" ht="24" customHeight="1">
      <c r="A41" s="354" t="s">
        <v>275</v>
      </c>
      <c r="B41" s="355"/>
      <c r="C41" s="355"/>
      <c r="D41" s="356"/>
      <c r="E41" s="75">
        <v>2132</v>
      </c>
      <c r="F41" s="230"/>
      <c r="G41" s="230"/>
      <c r="H41" s="230"/>
      <c r="I41" s="231">
        <f t="shared" si="0"/>
        <v>0</v>
      </c>
      <c r="J41" s="230"/>
      <c r="K41" s="230"/>
      <c r="L41" s="230"/>
      <c r="M41" s="230"/>
    </row>
    <row r="42" spans="1:13" ht="24" customHeight="1">
      <c r="A42" s="365" t="s">
        <v>276</v>
      </c>
      <c r="B42" s="366"/>
      <c r="C42" s="366"/>
      <c r="D42" s="367"/>
      <c r="E42" s="75">
        <v>2133</v>
      </c>
      <c r="F42" s="230">
        <v>2691.3</v>
      </c>
      <c r="G42" s="230">
        <v>3200</v>
      </c>
      <c r="H42" s="230">
        <v>4435</v>
      </c>
      <c r="I42" s="231">
        <f t="shared" si="0"/>
        <v>4920</v>
      </c>
      <c r="J42" s="230">
        <v>1070</v>
      </c>
      <c r="K42" s="230">
        <v>1390</v>
      </c>
      <c r="L42" s="230">
        <v>1380</v>
      </c>
      <c r="M42" s="230">
        <v>1080</v>
      </c>
    </row>
    <row r="43" spans="1:13" ht="24" customHeight="1">
      <c r="A43" s="365" t="s">
        <v>277</v>
      </c>
      <c r="B43" s="366"/>
      <c r="C43" s="366"/>
      <c r="D43" s="367"/>
      <c r="E43" s="75">
        <v>2134</v>
      </c>
      <c r="F43" s="230">
        <v>195</v>
      </c>
      <c r="G43" s="230">
        <v>230</v>
      </c>
      <c r="H43" s="230">
        <v>105</v>
      </c>
      <c r="I43" s="231">
        <f t="shared" si="0"/>
        <v>110</v>
      </c>
      <c r="J43" s="230">
        <v>24</v>
      </c>
      <c r="K43" s="230">
        <v>31</v>
      </c>
      <c r="L43" s="230">
        <v>31</v>
      </c>
      <c r="M43" s="230">
        <v>24</v>
      </c>
    </row>
    <row r="44" spans="1:13" ht="24" customHeight="1">
      <c r="A44" s="357" t="s">
        <v>278</v>
      </c>
      <c r="B44" s="358"/>
      <c r="C44" s="358"/>
      <c r="D44" s="359"/>
      <c r="E44" s="76">
        <v>2140</v>
      </c>
      <c r="F44" s="232">
        <f>SUM(F45,F46)</f>
        <v>0</v>
      </c>
      <c r="G44" s="232">
        <f>SUM(G45,G46)</f>
        <v>0</v>
      </c>
      <c r="H44" s="232">
        <f>SUM(H45,H46)</f>
        <v>0</v>
      </c>
      <c r="I44" s="233">
        <f t="shared" si="0"/>
        <v>0</v>
      </c>
      <c r="J44" s="232">
        <v>0</v>
      </c>
      <c r="K44" s="232">
        <v>0</v>
      </c>
      <c r="L44" s="232">
        <v>0</v>
      </c>
      <c r="M44" s="232">
        <v>0</v>
      </c>
    </row>
    <row r="45" spans="1:13" ht="35.25" customHeight="1">
      <c r="A45" s="354" t="s">
        <v>279</v>
      </c>
      <c r="B45" s="355"/>
      <c r="C45" s="355"/>
      <c r="D45" s="356"/>
      <c r="E45" s="75">
        <v>2141</v>
      </c>
      <c r="F45" s="230"/>
      <c r="G45" s="230"/>
      <c r="H45" s="230"/>
      <c r="I45" s="231">
        <f t="shared" si="0"/>
        <v>0</v>
      </c>
      <c r="J45" s="230"/>
      <c r="K45" s="230"/>
      <c r="L45" s="230"/>
      <c r="M45" s="230"/>
    </row>
    <row r="46" spans="1:13" ht="24" customHeight="1">
      <c r="A46" s="354" t="s">
        <v>280</v>
      </c>
      <c r="B46" s="355"/>
      <c r="C46" s="355"/>
      <c r="D46" s="356"/>
      <c r="E46" s="75">
        <v>2142</v>
      </c>
      <c r="F46" s="230"/>
      <c r="G46" s="230"/>
      <c r="H46" s="230"/>
      <c r="I46" s="231">
        <f t="shared" si="0"/>
        <v>0</v>
      </c>
      <c r="J46" s="230"/>
      <c r="K46" s="230"/>
      <c r="L46" s="230"/>
      <c r="M46" s="230"/>
    </row>
    <row r="47" spans="1:13" ht="24" customHeight="1">
      <c r="A47" s="357" t="s">
        <v>66</v>
      </c>
      <c r="B47" s="358"/>
      <c r="C47" s="358"/>
      <c r="D47" s="359"/>
      <c r="E47" s="76">
        <v>2200</v>
      </c>
      <c r="F47" s="232">
        <f>SUM(F24,F34,F39,F44)</f>
        <v>5195.2000000000007</v>
      </c>
      <c r="G47" s="232">
        <f>SUM(G24,G34,G39,G44)</f>
        <v>6110</v>
      </c>
      <c r="H47" s="232">
        <f>SUM(H24,H34,H39,H44)</f>
        <v>8345</v>
      </c>
      <c r="I47" s="233">
        <f t="shared" si="0"/>
        <v>9050</v>
      </c>
      <c r="J47" s="232">
        <f>SUM(J24,J34,J39,J44)</f>
        <v>1964</v>
      </c>
      <c r="K47" s="232">
        <f>SUM(K24,K34,K39,K44)</f>
        <v>2561</v>
      </c>
      <c r="L47" s="232">
        <f>SUM(L24,L34,L39,L44)</f>
        <v>2541</v>
      </c>
      <c r="M47" s="232">
        <f>SUM(M24,M34,M39,M44)</f>
        <v>1984</v>
      </c>
    </row>
    <row r="48" spans="1:13" ht="15" customHeight="1">
      <c r="A48" s="31"/>
      <c r="B48" s="31"/>
      <c r="C48" s="31"/>
      <c r="D48" s="31"/>
      <c r="E48" s="32"/>
      <c r="F48" s="33"/>
      <c r="G48" s="34"/>
      <c r="H48" s="34"/>
      <c r="I48" s="33"/>
      <c r="J48" s="34"/>
      <c r="K48" s="34"/>
      <c r="L48" s="34"/>
      <c r="M48" s="34"/>
    </row>
    <row r="49" spans="1:13" ht="29.25" customHeight="1">
      <c r="A49" s="77" t="s">
        <v>242</v>
      </c>
      <c r="B49" s="18"/>
      <c r="C49" s="18"/>
      <c r="D49" s="18"/>
      <c r="E49" s="78"/>
      <c r="F49" s="360" t="s">
        <v>141</v>
      </c>
      <c r="G49" s="360"/>
      <c r="H49" s="360"/>
      <c r="I49" s="360"/>
      <c r="J49" s="51"/>
      <c r="K49" s="361" t="s">
        <v>244</v>
      </c>
      <c r="L49" s="361"/>
      <c r="M49" s="361"/>
    </row>
    <row r="50" spans="1:13" ht="22.5" customHeight="1">
      <c r="A50" s="35" t="s">
        <v>281</v>
      </c>
      <c r="B50" s="35"/>
      <c r="C50" s="35"/>
      <c r="D50" s="35"/>
      <c r="E50" s="24"/>
      <c r="F50" s="362" t="s">
        <v>282</v>
      </c>
      <c r="G50" s="362"/>
      <c r="H50" s="362"/>
      <c r="I50" s="362"/>
      <c r="J50" s="52"/>
    </row>
  </sheetData>
  <mergeCells count="54">
    <mergeCell ref="A2:M2"/>
    <mergeCell ref="J4:M4"/>
    <mergeCell ref="A6:D6"/>
    <mergeCell ref="A8:D8"/>
    <mergeCell ref="A9:D9"/>
    <mergeCell ref="A4:D5"/>
    <mergeCell ref="A7:D7"/>
    <mergeCell ref="F7:M7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M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F49:I49"/>
    <mergeCell ref="K49:M49"/>
    <mergeCell ref="F50:I50"/>
    <mergeCell ref="E4:E5"/>
    <mergeCell ref="F4:F5"/>
    <mergeCell ref="G4:G5"/>
    <mergeCell ref="H4:H5"/>
    <mergeCell ref="I4:I5"/>
  </mergeCells>
  <pageMargins left="1.1023622047244095" right="0.39370078740157483" top="0.51181102362204722" bottom="0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97"/>
  <sheetViews>
    <sheetView view="pageBreakPreview" topLeftCell="A43" zoomScale="80" zoomScaleNormal="65" zoomScaleSheetLayoutView="80" workbookViewId="0">
      <selection activeCell="I23" sqref="I23"/>
    </sheetView>
  </sheetViews>
  <sheetFormatPr defaultColWidth="9.28515625" defaultRowHeight="12.75"/>
  <cols>
    <col min="1" max="1" width="96.5703125" customWidth="1"/>
    <col min="2" max="2" width="13.28515625" customWidth="1"/>
    <col min="3" max="6" width="15.42578125" customWidth="1"/>
    <col min="7" max="7" width="17" customWidth="1"/>
    <col min="8" max="10" width="15.42578125" customWidth="1"/>
  </cols>
  <sheetData>
    <row r="1" spans="1:10" ht="26.25" customHeight="1">
      <c r="A1" s="400" t="s">
        <v>283</v>
      </c>
      <c r="B1" s="400"/>
      <c r="C1" s="400"/>
      <c r="D1" s="400"/>
      <c r="E1" s="400"/>
      <c r="F1" s="400"/>
      <c r="G1" s="400"/>
      <c r="H1" s="400"/>
      <c r="I1" s="400"/>
      <c r="J1" s="400"/>
    </row>
    <row r="2" spans="1:10" ht="12.75" customHeigh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6.25" customHeight="1">
      <c r="A3" s="398" t="s">
        <v>42</v>
      </c>
      <c r="B3" s="364" t="s">
        <v>284</v>
      </c>
      <c r="C3" s="364" t="s">
        <v>246</v>
      </c>
      <c r="D3" s="364" t="s">
        <v>247</v>
      </c>
      <c r="E3" s="364" t="s">
        <v>46</v>
      </c>
      <c r="F3" s="268" t="s">
        <v>285</v>
      </c>
      <c r="G3" s="268" t="s">
        <v>162</v>
      </c>
      <c r="H3" s="268"/>
      <c r="I3" s="268"/>
      <c r="J3" s="268"/>
    </row>
    <row r="4" spans="1:10" ht="24" customHeight="1">
      <c r="A4" s="399"/>
      <c r="B4" s="364"/>
      <c r="C4" s="364"/>
      <c r="D4" s="364"/>
      <c r="E4" s="364"/>
      <c r="F4" s="268"/>
      <c r="G4" s="29" t="s">
        <v>164</v>
      </c>
      <c r="H4" s="29" t="s">
        <v>165</v>
      </c>
      <c r="I4" s="29" t="s">
        <v>166</v>
      </c>
      <c r="J4" s="29" t="s">
        <v>167</v>
      </c>
    </row>
    <row r="5" spans="1:10" ht="18.75" customHeight="1">
      <c r="A5" s="7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9">
        <v>8</v>
      </c>
      <c r="I5" s="29">
        <v>9</v>
      </c>
      <c r="J5" s="29">
        <v>10</v>
      </c>
    </row>
    <row r="6" spans="1:10" ht="20.25" customHeight="1">
      <c r="A6" s="131" t="s">
        <v>286</v>
      </c>
      <c r="B6" s="41"/>
      <c r="C6" s="401"/>
      <c r="D6" s="401"/>
      <c r="E6" s="401"/>
      <c r="F6" s="401"/>
      <c r="G6" s="401"/>
      <c r="H6" s="401"/>
      <c r="I6" s="401"/>
      <c r="J6" s="401"/>
    </row>
    <row r="7" spans="1:10" ht="38.25" customHeight="1">
      <c r="A7" s="132" t="s">
        <v>487</v>
      </c>
      <c r="B7" s="57">
        <v>3000</v>
      </c>
      <c r="C7" s="235">
        <f>SUM(C8:C9,C11,C15:C16,C20)</f>
        <v>25205.199999999997</v>
      </c>
      <c r="D7" s="235">
        <f>SUM(D8:D9,D11,D15:D16,D20)</f>
        <v>24020</v>
      </c>
      <c r="E7" s="235">
        <f>SUM(E8:E9,E11,E15:E16,E20)</f>
        <v>32766.9</v>
      </c>
      <c r="F7" s="236">
        <f t="shared" ref="F7:F83" si="0">SUM(G7:J7)</f>
        <v>35278.839999999997</v>
      </c>
      <c r="G7" s="235">
        <f>SUM(G8:G9,G11,G15:G16,G20)</f>
        <v>8750</v>
      </c>
      <c r="H7" s="235">
        <f>SUM(H8:H9,H11,H15:H16,H20)</f>
        <v>8798.84</v>
      </c>
      <c r="I7" s="235">
        <f>SUM(I8:I9,I11,I15:I16,I20)</f>
        <v>8830</v>
      </c>
      <c r="J7" s="235">
        <f>SUM(J8:J9,J11,J15:J16,J20)</f>
        <v>8900</v>
      </c>
    </row>
    <row r="8" spans="1:10" ht="39" customHeight="1">
      <c r="A8" s="116" t="s">
        <v>488</v>
      </c>
      <c r="B8" s="21">
        <v>3010</v>
      </c>
      <c r="C8" s="237">
        <v>21916.3</v>
      </c>
      <c r="D8" s="237">
        <v>23500</v>
      </c>
      <c r="E8" s="237">
        <v>26700</v>
      </c>
      <c r="F8" s="238">
        <f t="shared" si="0"/>
        <v>30800</v>
      </c>
      <c r="G8" s="237">
        <v>7700</v>
      </c>
      <c r="H8" s="237">
        <v>7700</v>
      </c>
      <c r="I8" s="237">
        <v>7700</v>
      </c>
      <c r="J8" s="237">
        <v>7700</v>
      </c>
    </row>
    <row r="9" spans="1:10" ht="33.75" customHeight="1">
      <c r="A9" s="58" t="s">
        <v>287</v>
      </c>
      <c r="B9" s="21">
        <v>3020</v>
      </c>
      <c r="C9" s="237"/>
      <c r="D9" s="237"/>
      <c r="E9" s="237"/>
      <c r="F9" s="238">
        <f t="shared" si="0"/>
        <v>0</v>
      </c>
      <c r="G9" s="237"/>
      <c r="H9" s="237"/>
      <c r="I9" s="237"/>
      <c r="J9" s="237"/>
    </row>
    <row r="10" spans="1:10" ht="33.75" customHeight="1">
      <c r="A10" s="58" t="s">
        <v>288</v>
      </c>
      <c r="B10" s="21">
        <v>3030</v>
      </c>
      <c r="C10" s="237"/>
      <c r="D10" s="237"/>
      <c r="E10" s="237"/>
      <c r="F10" s="238">
        <f t="shared" si="0"/>
        <v>0</v>
      </c>
      <c r="G10" s="237"/>
      <c r="H10" s="237"/>
      <c r="I10" s="237"/>
      <c r="J10" s="237"/>
    </row>
    <row r="11" spans="1:10" ht="33.75" customHeight="1">
      <c r="A11" s="134" t="s">
        <v>289</v>
      </c>
      <c r="B11" s="21">
        <v>3040</v>
      </c>
      <c r="C11" s="239">
        <f>SUM(C12:C13)</f>
        <v>2473.1</v>
      </c>
      <c r="D11" s="239">
        <f>SUM(D12:D13)</f>
        <v>220</v>
      </c>
      <c r="E11" s="239">
        <f>SUM(E12:E13)</f>
        <v>5766.9000000000005</v>
      </c>
      <c r="F11" s="236">
        <f t="shared" si="0"/>
        <v>4078.84</v>
      </c>
      <c r="G11" s="239">
        <f>SUM(G12:G13)</f>
        <v>950</v>
      </c>
      <c r="H11" s="239">
        <f>SUM(H12:H13)</f>
        <v>998.84</v>
      </c>
      <c r="I11" s="239">
        <f>SUM(I12:I13)</f>
        <v>1030</v>
      </c>
      <c r="J11" s="239">
        <f>SUM(J12:J13)</f>
        <v>1100</v>
      </c>
    </row>
    <row r="12" spans="1:10" ht="33.75" customHeight="1">
      <c r="A12" s="58" t="s">
        <v>437</v>
      </c>
      <c r="B12" s="21">
        <v>3041</v>
      </c>
      <c r="C12" s="237">
        <v>54.5</v>
      </c>
      <c r="D12" s="237">
        <v>220</v>
      </c>
      <c r="E12" s="237">
        <v>413.3</v>
      </c>
      <c r="F12" s="238">
        <f t="shared" si="0"/>
        <v>578.84</v>
      </c>
      <c r="G12" s="237">
        <v>150</v>
      </c>
      <c r="H12" s="237">
        <v>98.84</v>
      </c>
      <c r="I12" s="237">
        <v>130</v>
      </c>
      <c r="J12" s="237">
        <v>200</v>
      </c>
    </row>
    <row r="13" spans="1:10" ht="33.75" customHeight="1">
      <c r="A13" s="58" t="s">
        <v>438</v>
      </c>
      <c r="B13" s="21" t="s">
        <v>439</v>
      </c>
      <c r="C13" s="237">
        <v>2418.6</v>
      </c>
      <c r="D13" s="237"/>
      <c r="E13" s="237">
        <v>5353.6</v>
      </c>
      <c r="F13" s="238">
        <f t="shared" si="0"/>
        <v>3500</v>
      </c>
      <c r="G13" s="237">
        <v>800</v>
      </c>
      <c r="H13" s="237">
        <v>900</v>
      </c>
      <c r="I13" s="237">
        <v>900</v>
      </c>
      <c r="J13" s="237">
        <v>900</v>
      </c>
    </row>
    <row r="14" spans="1:10" ht="33.75" customHeight="1">
      <c r="A14" s="58" t="s">
        <v>290</v>
      </c>
      <c r="B14" s="21">
        <v>3042</v>
      </c>
      <c r="C14" s="237"/>
      <c r="D14" s="237"/>
      <c r="E14" s="237"/>
      <c r="F14" s="238">
        <f t="shared" si="0"/>
        <v>0</v>
      </c>
      <c r="G14" s="237"/>
      <c r="H14" s="237"/>
      <c r="I14" s="237"/>
      <c r="J14" s="237"/>
    </row>
    <row r="15" spans="1:10" ht="33.75" customHeight="1">
      <c r="A15" s="58" t="s">
        <v>291</v>
      </c>
      <c r="B15" s="21">
        <v>3050</v>
      </c>
      <c r="C15" s="237"/>
      <c r="D15" s="237"/>
      <c r="E15" s="237"/>
      <c r="F15" s="238">
        <f t="shared" si="0"/>
        <v>0</v>
      </c>
      <c r="G15" s="237"/>
      <c r="H15" s="237"/>
      <c r="I15" s="237"/>
      <c r="J15" s="237"/>
    </row>
    <row r="16" spans="1:10" ht="33.75" customHeight="1">
      <c r="A16" s="58" t="s">
        <v>292</v>
      </c>
      <c r="B16" s="21">
        <v>3060</v>
      </c>
      <c r="C16" s="238">
        <f>SUM(C17:C19)</f>
        <v>0</v>
      </c>
      <c r="D16" s="238">
        <f>SUM(D17:D19)</f>
        <v>0</v>
      </c>
      <c r="E16" s="238">
        <f>SUM(E17:E19)</f>
        <v>0</v>
      </c>
      <c r="F16" s="238">
        <f t="shared" si="0"/>
        <v>0</v>
      </c>
      <c r="G16" s="238">
        <f>SUM(G17:G19)</f>
        <v>0</v>
      </c>
      <c r="H16" s="238">
        <f>SUM(H17:H19)</f>
        <v>0</v>
      </c>
      <c r="I16" s="238">
        <f>SUM(I17:I19)</f>
        <v>0</v>
      </c>
      <c r="J16" s="238">
        <f>SUM(J17:J19)</f>
        <v>0</v>
      </c>
    </row>
    <row r="17" spans="1:10" ht="33.75" customHeight="1">
      <c r="A17" s="58" t="s">
        <v>293</v>
      </c>
      <c r="B17" s="21">
        <v>3061</v>
      </c>
      <c r="C17" s="237"/>
      <c r="D17" s="237"/>
      <c r="E17" s="237"/>
      <c r="F17" s="238">
        <f t="shared" si="0"/>
        <v>0</v>
      </c>
      <c r="G17" s="237"/>
      <c r="H17" s="237"/>
      <c r="I17" s="237"/>
      <c r="J17" s="237"/>
    </row>
    <row r="18" spans="1:10" ht="33.75" customHeight="1">
      <c r="A18" s="58" t="s">
        <v>294</v>
      </c>
      <c r="B18" s="21">
        <v>3062</v>
      </c>
      <c r="C18" s="237"/>
      <c r="D18" s="237"/>
      <c r="E18" s="237"/>
      <c r="F18" s="238">
        <f t="shared" si="0"/>
        <v>0</v>
      </c>
      <c r="G18" s="237"/>
      <c r="H18" s="237"/>
      <c r="I18" s="237"/>
      <c r="J18" s="237"/>
    </row>
    <row r="19" spans="1:10" ht="33.75" customHeight="1">
      <c r="A19" s="58" t="s">
        <v>295</v>
      </c>
      <c r="B19" s="21">
        <v>3063</v>
      </c>
      <c r="C19" s="237"/>
      <c r="D19" s="237"/>
      <c r="E19" s="237"/>
      <c r="F19" s="238">
        <f t="shared" si="0"/>
        <v>0</v>
      </c>
      <c r="G19" s="237"/>
      <c r="H19" s="237"/>
      <c r="I19" s="237"/>
      <c r="J19" s="237"/>
    </row>
    <row r="20" spans="1:10" ht="33.75" customHeight="1">
      <c r="A20" s="59" t="s">
        <v>440</v>
      </c>
      <c r="B20" s="21">
        <v>3070</v>
      </c>
      <c r="C20" s="237">
        <v>815.8</v>
      </c>
      <c r="D20" s="237">
        <v>300</v>
      </c>
      <c r="E20" s="237">
        <v>300</v>
      </c>
      <c r="F20" s="238">
        <f t="shared" si="0"/>
        <v>400</v>
      </c>
      <c r="G20" s="237">
        <v>100</v>
      </c>
      <c r="H20" s="237">
        <v>100</v>
      </c>
      <c r="I20" s="237">
        <v>100</v>
      </c>
      <c r="J20" s="237">
        <v>100</v>
      </c>
    </row>
    <row r="21" spans="1:10" ht="33.75" customHeight="1">
      <c r="A21" s="116" t="s">
        <v>297</v>
      </c>
      <c r="B21" s="60">
        <v>3100</v>
      </c>
      <c r="C21" s="240">
        <f>SUM(C22:C25,C29,C41,C42)</f>
        <v>-22789.699999999997</v>
      </c>
      <c r="D21" s="240">
        <f>SUM(D22:D25,D29,D41,D42)</f>
        <v>-24020</v>
      </c>
      <c r="E21" s="240">
        <f>SUM(E22:E25,E29,E41,E42)</f>
        <v>-36776.400000000001</v>
      </c>
      <c r="F21" s="241">
        <f t="shared" si="0"/>
        <v>-35278.839999999997</v>
      </c>
      <c r="G21" s="240">
        <f>SUM(G22:G25,G29,G41,G42)</f>
        <v>-8224</v>
      </c>
      <c r="H21" s="240">
        <f>SUM(H22:H25,H29,H41,H42)</f>
        <v>-9865.84</v>
      </c>
      <c r="I21" s="240">
        <f>SUM(I22:I25,I29,I41,I42)</f>
        <v>-9036</v>
      </c>
      <c r="J21" s="240">
        <f>SUM(J22:J25,J29,J41,J42)</f>
        <v>-8153</v>
      </c>
    </row>
    <row r="22" spans="1:10" ht="33.75" customHeight="1">
      <c r="A22" s="58" t="s">
        <v>298</v>
      </c>
      <c r="B22" s="61">
        <v>3110</v>
      </c>
      <c r="C22" s="242">
        <v>-2748.4</v>
      </c>
      <c r="D22" s="242">
        <v>-4100</v>
      </c>
      <c r="E22" s="242">
        <v>-2754.5</v>
      </c>
      <c r="F22" s="243">
        <f t="shared" si="0"/>
        <v>-1515</v>
      </c>
      <c r="G22" s="242">
        <v>-450</v>
      </c>
      <c r="H22" s="242">
        <v>-450</v>
      </c>
      <c r="I22" s="242">
        <f>-400+185</f>
        <v>-215</v>
      </c>
      <c r="J22" s="242">
        <v>-400</v>
      </c>
    </row>
    <row r="23" spans="1:10" ht="33.75" customHeight="1">
      <c r="A23" s="58" t="s">
        <v>299</v>
      </c>
      <c r="B23" s="61">
        <v>3120</v>
      </c>
      <c r="C23" s="242">
        <v>-11320</v>
      </c>
      <c r="D23" s="242">
        <v>-11810</v>
      </c>
      <c r="E23" s="242">
        <v>-17240</v>
      </c>
      <c r="F23" s="243">
        <f t="shared" si="0"/>
        <v>-18245</v>
      </c>
      <c r="G23" s="242">
        <v>-3941</v>
      </c>
      <c r="H23" s="242">
        <v>-5149</v>
      </c>
      <c r="I23" s="242">
        <v>-5149</v>
      </c>
      <c r="J23" s="242">
        <v>-4006</v>
      </c>
    </row>
    <row r="24" spans="1:10" ht="33.75" customHeight="1">
      <c r="A24" s="58" t="s">
        <v>172</v>
      </c>
      <c r="B24" s="61">
        <v>3130</v>
      </c>
      <c r="C24" s="242" t="s">
        <v>170</v>
      </c>
      <c r="D24" s="242" t="s">
        <v>170</v>
      </c>
      <c r="E24" s="242" t="s">
        <v>170</v>
      </c>
      <c r="F24" s="243">
        <f t="shared" si="0"/>
        <v>0</v>
      </c>
      <c r="G24" s="242" t="s">
        <v>170</v>
      </c>
      <c r="H24" s="242" t="s">
        <v>170</v>
      </c>
      <c r="I24" s="242" t="s">
        <v>170</v>
      </c>
      <c r="J24" s="242" t="s">
        <v>170</v>
      </c>
    </row>
    <row r="25" spans="1:10" ht="33.75" customHeight="1">
      <c r="A25" s="58" t="s">
        <v>300</v>
      </c>
      <c r="B25" s="61">
        <v>3140</v>
      </c>
      <c r="C25" s="243">
        <f>SUM(C26:C28)</f>
        <v>0</v>
      </c>
      <c r="D25" s="243">
        <f>SUM(D26:D28)</f>
        <v>0</v>
      </c>
      <c r="E25" s="243">
        <f>SUM(E26:E28)</f>
        <v>0</v>
      </c>
      <c r="F25" s="243">
        <f t="shared" si="0"/>
        <v>0</v>
      </c>
      <c r="G25" s="243">
        <f>SUM(G26:G28)</f>
        <v>0</v>
      </c>
      <c r="H25" s="243">
        <f>SUM(H26:H28)</f>
        <v>0</v>
      </c>
      <c r="I25" s="243">
        <f>SUM(I26:I28)</f>
        <v>0</v>
      </c>
      <c r="J25" s="243">
        <f>SUM(J26:J28)</f>
        <v>0</v>
      </c>
    </row>
    <row r="26" spans="1:10" ht="33.75" customHeight="1">
      <c r="A26" s="58" t="s">
        <v>293</v>
      </c>
      <c r="B26" s="61">
        <v>3141</v>
      </c>
      <c r="C26" s="242" t="s">
        <v>170</v>
      </c>
      <c r="D26" s="242" t="s">
        <v>170</v>
      </c>
      <c r="E26" s="242" t="s">
        <v>170</v>
      </c>
      <c r="F26" s="243">
        <f t="shared" si="0"/>
        <v>0</v>
      </c>
      <c r="G26" s="242" t="s">
        <v>170</v>
      </c>
      <c r="H26" s="242" t="s">
        <v>170</v>
      </c>
      <c r="I26" s="242" t="s">
        <v>170</v>
      </c>
      <c r="J26" s="242" t="s">
        <v>170</v>
      </c>
    </row>
    <row r="27" spans="1:10" ht="33.75" customHeight="1">
      <c r="A27" s="58" t="s">
        <v>294</v>
      </c>
      <c r="B27" s="61">
        <v>3142</v>
      </c>
      <c r="C27" s="242" t="s">
        <v>170</v>
      </c>
      <c r="D27" s="242" t="s">
        <v>170</v>
      </c>
      <c r="E27" s="242" t="s">
        <v>170</v>
      </c>
      <c r="F27" s="243">
        <f t="shared" si="0"/>
        <v>0</v>
      </c>
      <c r="G27" s="242" t="s">
        <v>170</v>
      </c>
      <c r="H27" s="242" t="s">
        <v>170</v>
      </c>
      <c r="I27" s="242" t="s">
        <v>170</v>
      </c>
      <c r="J27" s="242" t="s">
        <v>170</v>
      </c>
    </row>
    <row r="28" spans="1:10" ht="33.75" customHeight="1">
      <c r="A28" s="58" t="s">
        <v>295</v>
      </c>
      <c r="B28" s="61">
        <v>3143</v>
      </c>
      <c r="C28" s="242" t="s">
        <v>170</v>
      </c>
      <c r="D28" s="242" t="s">
        <v>170</v>
      </c>
      <c r="E28" s="242" t="s">
        <v>170</v>
      </c>
      <c r="F28" s="243">
        <f t="shared" si="0"/>
        <v>0</v>
      </c>
      <c r="G28" s="242" t="s">
        <v>170</v>
      </c>
      <c r="H28" s="242" t="s">
        <v>170</v>
      </c>
      <c r="I28" s="242" t="s">
        <v>170</v>
      </c>
      <c r="J28" s="242" t="s">
        <v>170</v>
      </c>
    </row>
    <row r="29" spans="1:10" ht="33.75" customHeight="1">
      <c r="A29" s="58" t="s">
        <v>301</v>
      </c>
      <c r="B29" s="61">
        <v>3150</v>
      </c>
      <c r="C29" s="243">
        <f>SUM(C30:C35,C38)</f>
        <v>-4995.2000000000007</v>
      </c>
      <c r="D29" s="243">
        <f>SUM(D30:D35,D38)</f>
        <v>-6110</v>
      </c>
      <c r="E29" s="243">
        <f>SUM(E30:E35,E38)</f>
        <v>-8345</v>
      </c>
      <c r="F29" s="243">
        <f t="shared" si="0"/>
        <v>-9140</v>
      </c>
      <c r="G29" s="243">
        <f>SUM(G30:G35,G38)</f>
        <v>-2078</v>
      </c>
      <c r="H29" s="243">
        <f>SUM(H30:H35,H38)</f>
        <v>-2763</v>
      </c>
      <c r="I29" s="243">
        <f>SUM(I30:I35,I38)</f>
        <v>-2252</v>
      </c>
      <c r="J29" s="243">
        <f>SUM(J30:J35,J38)</f>
        <v>-2047</v>
      </c>
    </row>
    <row r="30" spans="1:10" ht="33.75" customHeight="1">
      <c r="A30" s="58" t="s">
        <v>61</v>
      </c>
      <c r="B30" s="61">
        <v>3151</v>
      </c>
      <c r="C30" s="242" t="s">
        <v>170</v>
      </c>
      <c r="D30" s="242" t="s">
        <v>170</v>
      </c>
      <c r="E30" s="242" t="s">
        <v>170</v>
      </c>
      <c r="F30" s="243">
        <f t="shared" si="0"/>
        <v>0</v>
      </c>
      <c r="G30" s="242" t="s">
        <v>170</v>
      </c>
      <c r="H30" s="242" t="s">
        <v>170</v>
      </c>
      <c r="I30" s="242" t="s">
        <v>170</v>
      </c>
      <c r="J30" s="242" t="s">
        <v>170</v>
      </c>
    </row>
    <row r="31" spans="1:10" ht="33.75" customHeight="1">
      <c r="A31" s="58" t="s">
        <v>302</v>
      </c>
      <c r="B31" s="61">
        <v>3152</v>
      </c>
      <c r="C31" s="242" t="s">
        <v>170</v>
      </c>
      <c r="D31" s="242" t="s">
        <v>170</v>
      </c>
      <c r="E31" s="242" t="s">
        <v>170</v>
      </c>
      <c r="F31" s="243">
        <f t="shared" si="0"/>
        <v>0</v>
      </c>
      <c r="G31" s="242" t="s">
        <v>170</v>
      </c>
      <c r="H31" s="242" t="s">
        <v>170</v>
      </c>
      <c r="I31" s="242" t="s">
        <v>170</v>
      </c>
      <c r="J31" s="242" t="s">
        <v>170</v>
      </c>
    </row>
    <row r="32" spans="1:10" ht="33.75" customHeight="1">
      <c r="A32" s="58" t="s">
        <v>266</v>
      </c>
      <c r="B32" s="61">
        <v>3153</v>
      </c>
      <c r="C32" s="242" t="s">
        <v>170</v>
      </c>
      <c r="D32" s="242" t="s">
        <v>170</v>
      </c>
      <c r="E32" s="242" t="s">
        <v>170</v>
      </c>
      <c r="F32" s="243">
        <f t="shared" si="0"/>
        <v>0</v>
      </c>
      <c r="G32" s="242" t="s">
        <v>170</v>
      </c>
      <c r="H32" s="242" t="s">
        <v>170</v>
      </c>
      <c r="I32" s="242" t="s">
        <v>170</v>
      </c>
      <c r="J32" s="242" t="s">
        <v>170</v>
      </c>
    </row>
    <row r="33" spans="1:10" ht="33.75" customHeight="1">
      <c r="A33" s="58" t="s">
        <v>303</v>
      </c>
      <c r="B33" s="61">
        <v>3154</v>
      </c>
      <c r="C33" s="242" t="s">
        <v>170</v>
      </c>
      <c r="D33" s="242" t="s">
        <v>170</v>
      </c>
      <c r="E33" s="242" t="s">
        <v>170</v>
      </c>
      <c r="F33" s="243">
        <f t="shared" si="0"/>
        <v>0</v>
      </c>
      <c r="G33" s="242" t="s">
        <v>170</v>
      </c>
      <c r="H33" s="242" t="s">
        <v>170</v>
      </c>
      <c r="I33" s="242" t="s">
        <v>170</v>
      </c>
      <c r="J33" s="242" t="s">
        <v>170</v>
      </c>
    </row>
    <row r="34" spans="1:10" ht="33.75" customHeight="1">
      <c r="A34" s="59" t="s">
        <v>269</v>
      </c>
      <c r="B34" s="61">
        <v>3155</v>
      </c>
      <c r="C34" s="242">
        <v>-2108.9</v>
      </c>
      <c r="D34" s="242">
        <v>-2680</v>
      </c>
      <c r="E34" s="242">
        <v>-3805</v>
      </c>
      <c r="F34" s="243">
        <f t="shared" si="0"/>
        <v>-3840</v>
      </c>
      <c r="G34" s="242">
        <v>-870</v>
      </c>
      <c r="H34" s="242">
        <v>-1135</v>
      </c>
      <c r="I34" s="242">
        <v>-955</v>
      </c>
      <c r="J34" s="242">
        <v>-880</v>
      </c>
    </row>
    <row r="35" spans="1:10" ht="33.75" customHeight="1">
      <c r="A35" s="62" t="s">
        <v>304</v>
      </c>
      <c r="B35" s="61">
        <v>3156</v>
      </c>
      <c r="C35" s="243">
        <f t="shared" ref="C35:J35" si="1">SUM(C36:C37)</f>
        <v>0</v>
      </c>
      <c r="D35" s="243">
        <f t="shared" si="1"/>
        <v>0</v>
      </c>
      <c r="E35" s="243">
        <f t="shared" si="1"/>
        <v>0</v>
      </c>
      <c r="F35" s="243">
        <f t="shared" si="1"/>
        <v>0</v>
      </c>
      <c r="G35" s="243">
        <f t="shared" si="1"/>
        <v>0</v>
      </c>
      <c r="H35" s="243">
        <f t="shared" si="1"/>
        <v>0</v>
      </c>
      <c r="I35" s="243">
        <f t="shared" si="1"/>
        <v>0</v>
      </c>
      <c r="J35" s="243">
        <f t="shared" si="1"/>
        <v>0</v>
      </c>
    </row>
    <row r="36" spans="1:10" ht="33.75" customHeight="1">
      <c r="A36" s="58" t="s">
        <v>64</v>
      </c>
      <c r="B36" s="61" t="s">
        <v>305</v>
      </c>
      <c r="C36" s="242" t="s">
        <v>170</v>
      </c>
      <c r="D36" s="242" t="s">
        <v>170</v>
      </c>
      <c r="E36" s="242" t="s">
        <v>170</v>
      </c>
      <c r="F36" s="243"/>
      <c r="G36" s="242" t="s">
        <v>170</v>
      </c>
      <c r="H36" s="242" t="s">
        <v>170</v>
      </c>
      <c r="I36" s="242" t="s">
        <v>170</v>
      </c>
      <c r="J36" s="242" t="s">
        <v>170</v>
      </c>
    </row>
    <row r="37" spans="1:10" ht="33.75" customHeight="1">
      <c r="A37" s="58" t="s">
        <v>65</v>
      </c>
      <c r="B37" s="115" t="s">
        <v>306</v>
      </c>
      <c r="C37" s="242" t="s">
        <v>170</v>
      </c>
      <c r="D37" s="242" t="s">
        <v>170</v>
      </c>
      <c r="E37" s="242" t="s">
        <v>170</v>
      </c>
      <c r="F37" s="243">
        <f t="shared" si="0"/>
        <v>0</v>
      </c>
      <c r="G37" s="242" t="s">
        <v>170</v>
      </c>
      <c r="H37" s="242" t="s">
        <v>170</v>
      </c>
      <c r="I37" s="242" t="s">
        <v>170</v>
      </c>
      <c r="J37" s="242" t="s">
        <v>170</v>
      </c>
    </row>
    <row r="38" spans="1:10" ht="33.75" customHeight="1">
      <c r="A38" s="133" t="s">
        <v>443</v>
      </c>
      <c r="B38" s="61">
        <v>3157</v>
      </c>
      <c r="C38" s="244">
        <f>SUM(C39:C40)</f>
        <v>-2886.3</v>
      </c>
      <c r="D38" s="244">
        <f>SUM(D39:D40)</f>
        <v>-3430</v>
      </c>
      <c r="E38" s="244">
        <f>SUM(E39:E40)</f>
        <v>-4540</v>
      </c>
      <c r="F38" s="241">
        <f t="shared" si="0"/>
        <v>-5300</v>
      </c>
      <c r="G38" s="244">
        <v>-1208</v>
      </c>
      <c r="H38" s="244">
        <v>-1628</v>
      </c>
      <c r="I38" s="244">
        <v>-1297</v>
      </c>
      <c r="J38" s="244">
        <v>-1167</v>
      </c>
    </row>
    <row r="39" spans="1:10" ht="33.75" customHeight="1">
      <c r="A39" s="59" t="s">
        <v>441</v>
      </c>
      <c r="B39" s="21" t="s">
        <v>444</v>
      </c>
      <c r="C39" s="242">
        <v>-2692.4</v>
      </c>
      <c r="D39" s="242">
        <v>-3200</v>
      </c>
      <c r="E39" s="242">
        <v>-4435</v>
      </c>
      <c r="F39" s="243">
        <f>SUM(G39:J39)</f>
        <v>-4920</v>
      </c>
      <c r="G39" s="242">
        <v>-1070</v>
      </c>
      <c r="H39" s="242">
        <v>-1390</v>
      </c>
      <c r="I39" s="242">
        <v>-1380</v>
      </c>
      <c r="J39" s="242">
        <v>-1080</v>
      </c>
    </row>
    <row r="40" spans="1:10" ht="33.75" customHeight="1">
      <c r="A40" s="59" t="s">
        <v>442</v>
      </c>
      <c r="B40" s="21" t="s">
        <v>445</v>
      </c>
      <c r="C40" s="242">
        <v>-193.9</v>
      </c>
      <c r="D40" s="242">
        <v>-230</v>
      </c>
      <c r="E40" s="242">
        <v>-105</v>
      </c>
      <c r="F40" s="243">
        <f>SUM(G40:J40)</f>
        <v>-110</v>
      </c>
      <c r="G40" s="242">
        <v>-24</v>
      </c>
      <c r="H40" s="242">
        <v>-31</v>
      </c>
      <c r="I40" s="242">
        <v>-31</v>
      </c>
      <c r="J40" s="242">
        <v>-24</v>
      </c>
    </row>
    <row r="41" spans="1:10" ht="33.75" customHeight="1">
      <c r="A41" s="58" t="s">
        <v>307</v>
      </c>
      <c r="B41" s="61">
        <v>3160</v>
      </c>
      <c r="C41" s="242" t="s">
        <v>170</v>
      </c>
      <c r="D41" s="242" t="s">
        <v>170</v>
      </c>
      <c r="E41" s="242" t="s">
        <v>170</v>
      </c>
      <c r="F41" s="243">
        <f t="shared" si="0"/>
        <v>0</v>
      </c>
      <c r="G41" s="242" t="s">
        <v>170</v>
      </c>
      <c r="H41" s="242" t="s">
        <v>170</v>
      </c>
      <c r="I41" s="242" t="s">
        <v>170</v>
      </c>
      <c r="J41" s="242" t="s">
        <v>170</v>
      </c>
    </row>
    <row r="42" spans="1:10" ht="33.75" customHeight="1">
      <c r="A42" s="134" t="s">
        <v>446</v>
      </c>
      <c r="B42" s="63">
        <v>3170</v>
      </c>
      <c r="C42" s="244">
        <f>SUM(C43:C49)</f>
        <v>-3726.1000000000004</v>
      </c>
      <c r="D42" s="244">
        <f>SUM(D43:D49)</f>
        <v>-2000</v>
      </c>
      <c r="E42" s="244">
        <f>SUM(E43:E49)</f>
        <v>-8436.9000000000015</v>
      </c>
      <c r="F42" s="241">
        <f t="shared" si="0"/>
        <v>-6378.84</v>
      </c>
      <c r="G42" s="244">
        <f>SUM(G43:G49)</f>
        <v>-1755</v>
      </c>
      <c r="H42" s="244">
        <f>SUM(H43:H49)</f>
        <v>-1503.8400000000001</v>
      </c>
      <c r="I42" s="244">
        <f>SUM(I43:I49)</f>
        <v>-1420</v>
      </c>
      <c r="J42" s="244">
        <f>SUM(J43:J49)</f>
        <v>-1700</v>
      </c>
    </row>
    <row r="43" spans="1:10" ht="33.75" customHeight="1">
      <c r="A43" s="112" t="s">
        <v>447</v>
      </c>
      <c r="B43" s="21" t="s">
        <v>448</v>
      </c>
      <c r="C43" s="242">
        <v>-17.8</v>
      </c>
      <c r="D43" s="242">
        <v>-220</v>
      </c>
      <c r="E43" s="242">
        <v>-413.3</v>
      </c>
      <c r="F43" s="243">
        <f>SUM(G43:J43)</f>
        <v>-578.84</v>
      </c>
      <c r="G43" s="242">
        <v>-150</v>
      </c>
      <c r="H43" s="242">
        <v>-98.84</v>
      </c>
      <c r="I43" s="242">
        <v>-130</v>
      </c>
      <c r="J43" s="242">
        <v>-200</v>
      </c>
    </row>
    <row r="44" spans="1:10" ht="33.75" customHeight="1">
      <c r="A44" s="112" t="s">
        <v>424</v>
      </c>
      <c r="B44" s="21" t="s">
        <v>449</v>
      </c>
      <c r="C44" s="242">
        <v>-2418.6</v>
      </c>
      <c r="D44" s="242">
        <v>0</v>
      </c>
      <c r="E44" s="242">
        <v>-5353.6</v>
      </c>
      <c r="F44" s="243">
        <f t="shared" ref="F44:F49" si="2">SUM(G44:J44)</f>
        <v>-3500</v>
      </c>
      <c r="G44" s="242">
        <v>-800</v>
      </c>
      <c r="H44" s="242">
        <v>-900</v>
      </c>
      <c r="I44" s="242">
        <v>-900</v>
      </c>
      <c r="J44" s="242">
        <v>-900</v>
      </c>
    </row>
    <row r="45" spans="1:10" ht="33.75" customHeight="1">
      <c r="A45" s="112" t="s">
        <v>450</v>
      </c>
      <c r="B45" s="21" t="s">
        <v>451</v>
      </c>
      <c r="C45" s="242">
        <v>-982.2</v>
      </c>
      <c r="D45" s="242">
        <v>-800</v>
      </c>
      <c r="E45" s="242">
        <v>-1600</v>
      </c>
      <c r="F45" s="243">
        <f t="shared" si="2"/>
        <v>-1400</v>
      </c>
      <c r="G45" s="242">
        <v>-500</v>
      </c>
      <c r="H45" s="242">
        <v>-300</v>
      </c>
      <c r="I45" s="242">
        <v>-200</v>
      </c>
      <c r="J45" s="242">
        <v>-400</v>
      </c>
    </row>
    <row r="46" spans="1:10" ht="33.75" customHeight="1">
      <c r="A46" s="112" t="s">
        <v>452</v>
      </c>
      <c r="B46" s="21" t="s">
        <v>453</v>
      </c>
      <c r="C46" s="242">
        <v>-36.5</v>
      </c>
      <c r="D46" s="242">
        <v>-80</v>
      </c>
      <c r="E46" s="242">
        <v>-80</v>
      </c>
      <c r="F46" s="243">
        <f t="shared" si="2"/>
        <v>-80</v>
      </c>
      <c r="G46" s="242">
        <v>-20</v>
      </c>
      <c r="H46" s="242">
        <v>-20</v>
      </c>
      <c r="I46" s="242">
        <v>-20</v>
      </c>
      <c r="J46" s="242">
        <v>-20</v>
      </c>
    </row>
    <row r="47" spans="1:10" ht="33.75" customHeight="1">
      <c r="A47" s="112" t="s">
        <v>454</v>
      </c>
      <c r="B47" s="21" t="s">
        <v>455</v>
      </c>
      <c r="C47" s="242">
        <v>-88</v>
      </c>
      <c r="D47" s="242">
        <v>-290</v>
      </c>
      <c r="E47" s="242">
        <v>-290</v>
      </c>
      <c r="F47" s="243">
        <f t="shared" si="2"/>
        <v>-290</v>
      </c>
      <c r="G47" s="242">
        <v>-110</v>
      </c>
      <c r="H47" s="242">
        <v>-60</v>
      </c>
      <c r="I47" s="242">
        <v>-60</v>
      </c>
      <c r="J47" s="242">
        <v>-60</v>
      </c>
    </row>
    <row r="48" spans="1:10" ht="33.75" customHeight="1">
      <c r="A48" s="112" t="s">
        <v>456</v>
      </c>
      <c r="B48" s="21" t="s">
        <v>457</v>
      </c>
      <c r="C48" s="242">
        <v>-16.3</v>
      </c>
      <c r="D48" s="242">
        <v>-170</v>
      </c>
      <c r="E48" s="242">
        <v>-170</v>
      </c>
      <c r="F48" s="243">
        <f t="shared" si="2"/>
        <v>-120</v>
      </c>
      <c r="G48" s="242">
        <v>-45</v>
      </c>
      <c r="H48" s="242">
        <v>-25</v>
      </c>
      <c r="I48" s="242">
        <v>-20</v>
      </c>
      <c r="J48" s="242">
        <v>-30</v>
      </c>
    </row>
    <row r="49" spans="1:10" ht="33.75" customHeight="1">
      <c r="A49" s="112" t="s">
        <v>459</v>
      </c>
      <c r="B49" s="21" t="s">
        <v>458</v>
      </c>
      <c r="C49" s="242">
        <v>-166.7</v>
      </c>
      <c r="D49" s="242">
        <v>-440</v>
      </c>
      <c r="E49" s="242">
        <v>-530</v>
      </c>
      <c r="F49" s="243">
        <f t="shared" si="2"/>
        <v>-410</v>
      </c>
      <c r="G49" s="242">
        <v>-130</v>
      </c>
      <c r="H49" s="242">
        <v>-100</v>
      </c>
      <c r="I49" s="242">
        <v>-90</v>
      </c>
      <c r="J49" s="242">
        <v>-90</v>
      </c>
    </row>
    <row r="50" spans="1:10" ht="33.75" customHeight="1">
      <c r="A50" s="116" t="s">
        <v>308</v>
      </c>
      <c r="B50" s="57">
        <v>3195</v>
      </c>
      <c r="C50" s="240">
        <f>SUM(C7,C21)</f>
        <v>2415.5</v>
      </c>
      <c r="D50" s="240">
        <f>SUM(D7,D21)</f>
        <v>0</v>
      </c>
      <c r="E50" s="240">
        <f>SUM(E7,E21)</f>
        <v>-4009.5</v>
      </c>
      <c r="F50" s="241">
        <f t="shared" si="0"/>
        <v>0</v>
      </c>
      <c r="G50" s="240">
        <f>SUM(G7,G21)</f>
        <v>526</v>
      </c>
      <c r="H50" s="240">
        <f>SUM(H7,H21)</f>
        <v>-1067</v>
      </c>
      <c r="I50" s="240">
        <f>SUM(I7,I21)</f>
        <v>-206</v>
      </c>
      <c r="J50" s="240">
        <f>SUM(J7,J21)</f>
        <v>747</v>
      </c>
    </row>
    <row r="51" spans="1:10" ht="33.75" customHeight="1">
      <c r="A51" s="55" t="s">
        <v>309</v>
      </c>
      <c r="B51" s="21"/>
      <c r="C51" s="402"/>
      <c r="D51" s="403"/>
      <c r="E51" s="403"/>
      <c r="F51" s="403"/>
      <c r="G51" s="403"/>
      <c r="H51" s="403"/>
      <c r="I51" s="403"/>
      <c r="J51" s="404"/>
    </row>
    <row r="52" spans="1:10" ht="33.75" customHeight="1">
      <c r="A52" s="56" t="s">
        <v>310</v>
      </c>
      <c r="B52" s="60">
        <v>3200</v>
      </c>
      <c r="C52" s="235">
        <f>SUM(C53,C55:C59)</f>
        <v>0</v>
      </c>
      <c r="D52" s="235">
        <f>SUM(D53,D55:D59)</f>
        <v>0</v>
      </c>
      <c r="E52" s="235">
        <f>SUM(E53,E55:E59)</f>
        <v>0</v>
      </c>
      <c r="F52" s="236">
        <f>SUM(G52:J52)</f>
        <v>0</v>
      </c>
      <c r="G52" s="235">
        <f>SUM(G53,G55:G59)</f>
        <v>0</v>
      </c>
      <c r="H52" s="235">
        <f>SUM(H53,H55:H59)</f>
        <v>0</v>
      </c>
      <c r="I52" s="235">
        <f>SUM(I53,I55:I59)</f>
        <v>0</v>
      </c>
      <c r="J52" s="235">
        <f>SUM(J53,J55:J59)</f>
        <v>0</v>
      </c>
    </row>
    <row r="53" spans="1:10" ht="33.75" customHeight="1">
      <c r="A53" s="58" t="s">
        <v>311</v>
      </c>
      <c r="B53" s="21">
        <v>3210</v>
      </c>
      <c r="C53" s="237"/>
      <c r="D53" s="237"/>
      <c r="E53" s="237"/>
      <c r="F53" s="238">
        <f t="shared" si="0"/>
        <v>0</v>
      </c>
      <c r="G53" s="237"/>
      <c r="H53" s="237"/>
      <c r="I53" s="237"/>
      <c r="J53" s="237"/>
    </row>
    <row r="54" spans="1:10" ht="33.75" customHeight="1">
      <c r="A54" s="58" t="s">
        <v>312</v>
      </c>
      <c r="B54" s="21">
        <v>3215</v>
      </c>
      <c r="C54" s="237"/>
      <c r="D54" s="237"/>
      <c r="E54" s="237"/>
      <c r="F54" s="238">
        <f t="shared" si="0"/>
        <v>0</v>
      </c>
      <c r="G54" s="237"/>
      <c r="H54" s="237"/>
      <c r="I54" s="237"/>
      <c r="J54" s="237"/>
    </row>
    <row r="55" spans="1:10" ht="33.75" customHeight="1">
      <c r="A55" s="58" t="s">
        <v>313</v>
      </c>
      <c r="B55" s="21">
        <v>3220</v>
      </c>
      <c r="C55" s="237"/>
      <c r="D55" s="237"/>
      <c r="E55" s="237"/>
      <c r="F55" s="238">
        <f t="shared" si="0"/>
        <v>0</v>
      </c>
      <c r="G55" s="237"/>
      <c r="H55" s="237"/>
      <c r="I55" s="237"/>
      <c r="J55" s="237"/>
    </row>
    <row r="56" spans="1:10" ht="33.75" customHeight="1">
      <c r="A56" s="58" t="s">
        <v>314</v>
      </c>
      <c r="B56" s="21">
        <v>3225</v>
      </c>
      <c r="C56" s="237"/>
      <c r="D56" s="237"/>
      <c r="E56" s="237"/>
      <c r="F56" s="238">
        <f t="shared" si="0"/>
        <v>0</v>
      </c>
      <c r="G56" s="237"/>
      <c r="H56" s="237"/>
      <c r="I56" s="237"/>
      <c r="J56" s="237"/>
    </row>
    <row r="57" spans="1:10" ht="33.75" customHeight="1">
      <c r="A57" s="58" t="s">
        <v>315</v>
      </c>
      <c r="B57" s="21">
        <v>3230</v>
      </c>
      <c r="C57" s="237"/>
      <c r="D57" s="237"/>
      <c r="E57" s="237"/>
      <c r="F57" s="238">
        <f t="shared" si="0"/>
        <v>0</v>
      </c>
      <c r="G57" s="237"/>
      <c r="H57" s="237"/>
      <c r="I57" s="237"/>
      <c r="J57" s="237"/>
    </row>
    <row r="58" spans="1:10" ht="33.75" customHeight="1">
      <c r="A58" s="58" t="s">
        <v>316</v>
      </c>
      <c r="B58" s="21">
        <v>3235</v>
      </c>
      <c r="C58" s="237"/>
      <c r="D58" s="237"/>
      <c r="E58" s="237"/>
      <c r="F58" s="238">
        <f t="shared" si="0"/>
        <v>0</v>
      </c>
      <c r="G58" s="237"/>
      <c r="H58" s="237"/>
      <c r="I58" s="237"/>
      <c r="J58" s="237"/>
    </row>
    <row r="59" spans="1:10" ht="33.75" customHeight="1">
      <c r="A59" s="58" t="s">
        <v>296</v>
      </c>
      <c r="B59" s="21">
        <v>3240</v>
      </c>
      <c r="C59" s="237"/>
      <c r="D59" s="237"/>
      <c r="E59" s="237"/>
      <c r="F59" s="238">
        <f t="shared" si="0"/>
        <v>0</v>
      </c>
      <c r="G59" s="237"/>
      <c r="H59" s="237"/>
      <c r="I59" s="237"/>
      <c r="J59" s="237"/>
    </row>
    <row r="60" spans="1:10" ht="33.75" customHeight="1">
      <c r="A60" s="59" t="s">
        <v>317</v>
      </c>
      <c r="B60" s="60">
        <v>3255</v>
      </c>
      <c r="C60" s="235">
        <f>SUM(C61,C63,C68,C69)</f>
        <v>0</v>
      </c>
      <c r="D60" s="235">
        <f>SUM(D61,D63,D68,D69)</f>
        <v>0</v>
      </c>
      <c r="E60" s="235">
        <f>SUM(E61,E63,E68,E69)</f>
        <v>0</v>
      </c>
      <c r="F60" s="236">
        <f t="shared" si="0"/>
        <v>0</v>
      </c>
      <c r="G60" s="235">
        <f>SUM(G61,G63,G68,G69)</f>
        <v>0</v>
      </c>
      <c r="H60" s="235">
        <f>SUM(H61,H63,H68,H69)</f>
        <v>0</v>
      </c>
      <c r="I60" s="235">
        <f>SUM(I61,I63,I68,I69)</f>
        <v>0</v>
      </c>
      <c r="J60" s="235">
        <f>SUM(J61,J63,J68,J69)</f>
        <v>0</v>
      </c>
    </row>
    <row r="61" spans="1:10" ht="33.75" customHeight="1">
      <c r="A61" s="58" t="s">
        <v>318</v>
      </c>
      <c r="B61" s="61">
        <v>3260</v>
      </c>
      <c r="C61" s="237" t="s">
        <v>170</v>
      </c>
      <c r="D61" s="237" t="s">
        <v>170</v>
      </c>
      <c r="E61" s="237" t="s">
        <v>170</v>
      </c>
      <c r="F61" s="238">
        <f t="shared" si="0"/>
        <v>0</v>
      </c>
      <c r="G61" s="237" t="s">
        <v>170</v>
      </c>
      <c r="H61" s="237" t="s">
        <v>170</v>
      </c>
      <c r="I61" s="237" t="s">
        <v>170</v>
      </c>
      <c r="J61" s="237" t="s">
        <v>170</v>
      </c>
    </row>
    <row r="62" spans="1:10" ht="33.75" customHeight="1">
      <c r="A62" s="58" t="s">
        <v>319</v>
      </c>
      <c r="B62" s="61">
        <v>3265</v>
      </c>
      <c r="C62" s="237" t="s">
        <v>170</v>
      </c>
      <c r="D62" s="237" t="s">
        <v>170</v>
      </c>
      <c r="E62" s="237" t="s">
        <v>170</v>
      </c>
      <c r="F62" s="238">
        <f t="shared" si="0"/>
        <v>0</v>
      </c>
      <c r="G62" s="237" t="s">
        <v>170</v>
      </c>
      <c r="H62" s="237" t="s">
        <v>170</v>
      </c>
      <c r="I62" s="237" t="s">
        <v>170</v>
      </c>
      <c r="J62" s="237" t="s">
        <v>170</v>
      </c>
    </row>
    <row r="63" spans="1:10" ht="33.75" customHeight="1">
      <c r="A63" s="58" t="s">
        <v>320</v>
      </c>
      <c r="B63" s="21">
        <v>3270</v>
      </c>
      <c r="C63" s="245">
        <f>SUM(C64:C67)</f>
        <v>0</v>
      </c>
      <c r="D63" s="245">
        <f>SUM(D64:D67)</f>
        <v>0</v>
      </c>
      <c r="E63" s="245">
        <f>SUM(E64:E67)</f>
        <v>0</v>
      </c>
      <c r="F63" s="238">
        <f t="shared" si="0"/>
        <v>0</v>
      </c>
      <c r="G63" s="245">
        <f>SUM(G64:G67)</f>
        <v>0</v>
      </c>
      <c r="H63" s="245">
        <f>SUM(H64:H67)</f>
        <v>0</v>
      </c>
      <c r="I63" s="245">
        <f>SUM(I64:I67)</f>
        <v>0</v>
      </c>
      <c r="J63" s="245">
        <f>SUM(J64:J67)</f>
        <v>0</v>
      </c>
    </row>
    <row r="64" spans="1:10" ht="33.75" customHeight="1">
      <c r="A64" s="58" t="s">
        <v>321</v>
      </c>
      <c r="B64" s="21">
        <v>3271</v>
      </c>
      <c r="C64" s="237" t="s">
        <v>170</v>
      </c>
      <c r="D64" s="237" t="s">
        <v>170</v>
      </c>
      <c r="E64" s="237" t="s">
        <v>170</v>
      </c>
      <c r="F64" s="238">
        <f t="shared" si="0"/>
        <v>0</v>
      </c>
      <c r="G64" s="237" t="s">
        <v>170</v>
      </c>
      <c r="H64" s="237" t="s">
        <v>170</v>
      </c>
      <c r="I64" s="237" t="s">
        <v>170</v>
      </c>
      <c r="J64" s="237" t="s">
        <v>170</v>
      </c>
    </row>
    <row r="65" spans="1:10" ht="33.75" customHeight="1">
      <c r="A65" s="58" t="s">
        <v>322</v>
      </c>
      <c r="B65" s="21">
        <v>3272</v>
      </c>
      <c r="C65" s="237" t="s">
        <v>170</v>
      </c>
      <c r="D65" s="237" t="s">
        <v>170</v>
      </c>
      <c r="E65" s="237" t="s">
        <v>170</v>
      </c>
      <c r="F65" s="238">
        <f t="shared" si="0"/>
        <v>0</v>
      </c>
      <c r="G65" s="237" t="s">
        <v>170</v>
      </c>
      <c r="H65" s="237" t="s">
        <v>170</v>
      </c>
      <c r="I65" s="237" t="s">
        <v>170</v>
      </c>
      <c r="J65" s="237" t="s">
        <v>170</v>
      </c>
    </row>
    <row r="66" spans="1:10" ht="33.75" customHeight="1">
      <c r="A66" s="58" t="s">
        <v>323</v>
      </c>
      <c r="B66" s="21">
        <v>3273</v>
      </c>
      <c r="C66" s="237" t="s">
        <v>170</v>
      </c>
      <c r="D66" s="237" t="s">
        <v>170</v>
      </c>
      <c r="E66" s="237" t="s">
        <v>170</v>
      </c>
      <c r="F66" s="238">
        <f t="shared" si="0"/>
        <v>0</v>
      </c>
      <c r="G66" s="237" t="s">
        <v>170</v>
      </c>
      <c r="H66" s="237" t="s">
        <v>170</v>
      </c>
      <c r="I66" s="237" t="s">
        <v>170</v>
      </c>
      <c r="J66" s="237" t="s">
        <v>170</v>
      </c>
    </row>
    <row r="67" spans="1:10" ht="33.75" customHeight="1">
      <c r="A67" s="58" t="s">
        <v>324</v>
      </c>
      <c r="B67" s="64">
        <v>3274</v>
      </c>
      <c r="C67" s="237" t="s">
        <v>170</v>
      </c>
      <c r="D67" s="237" t="s">
        <v>170</v>
      </c>
      <c r="E67" s="237" t="s">
        <v>170</v>
      </c>
      <c r="F67" s="238">
        <f t="shared" si="0"/>
        <v>0</v>
      </c>
      <c r="G67" s="237" t="s">
        <v>170</v>
      </c>
      <c r="H67" s="237" t="s">
        <v>170</v>
      </c>
      <c r="I67" s="237" t="s">
        <v>170</v>
      </c>
      <c r="J67" s="237" t="s">
        <v>170</v>
      </c>
    </row>
    <row r="68" spans="1:10" ht="33.75" customHeight="1">
      <c r="A68" s="58" t="s">
        <v>325</v>
      </c>
      <c r="B68" s="65">
        <v>3280</v>
      </c>
      <c r="C68" s="237" t="s">
        <v>170</v>
      </c>
      <c r="D68" s="237" t="s">
        <v>170</v>
      </c>
      <c r="E68" s="237" t="s">
        <v>170</v>
      </c>
      <c r="F68" s="238">
        <f t="shared" si="0"/>
        <v>0</v>
      </c>
      <c r="G68" s="237" t="s">
        <v>170</v>
      </c>
      <c r="H68" s="237" t="s">
        <v>170</v>
      </c>
      <c r="I68" s="237" t="s">
        <v>170</v>
      </c>
      <c r="J68" s="237" t="s">
        <v>170</v>
      </c>
    </row>
    <row r="69" spans="1:10" ht="33.75" customHeight="1">
      <c r="A69" s="58" t="s">
        <v>326</v>
      </c>
      <c r="B69" s="63">
        <v>3290</v>
      </c>
      <c r="C69" s="237" t="s">
        <v>170</v>
      </c>
      <c r="D69" s="237" t="s">
        <v>170</v>
      </c>
      <c r="E69" s="237" t="s">
        <v>170</v>
      </c>
      <c r="F69" s="238">
        <f t="shared" si="0"/>
        <v>0</v>
      </c>
      <c r="G69" s="237" t="s">
        <v>170</v>
      </c>
      <c r="H69" s="237" t="s">
        <v>170</v>
      </c>
      <c r="I69" s="237" t="s">
        <v>170</v>
      </c>
      <c r="J69" s="237" t="s">
        <v>170</v>
      </c>
    </row>
    <row r="70" spans="1:10" ht="33.75" customHeight="1">
      <c r="A70" s="66" t="s">
        <v>327</v>
      </c>
      <c r="B70" s="60">
        <v>3295</v>
      </c>
      <c r="C70" s="235">
        <f>SUM(C52,C60)</f>
        <v>0</v>
      </c>
      <c r="D70" s="235">
        <f t="shared" ref="D70:J70" si="3">SUM(D52,D60)</f>
        <v>0</v>
      </c>
      <c r="E70" s="235">
        <f t="shared" si="3"/>
        <v>0</v>
      </c>
      <c r="F70" s="236">
        <f t="shared" si="0"/>
        <v>0</v>
      </c>
      <c r="G70" s="235">
        <f t="shared" si="3"/>
        <v>0</v>
      </c>
      <c r="H70" s="235">
        <f t="shared" si="3"/>
        <v>0</v>
      </c>
      <c r="I70" s="235">
        <f t="shared" si="3"/>
        <v>0</v>
      </c>
      <c r="J70" s="235">
        <f t="shared" si="3"/>
        <v>0</v>
      </c>
    </row>
    <row r="71" spans="1:10" ht="33.75" customHeight="1">
      <c r="A71" s="55" t="s">
        <v>328</v>
      </c>
      <c r="B71" s="60"/>
      <c r="C71" s="402"/>
      <c r="D71" s="403"/>
      <c r="E71" s="403"/>
      <c r="F71" s="403"/>
      <c r="G71" s="403"/>
      <c r="H71" s="403"/>
      <c r="I71" s="403"/>
      <c r="J71" s="404"/>
    </row>
    <row r="72" spans="1:10" ht="33.75" customHeight="1">
      <c r="A72" s="59" t="s">
        <v>329</v>
      </c>
      <c r="B72" s="60">
        <v>3300</v>
      </c>
      <c r="C72" s="235">
        <f>SUM(C73,C74,C78)</f>
        <v>0</v>
      </c>
      <c r="D72" s="235">
        <f>SUM(D73,D74,D78)</f>
        <v>0</v>
      </c>
      <c r="E72" s="235">
        <f>SUM(E73,E74,E78)</f>
        <v>0</v>
      </c>
      <c r="F72" s="236">
        <f t="shared" si="0"/>
        <v>0</v>
      </c>
      <c r="G72" s="235">
        <f>SUM(G73,G74,G78)</f>
        <v>0</v>
      </c>
      <c r="H72" s="235">
        <f>SUM(H73,H74,H78)</f>
        <v>0</v>
      </c>
      <c r="I72" s="235">
        <f>SUM(I73,I74,I78)</f>
        <v>0</v>
      </c>
      <c r="J72" s="235">
        <f>SUM(J73,J74,J78)</f>
        <v>0</v>
      </c>
    </row>
    <row r="73" spans="1:10" ht="33.75" customHeight="1">
      <c r="A73" s="58" t="s">
        <v>330</v>
      </c>
      <c r="B73" s="21">
        <v>3305</v>
      </c>
      <c r="C73" s="237"/>
      <c r="D73" s="237"/>
      <c r="E73" s="237"/>
      <c r="F73" s="238">
        <f t="shared" si="0"/>
        <v>0</v>
      </c>
      <c r="G73" s="237"/>
      <c r="H73" s="237"/>
      <c r="I73" s="237"/>
      <c r="J73" s="237"/>
    </row>
    <row r="74" spans="1:10" ht="33.75" customHeight="1">
      <c r="A74" s="58" t="s">
        <v>331</v>
      </c>
      <c r="B74" s="21">
        <v>3310</v>
      </c>
      <c r="C74" s="238">
        <f>SUM(C75:C77)</f>
        <v>0</v>
      </c>
      <c r="D74" s="238">
        <f>SUM(D75:D77)</f>
        <v>0</v>
      </c>
      <c r="E74" s="238">
        <f>SUM(E75:E77)</f>
        <v>0</v>
      </c>
      <c r="F74" s="238">
        <f t="shared" si="0"/>
        <v>0</v>
      </c>
      <c r="G74" s="238">
        <f>SUM(G75:G77)</f>
        <v>0</v>
      </c>
      <c r="H74" s="238">
        <f>SUM(H75:H77)</f>
        <v>0</v>
      </c>
      <c r="I74" s="238">
        <f>SUM(I75:I77)</f>
        <v>0</v>
      </c>
      <c r="J74" s="238">
        <f>SUM(J75:J77)</f>
        <v>0</v>
      </c>
    </row>
    <row r="75" spans="1:10" ht="33.75" customHeight="1">
      <c r="A75" s="58" t="s">
        <v>293</v>
      </c>
      <c r="B75" s="21">
        <v>3311</v>
      </c>
      <c r="C75" s="237"/>
      <c r="D75" s="237"/>
      <c r="E75" s="237"/>
      <c r="F75" s="238">
        <f t="shared" si="0"/>
        <v>0</v>
      </c>
      <c r="G75" s="237"/>
      <c r="H75" s="237"/>
      <c r="I75" s="237"/>
      <c r="J75" s="237"/>
    </row>
    <row r="76" spans="1:10" ht="33.75" customHeight="1">
      <c r="A76" s="58" t="s">
        <v>294</v>
      </c>
      <c r="B76" s="21">
        <v>3312</v>
      </c>
      <c r="C76" s="237"/>
      <c r="D76" s="237"/>
      <c r="E76" s="237"/>
      <c r="F76" s="238">
        <f t="shared" si="0"/>
        <v>0</v>
      </c>
      <c r="G76" s="237"/>
      <c r="H76" s="237"/>
      <c r="I76" s="237"/>
      <c r="J76" s="237"/>
    </row>
    <row r="77" spans="1:10" ht="33.75" customHeight="1">
      <c r="A77" s="58" t="s">
        <v>295</v>
      </c>
      <c r="B77" s="21">
        <v>3313</v>
      </c>
      <c r="C77" s="237"/>
      <c r="D77" s="237"/>
      <c r="E77" s="237"/>
      <c r="F77" s="238">
        <f t="shared" si="0"/>
        <v>0</v>
      </c>
      <c r="G77" s="237"/>
      <c r="H77" s="237"/>
      <c r="I77" s="237"/>
      <c r="J77" s="237"/>
    </row>
    <row r="78" spans="1:10" ht="33.75" customHeight="1">
      <c r="A78" s="58" t="s">
        <v>296</v>
      </c>
      <c r="B78" s="21">
        <v>3320</v>
      </c>
      <c r="C78" s="237"/>
      <c r="D78" s="237"/>
      <c r="E78" s="237"/>
      <c r="F78" s="238">
        <f t="shared" si="0"/>
        <v>0</v>
      </c>
      <c r="G78" s="237"/>
      <c r="H78" s="237"/>
      <c r="I78" s="237"/>
      <c r="J78" s="237"/>
    </row>
    <row r="79" spans="1:10" ht="33.75" customHeight="1">
      <c r="A79" s="59" t="s">
        <v>332</v>
      </c>
      <c r="B79" s="60">
        <v>3330</v>
      </c>
      <c r="C79" s="235">
        <f>SUM(C80:C81,C85:C88)</f>
        <v>0</v>
      </c>
      <c r="D79" s="235">
        <f>SUM(D80:D81,D85:D88)</f>
        <v>0</v>
      </c>
      <c r="E79" s="235">
        <f>SUM(E80:E81,E85:E88)</f>
        <v>0</v>
      </c>
      <c r="F79" s="236">
        <f t="shared" si="0"/>
        <v>0</v>
      </c>
      <c r="G79" s="235">
        <f>SUM(G80:G81,G85:G88)</f>
        <v>0</v>
      </c>
      <c r="H79" s="235">
        <f>SUM(H80:H81,H85:H88)</f>
        <v>0</v>
      </c>
      <c r="I79" s="235">
        <f>SUM(I80:I81,I85:I88)</f>
        <v>0</v>
      </c>
      <c r="J79" s="235">
        <f>SUM(J80:J81,J85:J88)</f>
        <v>0</v>
      </c>
    </row>
    <row r="80" spans="1:10" ht="33.75" customHeight="1">
      <c r="A80" s="58" t="s">
        <v>333</v>
      </c>
      <c r="B80" s="21">
        <v>3335</v>
      </c>
      <c r="C80" s="237" t="s">
        <v>170</v>
      </c>
      <c r="D80" s="237" t="s">
        <v>170</v>
      </c>
      <c r="E80" s="237" t="s">
        <v>170</v>
      </c>
      <c r="F80" s="238">
        <f t="shared" si="0"/>
        <v>0</v>
      </c>
      <c r="G80" s="237" t="s">
        <v>170</v>
      </c>
      <c r="H80" s="237" t="s">
        <v>170</v>
      </c>
      <c r="I80" s="237" t="s">
        <v>170</v>
      </c>
      <c r="J80" s="237" t="s">
        <v>170</v>
      </c>
    </row>
    <row r="81" spans="1:10" ht="33.75" customHeight="1">
      <c r="A81" s="58" t="s">
        <v>334</v>
      </c>
      <c r="B81" s="21">
        <v>3340</v>
      </c>
      <c r="C81" s="238">
        <f>SUM(C82:C84)</f>
        <v>0</v>
      </c>
      <c r="D81" s="238">
        <f>SUM(D82:D84)</f>
        <v>0</v>
      </c>
      <c r="E81" s="238">
        <f>SUM(E82:E84)</f>
        <v>0</v>
      </c>
      <c r="F81" s="238">
        <f t="shared" si="0"/>
        <v>0</v>
      </c>
      <c r="G81" s="238">
        <f>SUM(G82:G84)</f>
        <v>0</v>
      </c>
      <c r="H81" s="238">
        <f>SUM(H82:H84)</f>
        <v>0</v>
      </c>
      <c r="I81" s="238">
        <f>SUM(I82:I84)</f>
        <v>0</v>
      </c>
      <c r="J81" s="238">
        <f>SUM(J82:J84)</f>
        <v>0</v>
      </c>
    </row>
    <row r="82" spans="1:10" ht="33.75" customHeight="1">
      <c r="A82" s="58" t="s">
        <v>293</v>
      </c>
      <c r="B82" s="21">
        <v>3341</v>
      </c>
      <c r="C82" s="237" t="s">
        <v>170</v>
      </c>
      <c r="D82" s="237" t="s">
        <v>170</v>
      </c>
      <c r="E82" s="237" t="s">
        <v>170</v>
      </c>
      <c r="F82" s="238">
        <f t="shared" si="0"/>
        <v>0</v>
      </c>
      <c r="G82" s="237" t="s">
        <v>170</v>
      </c>
      <c r="H82" s="237" t="s">
        <v>170</v>
      </c>
      <c r="I82" s="237" t="s">
        <v>170</v>
      </c>
      <c r="J82" s="237" t="s">
        <v>170</v>
      </c>
    </row>
    <row r="83" spans="1:10" ht="33.75" customHeight="1">
      <c r="A83" s="58" t="s">
        <v>294</v>
      </c>
      <c r="B83" s="21">
        <v>3342</v>
      </c>
      <c r="C83" s="237" t="s">
        <v>170</v>
      </c>
      <c r="D83" s="237" t="s">
        <v>170</v>
      </c>
      <c r="E83" s="237" t="s">
        <v>170</v>
      </c>
      <c r="F83" s="238">
        <f t="shared" si="0"/>
        <v>0</v>
      </c>
      <c r="G83" s="237" t="s">
        <v>170</v>
      </c>
      <c r="H83" s="237" t="s">
        <v>170</v>
      </c>
      <c r="I83" s="237" t="s">
        <v>170</v>
      </c>
      <c r="J83" s="237" t="s">
        <v>170</v>
      </c>
    </row>
    <row r="84" spans="1:10" ht="33.75" customHeight="1">
      <c r="A84" s="58" t="s">
        <v>295</v>
      </c>
      <c r="B84" s="21">
        <v>3343</v>
      </c>
      <c r="C84" s="237" t="s">
        <v>170</v>
      </c>
      <c r="D84" s="237" t="s">
        <v>170</v>
      </c>
      <c r="E84" s="237" t="s">
        <v>170</v>
      </c>
      <c r="F84" s="238">
        <f t="shared" ref="F84:F92" si="4">SUM(G84:J84)</f>
        <v>0</v>
      </c>
      <c r="G84" s="237" t="s">
        <v>170</v>
      </c>
      <c r="H84" s="237" t="s">
        <v>170</v>
      </c>
      <c r="I84" s="237" t="s">
        <v>170</v>
      </c>
      <c r="J84" s="237" t="s">
        <v>170</v>
      </c>
    </row>
    <row r="85" spans="1:10" ht="33.75" customHeight="1">
      <c r="A85" s="58" t="s">
        <v>335</v>
      </c>
      <c r="B85" s="21">
        <v>3350</v>
      </c>
      <c r="C85" s="237" t="s">
        <v>170</v>
      </c>
      <c r="D85" s="237" t="s">
        <v>170</v>
      </c>
      <c r="E85" s="237" t="s">
        <v>170</v>
      </c>
      <c r="F85" s="238">
        <f t="shared" si="4"/>
        <v>0</v>
      </c>
      <c r="G85" s="237" t="s">
        <v>170</v>
      </c>
      <c r="H85" s="237" t="s">
        <v>170</v>
      </c>
      <c r="I85" s="237" t="s">
        <v>170</v>
      </c>
      <c r="J85" s="237" t="s">
        <v>170</v>
      </c>
    </row>
    <row r="86" spans="1:10" ht="33.75" customHeight="1">
      <c r="A86" s="58" t="s">
        <v>336</v>
      </c>
      <c r="B86" s="21">
        <v>3360</v>
      </c>
      <c r="C86" s="237" t="s">
        <v>170</v>
      </c>
      <c r="D86" s="237" t="s">
        <v>170</v>
      </c>
      <c r="E86" s="237" t="s">
        <v>170</v>
      </c>
      <c r="F86" s="238">
        <f t="shared" si="4"/>
        <v>0</v>
      </c>
      <c r="G86" s="237" t="s">
        <v>170</v>
      </c>
      <c r="H86" s="237" t="s">
        <v>170</v>
      </c>
      <c r="I86" s="237" t="s">
        <v>170</v>
      </c>
      <c r="J86" s="237" t="s">
        <v>170</v>
      </c>
    </row>
    <row r="87" spans="1:10" ht="33.75" customHeight="1">
      <c r="A87" s="58" t="s">
        <v>337</v>
      </c>
      <c r="B87" s="21">
        <v>3370</v>
      </c>
      <c r="C87" s="237" t="s">
        <v>170</v>
      </c>
      <c r="D87" s="237" t="s">
        <v>170</v>
      </c>
      <c r="E87" s="237" t="s">
        <v>170</v>
      </c>
      <c r="F87" s="238">
        <f t="shared" si="4"/>
        <v>0</v>
      </c>
      <c r="G87" s="237" t="s">
        <v>170</v>
      </c>
      <c r="H87" s="237" t="s">
        <v>170</v>
      </c>
      <c r="I87" s="237" t="s">
        <v>170</v>
      </c>
      <c r="J87" s="237" t="s">
        <v>170</v>
      </c>
    </row>
    <row r="88" spans="1:10" ht="33.75" customHeight="1">
      <c r="A88" s="58" t="s">
        <v>326</v>
      </c>
      <c r="B88" s="21">
        <v>3380</v>
      </c>
      <c r="C88" s="237" t="s">
        <v>170</v>
      </c>
      <c r="D88" s="237" t="s">
        <v>170</v>
      </c>
      <c r="E88" s="237" t="s">
        <v>170</v>
      </c>
      <c r="F88" s="238">
        <f t="shared" si="4"/>
        <v>0</v>
      </c>
      <c r="G88" s="237" t="s">
        <v>170</v>
      </c>
      <c r="H88" s="237" t="s">
        <v>170</v>
      </c>
      <c r="I88" s="237" t="s">
        <v>170</v>
      </c>
      <c r="J88" s="237" t="s">
        <v>170</v>
      </c>
    </row>
    <row r="89" spans="1:10" ht="33.75" customHeight="1">
      <c r="A89" s="116" t="s">
        <v>338</v>
      </c>
      <c r="B89" s="60">
        <v>3395</v>
      </c>
      <c r="C89" s="235">
        <f>SUM(C72,C79)</f>
        <v>0</v>
      </c>
      <c r="D89" s="235">
        <f t="shared" ref="D89:J89" si="5">SUM(D72,D79)</f>
        <v>0</v>
      </c>
      <c r="E89" s="235">
        <f t="shared" si="5"/>
        <v>0</v>
      </c>
      <c r="F89" s="236">
        <f t="shared" si="4"/>
        <v>0</v>
      </c>
      <c r="G89" s="235">
        <f t="shared" si="5"/>
        <v>0</v>
      </c>
      <c r="H89" s="235">
        <f t="shared" si="5"/>
        <v>0</v>
      </c>
      <c r="I89" s="235">
        <f t="shared" si="5"/>
        <v>0</v>
      </c>
      <c r="J89" s="235">
        <f t="shared" si="5"/>
        <v>0</v>
      </c>
    </row>
    <row r="90" spans="1:10" ht="33.75" customHeight="1">
      <c r="A90" s="116" t="s">
        <v>339</v>
      </c>
      <c r="B90" s="67">
        <v>3400</v>
      </c>
      <c r="C90" s="240">
        <f t="shared" ref="C90:J90" si="6">SUM(C50,C70,C89)</f>
        <v>2415.5</v>
      </c>
      <c r="D90" s="240">
        <f t="shared" si="6"/>
        <v>0</v>
      </c>
      <c r="E90" s="240">
        <f t="shared" si="6"/>
        <v>-4009.5</v>
      </c>
      <c r="F90" s="240">
        <f t="shared" si="6"/>
        <v>0</v>
      </c>
      <c r="G90" s="240">
        <f t="shared" si="6"/>
        <v>526</v>
      </c>
      <c r="H90" s="240">
        <f t="shared" si="6"/>
        <v>-1067</v>
      </c>
      <c r="I90" s="240">
        <f t="shared" si="6"/>
        <v>-206</v>
      </c>
      <c r="J90" s="240">
        <f t="shared" si="6"/>
        <v>747</v>
      </c>
    </row>
    <row r="91" spans="1:10" ht="33.75" customHeight="1">
      <c r="A91" s="58" t="s">
        <v>340</v>
      </c>
      <c r="B91" s="61">
        <v>3405</v>
      </c>
      <c r="C91" s="242">
        <v>5904</v>
      </c>
      <c r="D91" s="242">
        <v>4604</v>
      </c>
      <c r="E91" s="242">
        <v>8319.5</v>
      </c>
      <c r="F91" s="243">
        <f>SUM(G91:J91)</f>
        <v>4310</v>
      </c>
      <c r="G91" s="242">
        <v>4310</v>
      </c>
      <c r="H91" s="246"/>
      <c r="I91" s="246"/>
      <c r="J91" s="246"/>
    </row>
    <row r="92" spans="1:10" ht="33.75" customHeight="1">
      <c r="A92" s="68" t="s">
        <v>341</v>
      </c>
      <c r="B92" s="61">
        <v>3410</v>
      </c>
      <c r="C92" s="242"/>
      <c r="D92" s="246"/>
      <c r="E92" s="246"/>
      <c r="F92" s="243">
        <f t="shared" si="4"/>
        <v>0</v>
      </c>
      <c r="G92" s="246"/>
      <c r="H92" s="246"/>
      <c r="I92" s="246"/>
      <c r="J92" s="246"/>
    </row>
    <row r="93" spans="1:10" ht="33.75" customHeight="1">
      <c r="A93" s="69" t="s">
        <v>342</v>
      </c>
      <c r="B93" s="61">
        <v>3415</v>
      </c>
      <c r="C93" s="247">
        <f t="shared" ref="C93:J93" si="7">SUM(C91,C90,C92)</f>
        <v>8319.5</v>
      </c>
      <c r="D93" s="248">
        <f t="shared" si="7"/>
        <v>4604</v>
      </c>
      <c r="E93" s="248">
        <f t="shared" si="7"/>
        <v>4310</v>
      </c>
      <c r="F93" s="247">
        <f t="shared" si="7"/>
        <v>4310</v>
      </c>
      <c r="G93" s="247">
        <f t="shared" si="7"/>
        <v>4836</v>
      </c>
      <c r="H93" s="247">
        <f t="shared" si="7"/>
        <v>-1067</v>
      </c>
      <c r="I93" s="247">
        <f t="shared" si="7"/>
        <v>-206</v>
      </c>
      <c r="J93" s="247">
        <f t="shared" si="7"/>
        <v>747</v>
      </c>
    </row>
    <row r="94" spans="1:10" ht="18.75" customHeight="1">
      <c r="A94" s="19"/>
      <c r="B94" s="4"/>
      <c r="C94" s="70"/>
      <c r="D94" s="71"/>
      <c r="E94" s="71"/>
      <c r="F94" s="72"/>
      <c r="G94" s="71"/>
      <c r="H94" s="71"/>
      <c r="I94" s="71"/>
      <c r="J94" s="71"/>
    </row>
    <row r="95" spans="1:10" ht="18.75" customHeight="1">
      <c r="A95" s="19"/>
      <c r="B95" s="4"/>
      <c r="C95" s="70"/>
      <c r="D95" s="71"/>
      <c r="E95" s="71"/>
      <c r="F95" s="72"/>
      <c r="G95" s="71"/>
      <c r="H95" s="71"/>
      <c r="I95" s="71"/>
      <c r="J95" s="71"/>
    </row>
    <row r="96" spans="1:10" ht="18.75" customHeight="1">
      <c r="A96" s="117" t="s">
        <v>463</v>
      </c>
      <c r="B96" s="3"/>
      <c r="C96" s="405" t="s">
        <v>141</v>
      </c>
      <c r="D96" s="405"/>
      <c r="E96" s="405"/>
      <c r="F96" s="405"/>
      <c r="G96" s="73"/>
      <c r="H96" s="361" t="s">
        <v>244</v>
      </c>
      <c r="I96" s="361"/>
      <c r="J96" s="361"/>
    </row>
    <row r="97" spans="1:10" ht="18.75" customHeight="1">
      <c r="A97" s="3" t="s">
        <v>142</v>
      </c>
      <c r="B97" s="37"/>
      <c r="C97" s="396" t="s">
        <v>143</v>
      </c>
      <c r="D97" s="396"/>
      <c r="E97" s="396"/>
      <c r="F97" s="396"/>
      <c r="G97" s="53"/>
      <c r="H97" s="397" t="s">
        <v>144</v>
      </c>
      <c r="I97" s="397"/>
      <c r="J97" s="397"/>
    </row>
  </sheetData>
  <mergeCells count="15">
    <mergeCell ref="A1:J1"/>
    <mergeCell ref="G3:J3"/>
    <mergeCell ref="C6:J6"/>
    <mergeCell ref="C51:J51"/>
    <mergeCell ref="C71:J71"/>
    <mergeCell ref="C96:F96"/>
    <mergeCell ref="H96:J96"/>
    <mergeCell ref="C97:F97"/>
    <mergeCell ref="H97:J97"/>
    <mergeCell ref="A3:A4"/>
    <mergeCell ref="B3:B4"/>
    <mergeCell ref="C3:C4"/>
    <mergeCell ref="D3:D4"/>
    <mergeCell ref="E3:E4"/>
    <mergeCell ref="F3:F4"/>
  </mergeCells>
  <pageMargins left="1.1023622047244095" right="0" top="0.19685039370078741" bottom="0" header="0.31496062992125984" footer="0.31496062992125984"/>
  <pageSetup paperSize="9" scale="55" orientation="landscape" r:id="rId1"/>
  <rowBreaks count="2" manualBreakCount="2">
    <brk id="33" max="9" man="1"/>
    <brk id="64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2:M40"/>
  <sheetViews>
    <sheetView view="pageBreakPreview" zoomScale="70" zoomScaleNormal="55" zoomScaleSheetLayoutView="70" workbookViewId="0">
      <selection activeCell="L10" sqref="L10"/>
    </sheetView>
  </sheetViews>
  <sheetFormatPr defaultColWidth="9.28515625" defaultRowHeight="12.75"/>
  <cols>
    <col min="1" max="1" width="57.42578125" customWidth="1"/>
    <col min="2" max="13" width="18" customWidth="1"/>
  </cols>
  <sheetData>
    <row r="2" spans="1:13" ht="27">
      <c r="A2" s="400" t="s">
        <v>343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</row>
    <row r="3" spans="1:13" ht="18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392" t="s">
        <v>344</v>
      </c>
      <c r="M3" s="392"/>
    </row>
    <row r="4" spans="1:13" ht="27.75" customHeight="1">
      <c r="A4" s="388" t="s">
        <v>42</v>
      </c>
      <c r="B4" s="389"/>
      <c r="C4" s="389"/>
      <c r="D4" s="390"/>
      <c r="E4" s="268" t="s">
        <v>43</v>
      </c>
      <c r="F4" s="268" t="s">
        <v>246</v>
      </c>
      <c r="G4" s="268" t="s">
        <v>247</v>
      </c>
      <c r="H4" s="364" t="s">
        <v>46</v>
      </c>
      <c r="I4" s="268" t="s">
        <v>345</v>
      </c>
      <c r="J4" s="268" t="s">
        <v>162</v>
      </c>
      <c r="K4" s="268"/>
      <c r="L4" s="268"/>
      <c r="M4" s="268"/>
    </row>
    <row r="5" spans="1:13" ht="64.5" customHeight="1">
      <c r="A5" s="391"/>
      <c r="B5" s="392"/>
      <c r="C5" s="392"/>
      <c r="D5" s="393"/>
      <c r="E5" s="268"/>
      <c r="F5" s="268"/>
      <c r="G5" s="268"/>
      <c r="H5" s="364"/>
      <c r="I5" s="268"/>
      <c r="J5" s="29" t="s">
        <v>164</v>
      </c>
      <c r="K5" s="29" t="s">
        <v>165</v>
      </c>
      <c r="L5" s="29" t="s">
        <v>166</v>
      </c>
      <c r="M5" s="29" t="s">
        <v>167</v>
      </c>
    </row>
    <row r="6" spans="1:13" s="28" customFormat="1" ht="18.75" customHeight="1">
      <c r="A6" s="339">
        <v>1</v>
      </c>
      <c r="B6" s="340"/>
      <c r="C6" s="340"/>
      <c r="D6" s="417"/>
      <c r="E6" s="7">
        <v>2</v>
      </c>
      <c r="F6" s="7">
        <v>3</v>
      </c>
      <c r="G6" s="7">
        <v>4</v>
      </c>
      <c r="H6" s="7">
        <v>5</v>
      </c>
      <c r="I6" s="7">
        <v>6</v>
      </c>
      <c r="J6" s="7">
        <v>7</v>
      </c>
      <c r="K6" s="7">
        <v>8</v>
      </c>
      <c r="L6" s="7">
        <v>9</v>
      </c>
      <c r="M6" s="7">
        <v>10</v>
      </c>
    </row>
    <row r="7" spans="1:13" ht="44.25" customHeight="1">
      <c r="A7" s="418" t="s">
        <v>346</v>
      </c>
      <c r="B7" s="419"/>
      <c r="C7" s="419"/>
      <c r="D7" s="420"/>
      <c r="E7" s="249">
        <v>4000</v>
      </c>
      <c r="F7" s="240">
        <f>SUM(F8:F13)</f>
        <v>3166.7000000000003</v>
      </c>
      <c r="G7" s="240">
        <f>SUM(G8:G13)</f>
        <v>2200</v>
      </c>
      <c r="H7" s="240">
        <f>SUM(H8:H13)</f>
        <v>3000</v>
      </c>
      <c r="I7" s="241">
        <f t="shared" ref="I7:I13" si="0">SUM(J7:M7)</f>
        <v>1200</v>
      </c>
      <c r="J7" s="240">
        <f>SUM(J8:J13)</f>
        <v>300</v>
      </c>
      <c r="K7" s="240">
        <f>SUM(K8:K13)</f>
        <v>300</v>
      </c>
      <c r="L7" s="240">
        <f>SUM(L8:L13)</f>
        <v>300</v>
      </c>
      <c r="M7" s="240">
        <f>SUM(M8:M13)</f>
        <v>300</v>
      </c>
    </row>
    <row r="8" spans="1:13" ht="28.5" customHeight="1">
      <c r="A8" s="408" t="s">
        <v>347</v>
      </c>
      <c r="B8" s="409"/>
      <c r="C8" s="409"/>
      <c r="D8" s="410"/>
      <c r="E8" s="250" t="s">
        <v>348</v>
      </c>
      <c r="F8" s="242"/>
      <c r="G8" s="242"/>
      <c r="H8" s="242"/>
      <c r="I8" s="243">
        <f t="shared" si="0"/>
        <v>0</v>
      </c>
      <c r="J8" s="242"/>
      <c r="K8" s="242"/>
      <c r="L8" s="242"/>
      <c r="M8" s="242"/>
    </row>
    <row r="9" spans="1:13" ht="28.5" customHeight="1">
      <c r="A9" s="408" t="s">
        <v>349</v>
      </c>
      <c r="B9" s="409"/>
      <c r="C9" s="409"/>
      <c r="D9" s="410"/>
      <c r="E9" s="250">
        <v>4020</v>
      </c>
      <c r="F9" s="242">
        <v>2574.8000000000002</v>
      </c>
      <c r="G9" s="242">
        <v>2000</v>
      </c>
      <c r="H9" s="242">
        <v>2800</v>
      </c>
      <c r="I9" s="243">
        <f t="shared" si="0"/>
        <v>800</v>
      </c>
      <c r="J9" s="242">
        <v>200</v>
      </c>
      <c r="K9" s="242">
        <v>200</v>
      </c>
      <c r="L9" s="242">
        <v>200</v>
      </c>
      <c r="M9" s="242">
        <v>200</v>
      </c>
    </row>
    <row r="10" spans="1:13" ht="28.5" customHeight="1">
      <c r="A10" s="408" t="s">
        <v>350</v>
      </c>
      <c r="B10" s="409"/>
      <c r="C10" s="409"/>
      <c r="D10" s="410"/>
      <c r="E10" s="250">
        <v>4030</v>
      </c>
      <c r="F10" s="242">
        <v>591.9</v>
      </c>
      <c r="G10" s="242">
        <v>200</v>
      </c>
      <c r="H10" s="242">
        <v>200</v>
      </c>
      <c r="I10" s="243">
        <f t="shared" si="0"/>
        <v>400</v>
      </c>
      <c r="J10" s="242">
        <v>100</v>
      </c>
      <c r="K10" s="242">
        <v>100</v>
      </c>
      <c r="L10" s="242">
        <v>100</v>
      </c>
      <c r="M10" s="242">
        <v>100</v>
      </c>
    </row>
    <row r="11" spans="1:13" ht="28.5" customHeight="1">
      <c r="A11" s="408" t="s">
        <v>351</v>
      </c>
      <c r="B11" s="409"/>
      <c r="C11" s="409"/>
      <c r="D11" s="410"/>
      <c r="E11" s="250">
        <v>4040</v>
      </c>
      <c r="F11" s="242"/>
      <c r="G11" s="242"/>
      <c r="H11" s="242"/>
      <c r="I11" s="243">
        <f t="shared" si="0"/>
        <v>0</v>
      </c>
      <c r="J11" s="242"/>
      <c r="K11" s="242"/>
      <c r="L11" s="242"/>
      <c r="M11" s="242"/>
    </row>
    <row r="12" spans="1:13" ht="35.25" customHeight="1">
      <c r="A12" s="408" t="s">
        <v>352</v>
      </c>
      <c r="B12" s="409"/>
      <c r="C12" s="409"/>
      <c r="D12" s="410"/>
      <c r="E12" s="250">
        <v>4050</v>
      </c>
      <c r="F12" s="242"/>
      <c r="G12" s="242"/>
      <c r="H12" s="242"/>
      <c r="I12" s="243">
        <f t="shared" si="0"/>
        <v>0</v>
      </c>
      <c r="J12" s="242"/>
      <c r="K12" s="242"/>
      <c r="L12" s="242"/>
      <c r="M12" s="242"/>
    </row>
    <row r="13" spans="1:13" ht="28.5" customHeight="1">
      <c r="A13" s="408" t="s">
        <v>353</v>
      </c>
      <c r="B13" s="409"/>
      <c r="C13" s="409"/>
      <c r="D13" s="410"/>
      <c r="E13" s="251">
        <v>4060</v>
      </c>
      <c r="F13" s="242"/>
      <c r="G13" s="242"/>
      <c r="H13" s="242"/>
      <c r="I13" s="243">
        <f t="shared" si="0"/>
        <v>0</v>
      </c>
      <c r="J13" s="242"/>
      <c r="K13" s="242"/>
      <c r="L13" s="242"/>
      <c r="M13" s="242"/>
    </row>
    <row r="14" spans="1:13" ht="15" customHeight="1">
      <c r="A14" s="31"/>
      <c r="B14" s="31"/>
      <c r="C14" s="31"/>
      <c r="D14" s="31"/>
      <c r="E14" s="32"/>
      <c r="F14" s="33"/>
      <c r="G14" s="34"/>
      <c r="H14" s="34"/>
      <c r="I14" s="33"/>
      <c r="J14" s="34"/>
      <c r="K14" s="34"/>
      <c r="L14" s="34"/>
      <c r="M14" s="34"/>
    </row>
    <row r="15" spans="1:13" ht="15" customHeight="1">
      <c r="A15" s="31"/>
      <c r="B15" s="31"/>
      <c r="C15" s="31"/>
      <c r="D15" s="31"/>
      <c r="E15" s="32"/>
      <c r="F15" s="33"/>
      <c r="G15" s="34"/>
      <c r="H15" s="34"/>
      <c r="I15" s="33"/>
      <c r="J15" s="34"/>
      <c r="K15" s="34"/>
      <c r="L15" s="34"/>
      <c r="M15" s="34"/>
    </row>
    <row r="16" spans="1:13" ht="15" customHeight="1">
      <c r="A16" s="411" t="s">
        <v>473</v>
      </c>
      <c r="B16" s="411"/>
      <c r="C16" s="412" t="s">
        <v>141</v>
      </c>
      <c r="D16" s="412"/>
      <c r="E16" s="412"/>
      <c r="F16" s="412"/>
      <c r="G16" s="412"/>
      <c r="H16" s="412"/>
      <c r="I16" s="412"/>
      <c r="J16" s="51"/>
      <c r="K16" s="2"/>
      <c r="L16" s="135" t="s">
        <v>244</v>
      </c>
      <c r="M16" s="2"/>
    </row>
    <row r="17" spans="1:13" ht="15" customHeight="1">
      <c r="A17" s="35" t="s">
        <v>281</v>
      </c>
      <c r="B17" s="36"/>
      <c r="C17" s="280" t="s">
        <v>354</v>
      </c>
      <c r="D17" s="280"/>
      <c r="E17" s="280"/>
      <c r="F17" s="280"/>
      <c r="G17" s="280"/>
      <c r="H17" s="280"/>
      <c r="I17" s="280"/>
      <c r="J17" s="52"/>
      <c r="K17" s="397" t="s">
        <v>144</v>
      </c>
      <c r="L17" s="397"/>
      <c r="M17" s="397"/>
    </row>
    <row r="18" spans="1:13" ht="15" customHeight="1">
      <c r="A18" s="31"/>
      <c r="B18" s="31"/>
      <c r="C18" s="31"/>
      <c r="D18" s="31"/>
      <c r="E18" s="32"/>
      <c r="F18" s="33"/>
      <c r="G18" s="34"/>
      <c r="H18" s="34"/>
      <c r="I18" s="33"/>
      <c r="J18" s="34"/>
      <c r="K18" s="34"/>
      <c r="L18" s="34"/>
      <c r="M18" s="34"/>
    </row>
    <row r="19" spans="1:13" ht="15" customHeight="1">
      <c r="A19" s="36"/>
      <c r="B19" s="36"/>
      <c r="C19" s="36"/>
      <c r="D19" s="36"/>
      <c r="E19" s="37"/>
      <c r="F19" s="36"/>
      <c r="G19" s="36"/>
      <c r="H19" s="36"/>
      <c r="I19" s="36"/>
      <c r="J19" s="53"/>
      <c r="K19" s="54"/>
      <c r="L19" s="54"/>
      <c r="M19" s="54"/>
    </row>
    <row r="20" spans="1:13" ht="20.25" customHeight="1">
      <c r="A20" s="415" t="s">
        <v>355</v>
      </c>
      <c r="B20" s="415"/>
      <c r="C20" s="415"/>
      <c r="D20" s="415"/>
      <c r="E20" s="415"/>
      <c r="F20" s="415"/>
      <c r="G20" s="415"/>
      <c r="H20" s="415"/>
      <c r="I20" s="415"/>
      <c r="J20" s="415"/>
      <c r="K20" s="415"/>
      <c r="L20" s="415"/>
      <c r="M20" s="415"/>
    </row>
    <row r="21" spans="1:13" ht="20.25" customHeight="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3" ht="20.25" customHeight="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 ht="37.5" customHeight="1">
      <c r="A23" s="398" t="s">
        <v>356</v>
      </c>
      <c r="B23" s="348" t="s">
        <v>357</v>
      </c>
      <c r="C23" s="416"/>
      <c r="D23" s="349"/>
      <c r="E23" s="406" t="s">
        <v>358</v>
      </c>
      <c r="F23" s="348" t="s">
        <v>359</v>
      </c>
      <c r="G23" s="416"/>
      <c r="H23" s="416"/>
      <c r="I23" s="416"/>
      <c r="J23" s="349"/>
      <c r="K23" s="350" t="s">
        <v>360</v>
      </c>
      <c r="L23" s="350"/>
      <c r="M23" s="350"/>
    </row>
    <row r="24" spans="1:13" ht="23.25" customHeight="1">
      <c r="A24" s="413"/>
      <c r="B24" s="406" t="s">
        <v>158</v>
      </c>
      <c r="C24" s="348" t="s">
        <v>361</v>
      </c>
      <c r="D24" s="349"/>
      <c r="E24" s="414"/>
      <c r="F24" s="406" t="s">
        <v>362</v>
      </c>
      <c r="G24" s="406" t="s">
        <v>363</v>
      </c>
      <c r="H24" s="406" t="s">
        <v>364</v>
      </c>
      <c r="I24" s="406" t="s">
        <v>365</v>
      </c>
      <c r="J24" s="406" t="s">
        <v>366</v>
      </c>
      <c r="K24" s="406" t="s">
        <v>158</v>
      </c>
      <c r="L24" s="348" t="s">
        <v>361</v>
      </c>
      <c r="M24" s="349"/>
    </row>
    <row r="25" spans="1:13" ht="80.25" customHeight="1">
      <c r="A25" s="399"/>
      <c r="B25" s="407"/>
      <c r="C25" s="39" t="s">
        <v>362</v>
      </c>
      <c r="D25" s="39" t="s">
        <v>367</v>
      </c>
      <c r="E25" s="407"/>
      <c r="F25" s="407"/>
      <c r="G25" s="407"/>
      <c r="H25" s="407"/>
      <c r="I25" s="407"/>
      <c r="J25" s="407"/>
      <c r="K25" s="407"/>
      <c r="L25" s="39" t="s">
        <v>362</v>
      </c>
      <c r="M25" s="39" t="s">
        <v>367</v>
      </c>
    </row>
    <row r="26" spans="1:13" ht="18.75" customHeight="1">
      <c r="A26" s="40">
        <v>1</v>
      </c>
      <c r="B26" s="39">
        <v>2</v>
      </c>
      <c r="C26" s="39">
        <v>3</v>
      </c>
      <c r="D26" s="39">
        <v>4</v>
      </c>
      <c r="E26" s="39">
        <v>5</v>
      </c>
      <c r="F26" s="39">
        <v>6</v>
      </c>
      <c r="G26" s="39">
        <v>7</v>
      </c>
      <c r="H26" s="39">
        <v>8</v>
      </c>
      <c r="I26" s="39">
        <v>9</v>
      </c>
      <c r="J26" s="39">
        <v>10</v>
      </c>
      <c r="K26" s="39">
        <v>11</v>
      </c>
      <c r="L26" s="39">
        <v>12</v>
      </c>
      <c r="M26" s="39">
        <v>13</v>
      </c>
    </row>
    <row r="27" spans="1:13" ht="42.75" customHeight="1">
      <c r="A27" s="41" t="s">
        <v>368</v>
      </c>
      <c r="B27" s="26">
        <f>SUM(C27,D27)</f>
        <v>0</v>
      </c>
      <c r="C27" s="42"/>
      <c r="D27" s="42"/>
      <c r="E27" s="42"/>
      <c r="F27" s="43" t="s">
        <v>170</v>
      </c>
      <c r="G27" s="44"/>
      <c r="H27" s="43" t="s">
        <v>170</v>
      </c>
      <c r="I27" s="44"/>
      <c r="J27" s="43"/>
      <c r="K27" s="26">
        <f>SUM(L27,M27)</f>
        <v>0</v>
      </c>
      <c r="L27" s="26">
        <f>SUM(C27,E27,F27,I27)</f>
        <v>0</v>
      </c>
      <c r="M27" s="26">
        <f>SUM(D27,G27,H27,J27)</f>
        <v>0</v>
      </c>
    </row>
    <row r="28" spans="1:13" ht="12" customHeight="1">
      <c r="A28" s="45"/>
      <c r="B28" s="11">
        <f t="shared" ref="B28:B35" si="1">SUM(C28,D28)</f>
        <v>0</v>
      </c>
      <c r="C28" s="10"/>
      <c r="D28" s="10"/>
      <c r="E28" s="10"/>
      <c r="F28" s="46" t="s">
        <v>170</v>
      </c>
      <c r="G28" s="47"/>
      <c r="H28" s="46" t="s">
        <v>170</v>
      </c>
      <c r="I28" s="47"/>
      <c r="J28" s="46"/>
      <c r="K28" s="9">
        <f t="shared" ref="K28:K35" si="2">SUM(L28,M28)</f>
        <v>0</v>
      </c>
      <c r="L28" s="9">
        <f t="shared" ref="L28:L35" si="3">SUM(C28,E28,F28,I28)</f>
        <v>0</v>
      </c>
      <c r="M28" s="9">
        <f t="shared" ref="M28:M35" si="4">SUM(D28,G28,H28,J28)</f>
        <v>0</v>
      </c>
    </row>
    <row r="29" spans="1:13" ht="14.25" customHeight="1">
      <c r="A29" s="45"/>
      <c r="B29" s="11">
        <f t="shared" si="1"/>
        <v>0</v>
      </c>
      <c r="C29" s="48"/>
      <c r="D29" s="48"/>
      <c r="E29" s="48"/>
      <c r="F29" s="46" t="s">
        <v>170</v>
      </c>
      <c r="G29" s="49"/>
      <c r="H29" s="46" t="s">
        <v>170</v>
      </c>
      <c r="I29" s="49"/>
      <c r="J29" s="46"/>
      <c r="K29" s="9">
        <f t="shared" si="2"/>
        <v>0</v>
      </c>
      <c r="L29" s="9">
        <f t="shared" si="3"/>
        <v>0</v>
      </c>
      <c r="M29" s="9">
        <f t="shared" si="4"/>
        <v>0</v>
      </c>
    </row>
    <row r="30" spans="1:13" ht="43.5" customHeight="1">
      <c r="A30" s="41" t="s">
        <v>369</v>
      </c>
      <c r="B30" s="50">
        <f t="shared" si="1"/>
        <v>0</v>
      </c>
      <c r="C30" s="42"/>
      <c r="D30" s="42"/>
      <c r="E30" s="42"/>
      <c r="F30" s="43" t="s">
        <v>170</v>
      </c>
      <c r="G30" s="44"/>
      <c r="H30" s="43" t="s">
        <v>170</v>
      </c>
      <c r="I30" s="44"/>
      <c r="J30" s="43"/>
      <c r="K30" s="26">
        <f t="shared" si="2"/>
        <v>0</v>
      </c>
      <c r="L30" s="26">
        <f t="shared" si="3"/>
        <v>0</v>
      </c>
      <c r="M30" s="26">
        <f t="shared" si="4"/>
        <v>0</v>
      </c>
    </row>
    <row r="31" spans="1:13" ht="18.75" customHeight="1">
      <c r="A31" s="45"/>
      <c r="B31" s="11">
        <f t="shared" si="1"/>
        <v>0</v>
      </c>
      <c r="C31" s="48"/>
      <c r="D31" s="48"/>
      <c r="E31" s="48"/>
      <c r="F31" s="46" t="s">
        <v>170</v>
      </c>
      <c r="G31" s="49"/>
      <c r="H31" s="46" t="s">
        <v>170</v>
      </c>
      <c r="I31" s="49"/>
      <c r="J31" s="46"/>
      <c r="K31" s="9">
        <f t="shared" si="2"/>
        <v>0</v>
      </c>
      <c r="L31" s="9">
        <f t="shared" si="3"/>
        <v>0</v>
      </c>
      <c r="M31" s="9">
        <f t="shared" si="4"/>
        <v>0</v>
      </c>
    </row>
    <row r="32" spans="1:13" ht="18.75" customHeight="1">
      <c r="A32" s="45"/>
      <c r="B32" s="11">
        <f t="shared" si="1"/>
        <v>0</v>
      </c>
      <c r="C32" s="48"/>
      <c r="D32" s="48"/>
      <c r="E32" s="48"/>
      <c r="F32" s="46" t="s">
        <v>170</v>
      </c>
      <c r="G32" s="49"/>
      <c r="H32" s="46" t="s">
        <v>170</v>
      </c>
      <c r="I32" s="49"/>
      <c r="J32" s="46"/>
      <c r="K32" s="9">
        <f t="shared" si="2"/>
        <v>0</v>
      </c>
      <c r="L32" s="9">
        <f t="shared" si="3"/>
        <v>0</v>
      </c>
      <c r="M32" s="9">
        <f t="shared" si="4"/>
        <v>0</v>
      </c>
    </row>
    <row r="33" spans="1:13" ht="42" customHeight="1">
      <c r="A33" s="41" t="s">
        <v>370</v>
      </c>
      <c r="B33" s="26">
        <f t="shared" si="1"/>
        <v>0</v>
      </c>
      <c r="C33" s="42"/>
      <c r="D33" s="42"/>
      <c r="E33" s="42"/>
      <c r="F33" s="43" t="s">
        <v>170</v>
      </c>
      <c r="G33" s="44"/>
      <c r="H33" s="43" t="s">
        <v>170</v>
      </c>
      <c r="I33" s="44"/>
      <c r="J33" s="43"/>
      <c r="K33" s="26">
        <f t="shared" si="2"/>
        <v>0</v>
      </c>
      <c r="L33" s="26">
        <f t="shared" si="3"/>
        <v>0</v>
      </c>
      <c r="M33" s="26">
        <f t="shared" si="4"/>
        <v>0</v>
      </c>
    </row>
    <row r="34" spans="1:13" ht="18.75" customHeight="1">
      <c r="A34" s="45"/>
      <c r="B34" s="11">
        <f t="shared" si="1"/>
        <v>0</v>
      </c>
      <c r="C34" s="48"/>
      <c r="D34" s="48"/>
      <c r="E34" s="48"/>
      <c r="F34" s="46" t="s">
        <v>170</v>
      </c>
      <c r="G34" s="49"/>
      <c r="H34" s="46" t="s">
        <v>170</v>
      </c>
      <c r="I34" s="49"/>
      <c r="J34" s="46"/>
      <c r="K34" s="9">
        <f t="shared" si="2"/>
        <v>0</v>
      </c>
      <c r="L34" s="9">
        <f t="shared" si="3"/>
        <v>0</v>
      </c>
      <c r="M34" s="9">
        <f t="shared" si="4"/>
        <v>0</v>
      </c>
    </row>
    <row r="35" spans="1:13" ht="18.75" customHeight="1">
      <c r="A35" s="45"/>
      <c r="B35" s="11">
        <f t="shared" si="1"/>
        <v>0</v>
      </c>
      <c r="C35" s="48"/>
      <c r="D35" s="48"/>
      <c r="E35" s="48"/>
      <c r="F35" s="46" t="s">
        <v>170</v>
      </c>
      <c r="G35" s="49"/>
      <c r="H35" s="46" t="s">
        <v>170</v>
      </c>
      <c r="I35" s="49"/>
      <c r="J35" s="46"/>
      <c r="K35" s="9">
        <f t="shared" si="2"/>
        <v>0</v>
      </c>
      <c r="L35" s="9">
        <f t="shared" si="3"/>
        <v>0</v>
      </c>
      <c r="M35" s="9">
        <f t="shared" si="4"/>
        <v>0</v>
      </c>
    </row>
    <row r="36" spans="1:13" ht="25.5" customHeight="1">
      <c r="A36" s="41" t="s">
        <v>158</v>
      </c>
      <c r="B36" s="26">
        <f t="shared" ref="B36:M36" si="5">SUM(B27,B30,B33)</f>
        <v>0</v>
      </c>
      <c r="C36" s="26">
        <f t="shared" si="5"/>
        <v>0</v>
      </c>
      <c r="D36" s="26">
        <f t="shared" si="5"/>
        <v>0</v>
      </c>
      <c r="E36" s="26">
        <f t="shared" si="5"/>
        <v>0</v>
      </c>
      <c r="F36" s="26">
        <f t="shared" si="5"/>
        <v>0</v>
      </c>
      <c r="G36" s="26">
        <f t="shared" si="5"/>
        <v>0</v>
      </c>
      <c r="H36" s="26">
        <f t="shared" si="5"/>
        <v>0</v>
      </c>
      <c r="I36" s="26">
        <f t="shared" si="5"/>
        <v>0</v>
      </c>
      <c r="J36" s="26">
        <f t="shared" si="5"/>
        <v>0</v>
      </c>
      <c r="K36" s="26">
        <f t="shared" si="5"/>
        <v>0</v>
      </c>
      <c r="L36" s="26">
        <f t="shared" si="5"/>
        <v>0</v>
      </c>
      <c r="M36" s="26">
        <f t="shared" si="5"/>
        <v>0</v>
      </c>
    </row>
    <row r="37" spans="1:13" ht="18.75" customHeight="1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13" ht="18.75" customHeight="1">
      <c r="A38" s="31"/>
      <c r="B38" s="31"/>
      <c r="C38" s="31"/>
      <c r="D38" s="31"/>
      <c r="E38" s="32"/>
      <c r="F38" s="33"/>
      <c r="G38" s="34"/>
      <c r="H38" s="34"/>
      <c r="I38" s="33"/>
      <c r="J38" s="34"/>
      <c r="K38" s="34"/>
      <c r="L38" s="34"/>
      <c r="M38" s="34"/>
    </row>
    <row r="39" spans="1:13" ht="18.75" customHeight="1">
      <c r="A39" s="411" t="s">
        <v>464</v>
      </c>
      <c r="B39" s="411"/>
      <c r="C39" s="412" t="s">
        <v>141</v>
      </c>
      <c r="D39" s="412"/>
      <c r="E39" s="412"/>
      <c r="F39" s="412"/>
      <c r="G39" s="412"/>
      <c r="H39" s="412"/>
      <c r="I39" s="412"/>
      <c r="J39" s="51"/>
      <c r="K39" s="118" t="s">
        <v>244</v>
      </c>
    </row>
    <row r="40" spans="1:13" ht="20.25" customHeight="1">
      <c r="A40" s="35" t="s">
        <v>281</v>
      </c>
      <c r="B40" s="36"/>
      <c r="C40" s="280" t="s">
        <v>354</v>
      </c>
      <c r="D40" s="280"/>
      <c r="E40" s="280"/>
      <c r="F40" s="280"/>
      <c r="G40" s="280"/>
      <c r="H40" s="280"/>
      <c r="I40" s="280"/>
      <c r="J40" s="52"/>
      <c r="K40" s="281" t="s">
        <v>144</v>
      </c>
      <c r="L40" s="281"/>
      <c r="M40" s="281"/>
    </row>
  </sheetData>
  <mergeCells count="40">
    <mergeCell ref="G4:G5"/>
    <mergeCell ref="A16:B16"/>
    <mergeCell ref="C16:I16"/>
    <mergeCell ref="A2:M2"/>
    <mergeCell ref="L3:M3"/>
    <mergeCell ref="J4:M4"/>
    <mergeCell ref="A6:D6"/>
    <mergeCell ref="A7:D7"/>
    <mergeCell ref="A8:D8"/>
    <mergeCell ref="E4:E5"/>
    <mergeCell ref="F4:F5"/>
    <mergeCell ref="K17:M17"/>
    <mergeCell ref="A20:M20"/>
    <mergeCell ref="B23:D23"/>
    <mergeCell ref="F23:J23"/>
    <mergeCell ref="K23:M23"/>
    <mergeCell ref="A9:D9"/>
    <mergeCell ref="A10:D10"/>
    <mergeCell ref="A11:D11"/>
    <mergeCell ref="A12:D12"/>
    <mergeCell ref="A13:D13"/>
    <mergeCell ref="L24:M24"/>
    <mergeCell ref="A39:B39"/>
    <mergeCell ref="C39:I39"/>
    <mergeCell ref="C40:I40"/>
    <mergeCell ref="K40:M40"/>
    <mergeCell ref="A23:A25"/>
    <mergeCell ref="B24:B25"/>
    <mergeCell ref="E23:E25"/>
    <mergeCell ref="F24:F25"/>
    <mergeCell ref="K24:K25"/>
    <mergeCell ref="A4:D5"/>
    <mergeCell ref="G24:G25"/>
    <mergeCell ref="H4:H5"/>
    <mergeCell ref="H24:H25"/>
    <mergeCell ref="I4:I5"/>
    <mergeCell ref="I24:I25"/>
    <mergeCell ref="J24:J25"/>
    <mergeCell ref="C24:D24"/>
    <mergeCell ref="C17:I17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E40"/>
  <sheetViews>
    <sheetView view="pageBreakPreview" zoomScale="58" zoomScaleNormal="55" workbookViewId="0">
      <selection activeCell="T10" sqref="T10"/>
    </sheetView>
  </sheetViews>
  <sheetFormatPr defaultColWidth="9.28515625"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1" spans="1:31" ht="27">
      <c r="A1" s="400" t="s">
        <v>371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  <c r="AA1" s="400"/>
      <c r="AB1" s="400"/>
      <c r="AC1" s="400"/>
      <c r="AD1" s="400"/>
      <c r="AE1" s="400"/>
    </row>
    <row r="2" spans="1:31" ht="18.7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8.75">
      <c r="A3" s="5"/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5"/>
      <c r="W3" s="19"/>
      <c r="X3" s="19"/>
      <c r="Y3" s="19"/>
      <c r="Z3" s="19"/>
      <c r="AA3" s="19"/>
      <c r="AB3" s="19"/>
      <c r="AC3" s="19"/>
      <c r="AD3" s="19"/>
      <c r="AE3" s="25" t="s">
        <v>344</v>
      </c>
    </row>
    <row r="4" spans="1:31" ht="50.25" customHeight="1">
      <c r="A4" s="268" t="s">
        <v>372</v>
      </c>
      <c r="B4" s="455" t="s">
        <v>373</v>
      </c>
      <c r="C4" s="456"/>
      <c r="D4" s="456"/>
      <c r="E4" s="456"/>
      <c r="F4" s="457"/>
      <c r="G4" s="268" t="s">
        <v>374</v>
      </c>
      <c r="H4" s="268"/>
      <c r="I4" s="268"/>
      <c r="J4" s="268"/>
      <c r="K4" s="268"/>
      <c r="L4" s="268" t="s">
        <v>375</v>
      </c>
      <c r="M4" s="268"/>
      <c r="N4" s="268"/>
      <c r="O4" s="268"/>
      <c r="P4" s="268"/>
      <c r="Q4" s="268" t="s">
        <v>376</v>
      </c>
      <c r="R4" s="268"/>
      <c r="S4" s="268"/>
      <c r="T4" s="268"/>
      <c r="U4" s="268"/>
      <c r="V4" s="268" t="s">
        <v>377</v>
      </c>
      <c r="W4" s="268"/>
      <c r="X4" s="268"/>
      <c r="Y4" s="268"/>
      <c r="Z4" s="268"/>
      <c r="AA4" s="268" t="s">
        <v>158</v>
      </c>
      <c r="AB4" s="268"/>
      <c r="AC4" s="268"/>
      <c r="AD4" s="268"/>
      <c r="AE4" s="268"/>
    </row>
    <row r="5" spans="1:31" ht="29.25" customHeight="1">
      <c r="A5" s="268"/>
      <c r="B5" s="458"/>
      <c r="C5" s="459"/>
      <c r="D5" s="459"/>
      <c r="E5" s="459"/>
      <c r="F5" s="460"/>
      <c r="G5" s="268" t="s">
        <v>378</v>
      </c>
      <c r="H5" s="268" t="s">
        <v>379</v>
      </c>
      <c r="I5" s="268"/>
      <c r="J5" s="268"/>
      <c r="K5" s="268"/>
      <c r="L5" s="268" t="s">
        <v>378</v>
      </c>
      <c r="M5" s="268" t="s">
        <v>379</v>
      </c>
      <c r="N5" s="268"/>
      <c r="O5" s="268"/>
      <c r="P5" s="268"/>
      <c r="Q5" s="268" t="s">
        <v>378</v>
      </c>
      <c r="R5" s="268" t="s">
        <v>379</v>
      </c>
      <c r="S5" s="268"/>
      <c r="T5" s="268"/>
      <c r="U5" s="268"/>
      <c r="V5" s="268" t="s">
        <v>378</v>
      </c>
      <c r="W5" s="268" t="s">
        <v>379</v>
      </c>
      <c r="X5" s="268"/>
      <c r="Y5" s="268"/>
      <c r="Z5" s="268"/>
      <c r="AA5" s="268" t="s">
        <v>378</v>
      </c>
      <c r="AB5" s="268" t="s">
        <v>379</v>
      </c>
      <c r="AC5" s="268"/>
      <c r="AD5" s="268"/>
      <c r="AE5" s="268"/>
    </row>
    <row r="6" spans="1:31" ht="26.25" customHeight="1">
      <c r="A6" s="268"/>
      <c r="B6" s="461"/>
      <c r="C6" s="462"/>
      <c r="D6" s="462"/>
      <c r="E6" s="462"/>
      <c r="F6" s="463"/>
      <c r="G6" s="268"/>
      <c r="H6" s="7" t="s">
        <v>380</v>
      </c>
      <c r="I6" s="7" t="s">
        <v>381</v>
      </c>
      <c r="J6" s="7" t="s">
        <v>382</v>
      </c>
      <c r="K6" s="7" t="s">
        <v>167</v>
      </c>
      <c r="L6" s="268"/>
      <c r="M6" s="7" t="s">
        <v>380</v>
      </c>
      <c r="N6" s="7" t="s">
        <v>381</v>
      </c>
      <c r="O6" s="7" t="s">
        <v>382</v>
      </c>
      <c r="P6" s="7" t="s">
        <v>167</v>
      </c>
      <c r="Q6" s="268"/>
      <c r="R6" s="7" t="s">
        <v>380</v>
      </c>
      <c r="S6" s="7" t="s">
        <v>381</v>
      </c>
      <c r="T6" s="7" t="s">
        <v>382</v>
      </c>
      <c r="U6" s="7" t="s">
        <v>167</v>
      </c>
      <c r="V6" s="268"/>
      <c r="W6" s="7" t="s">
        <v>380</v>
      </c>
      <c r="X6" s="7" t="s">
        <v>381</v>
      </c>
      <c r="Y6" s="7" t="s">
        <v>382</v>
      </c>
      <c r="Z6" s="7" t="s">
        <v>167</v>
      </c>
      <c r="AA6" s="268"/>
      <c r="AB6" s="7" t="s">
        <v>380</v>
      </c>
      <c r="AC6" s="7" t="s">
        <v>381</v>
      </c>
      <c r="AD6" s="7" t="s">
        <v>382</v>
      </c>
      <c r="AE6" s="7" t="s">
        <v>167</v>
      </c>
    </row>
    <row r="7" spans="1:31" ht="18.75" customHeight="1">
      <c r="A7" s="7">
        <v>1</v>
      </c>
      <c r="B7" s="268">
        <v>2</v>
      </c>
      <c r="C7" s="268"/>
      <c r="D7" s="268"/>
      <c r="E7" s="268"/>
      <c r="F7" s="268"/>
      <c r="G7" s="7">
        <v>3</v>
      </c>
      <c r="H7" s="7">
        <v>4</v>
      </c>
      <c r="I7" s="7">
        <v>5</v>
      </c>
      <c r="J7" s="7">
        <v>6</v>
      </c>
      <c r="K7" s="7">
        <v>7</v>
      </c>
      <c r="L7" s="7">
        <v>8</v>
      </c>
      <c r="M7" s="7">
        <v>9</v>
      </c>
      <c r="N7" s="7">
        <v>10</v>
      </c>
      <c r="O7" s="7">
        <v>11</v>
      </c>
      <c r="P7" s="7">
        <v>12</v>
      </c>
      <c r="Q7" s="7">
        <v>13</v>
      </c>
      <c r="R7" s="7">
        <v>14</v>
      </c>
      <c r="S7" s="7">
        <v>15</v>
      </c>
      <c r="T7" s="7">
        <v>16</v>
      </c>
      <c r="U7" s="7">
        <v>17</v>
      </c>
      <c r="V7" s="21">
        <v>18</v>
      </c>
      <c r="W7" s="21">
        <v>19</v>
      </c>
      <c r="X7" s="21">
        <v>20</v>
      </c>
      <c r="Y7" s="21">
        <v>21</v>
      </c>
      <c r="Z7" s="21">
        <v>22</v>
      </c>
      <c r="AA7" s="21">
        <v>23</v>
      </c>
      <c r="AB7" s="21">
        <v>24</v>
      </c>
      <c r="AC7" s="21">
        <v>25</v>
      </c>
      <c r="AD7" s="21">
        <v>26</v>
      </c>
      <c r="AE7" s="21">
        <v>27</v>
      </c>
    </row>
    <row r="8" spans="1:31" s="1" customFormat="1" ht="51.75" customHeight="1">
      <c r="A8" s="252">
        <v>1</v>
      </c>
      <c r="B8" s="452" t="s">
        <v>347</v>
      </c>
      <c r="C8" s="453"/>
      <c r="D8" s="453"/>
      <c r="E8" s="453"/>
      <c r="F8" s="454"/>
      <c r="G8" s="253">
        <f t="shared" ref="G8:G13" si="0">SUM(H8,I8,J8,K8)</f>
        <v>0</v>
      </c>
      <c r="H8" s="254"/>
      <c r="I8" s="254"/>
      <c r="J8" s="254"/>
      <c r="K8" s="254"/>
      <c r="L8" s="253">
        <f t="shared" ref="L8:L13" si="1">SUM(M8,N8,O8,P8)</f>
        <v>0</v>
      </c>
      <c r="M8" s="254"/>
      <c r="N8" s="254"/>
      <c r="O8" s="254"/>
      <c r="P8" s="254"/>
      <c r="Q8" s="253">
        <f t="shared" ref="Q8:Q13" si="2">SUM(R8,S8,T8,U8)</f>
        <v>0</v>
      </c>
      <c r="R8" s="254"/>
      <c r="S8" s="254"/>
      <c r="T8" s="254"/>
      <c r="U8" s="254"/>
      <c r="V8" s="253">
        <f t="shared" ref="V8:V13" si="3">SUM(W8,X8,Y8,Z8)</f>
        <v>0</v>
      </c>
      <c r="W8" s="254"/>
      <c r="X8" s="254"/>
      <c r="Y8" s="254"/>
      <c r="Z8" s="254"/>
      <c r="AA8" s="177">
        <f t="shared" ref="AA8:AA14" si="4">SUM(AB8,AC8,AD8,AE8)</f>
        <v>0</v>
      </c>
      <c r="AB8" s="253">
        <f t="shared" ref="AB8:AE13" si="5">SUM(H8,M8,R8,W8)</f>
        <v>0</v>
      </c>
      <c r="AC8" s="253">
        <f t="shared" si="5"/>
        <v>0</v>
      </c>
      <c r="AD8" s="253">
        <f t="shared" si="5"/>
        <v>0</v>
      </c>
      <c r="AE8" s="253">
        <f t="shared" si="5"/>
        <v>0</v>
      </c>
    </row>
    <row r="9" spans="1:31" ht="51.75" customHeight="1">
      <c r="A9" s="252">
        <v>2</v>
      </c>
      <c r="B9" s="452" t="s">
        <v>383</v>
      </c>
      <c r="C9" s="453"/>
      <c r="D9" s="453"/>
      <c r="E9" s="453"/>
      <c r="F9" s="454"/>
      <c r="G9" s="253">
        <f t="shared" si="0"/>
        <v>0</v>
      </c>
      <c r="H9" s="254"/>
      <c r="I9" s="254"/>
      <c r="J9" s="254"/>
      <c r="K9" s="254"/>
      <c r="L9" s="253">
        <f t="shared" si="1"/>
        <v>0</v>
      </c>
      <c r="M9" s="254"/>
      <c r="N9" s="254"/>
      <c r="O9" s="254"/>
      <c r="P9" s="254"/>
      <c r="Q9" s="253">
        <f t="shared" si="2"/>
        <v>800</v>
      </c>
      <c r="R9" s="254">
        <v>200</v>
      </c>
      <c r="S9" s="254">
        <v>200</v>
      </c>
      <c r="T9" s="254">
        <v>200</v>
      </c>
      <c r="U9" s="254">
        <v>200</v>
      </c>
      <c r="V9" s="253">
        <f t="shared" si="3"/>
        <v>0</v>
      </c>
      <c r="W9" s="254"/>
      <c r="X9" s="254"/>
      <c r="Y9" s="254"/>
      <c r="Z9" s="254"/>
      <c r="AA9" s="177">
        <f t="shared" si="4"/>
        <v>800</v>
      </c>
      <c r="AB9" s="253">
        <f t="shared" si="5"/>
        <v>200</v>
      </c>
      <c r="AC9" s="253">
        <f t="shared" si="5"/>
        <v>200</v>
      </c>
      <c r="AD9" s="253">
        <f t="shared" si="5"/>
        <v>200</v>
      </c>
      <c r="AE9" s="253">
        <f t="shared" si="5"/>
        <v>200</v>
      </c>
    </row>
    <row r="10" spans="1:31" ht="51.75" customHeight="1">
      <c r="A10" s="252">
        <v>3</v>
      </c>
      <c r="B10" s="452" t="s">
        <v>384</v>
      </c>
      <c r="C10" s="453"/>
      <c r="D10" s="453"/>
      <c r="E10" s="453"/>
      <c r="F10" s="454"/>
      <c r="G10" s="253">
        <f t="shared" si="0"/>
        <v>0</v>
      </c>
      <c r="H10" s="254"/>
      <c r="I10" s="254"/>
      <c r="J10" s="254"/>
      <c r="K10" s="254"/>
      <c r="L10" s="253">
        <f t="shared" si="1"/>
        <v>0</v>
      </c>
      <c r="M10" s="254"/>
      <c r="N10" s="254"/>
      <c r="O10" s="254"/>
      <c r="P10" s="254"/>
      <c r="Q10" s="253">
        <f t="shared" si="2"/>
        <v>400</v>
      </c>
      <c r="R10" s="254">
        <v>100</v>
      </c>
      <c r="S10" s="254">
        <v>100</v>
      </c>
      <c r="T10" s="254">
        <v>100</v>
      </c>
      <c r="U10" s="254">
        <v>100</v>
      </c>
      <c r="V10" s="253">
        <f t="shared" si="3"/>
        <v>0</v>
      </c>
      <c r="W10" s="254"/>
      <c r="X10" s="254"/>
      <c r="Y10" s="254"/>
      <c r="Z10" s="254"/>
      <c r="AA10" s="177">
        <f t="shared" si="4"/>
        <v>400</v>
      </c>
      <c r="AB10" s="253">
        <f t="shared" si="5"/>
        <v>100</v>
      </c>
      <c r="AC10" s="253">
        <f t="shared" si="5"/>
        <v>100</v>
      </c>
      <c r="AD10" s="253">
        <f t="shared" si="5"/>
        <v>100</v>
      </c>
      <c r="AE10" s="253">
        <f t="shared" si="5"/>
        <v>100</v>
      </c>
    </row>
    <row r="11" spans="1:31" ht="51.75" customHeight="1">
      <c r="A11" s="252">
        <v>4</v>
      </c>
      <c r="B11" s="452" t="s">
        <v>385</v>
      </c>
      <c r="C11" s="453"/>
      <c r="D11" s="453"/>
      <c r="E11" s="453"/>
      <c r="F11" s="454"/>
      <c r="G11" s="253">
        <f t="shared" si="0"/>
        <v>0</v>
      </c>
      <c r="H11" s="254"/>
      <c r="I11" s="254"/>
      <c r="J11" s="254"/>
      <c r="K11" s="254"/>
      <c r="L11" s="253">
        <f t="shared" si="1"/>
        <v>0</v>
      </c>
      <c r="M11" s="254"/>
      <c r="N11" s="254"/>
      <c r="O11" s="254"/>
      <c r="P11" s="254"/>
      <c r="Q11" s="253">
        <f t="shared" si="2"/>
        <v>0</v>
      </c>
      <c r="R11" s="254"/>
      <c r="S11" s="254"/>
      <c r="T11" s="254"/>
      <c r="U11" s="254"/>
      <c r="V11" s="253">
        <f t="shared" si="3"/>
        <v>0</v>
      </c>
      <c r="W11" s="254"/>
      <c r="X11" s="254"/>
      <c r="Y11" s="254"/>
      <c r="Z11" s="254"/>
      <c r="AA11" s="177">
        <f t="shared" si="4"/>
        <v>0</v>
      </c>
      <c r="AB11" s="253">
        <f t="shared" si="5"/>
        <v>0</v>
      </c>
      <c r="AC11" s="253">
        <f t="shared" si="5"/>
        <v>0</v>
      </c>
      <c r="AD11" s="253">
        <f t="shared" si="5"/>
        <v>0</v>
      </c>
      <c r="AE11" s="253">
        <f t="shared" si="5"/>
        <v>0</v>
      </c>
    </row>
    <row r="12" spans="1:31" ht="51.75" customHeight="1">
      <c r="A12" s="252">
        <v>5</v>
      </c>
      <c r="B12" s="452" t="s">
        <v>386</v>
      </c>
      <c r="C12" s="453"/>
      <c r="D12" s="453"/>
      <c r="E12" s="453"/>
      <c r="F12" s="454"/>
      <c r="G12" s="253">
        <f t="shared" si="0"/>
        <v>0</v>
      </c>
      <c r="H12" s="254"/>
      <c r="I12" s="254"/>
      <c r="J12" s="254"/>
      <c r="K12" s="254"/>
      <c r="L12" s="253">
        <f t="shared" si="1"/>
        <v>0</v>
      </c>
      <c r="M12" s="254"/>
      <c r="N12" s="254"/>
      <c r="O12" s="254"/>
      <c r="P12" s="254"/>
      <c r="Q12" s="253">
        <f t="shared" si="2"/>
        <v>0</v>
      </c>
      <c r="R12" s="254"/>
      <c r="S12" s="254"/>
      <c r="T12" s="254"/>
      <c r="U12" s="254"/>
      <c r="V12" s="253">
        <f t="shared" si="3"/>
        <v>0</v>
      </c>
      <c r="W12" s="254"/>
      <c r="X12" s="254"/>
      <c r="Y12" s="254"/>
      <c r="Z12" s="254"/>
      <c r="AA12" s="177">
        <f t="shared" si="4"/>
        <v>0</v>
      </c>
      <c r="AB12" s="253">
        <f t="shared" si="5"/>
        <v>0</v>
      </c>
      <c r="AC12" s="253">
        <f t="shared" si="5"/>
        <v>0</v>
      </c>
      <c r="AD12" s="253">
        <f t="shared" si="5"/>
        <v>0</v>
      </c>
      <c r="AE12" s="253">
        <f t="shared" si="5"/>
        <v>0</v>
      </c>
    </row>
    <row r="13" spans="1:31" ht="51.75" customHeight="1">
      <c r="A13" s="252">
        <v>6</v>
      </c>
      <c r="B13" s="452" t="s">
        <v>353</v>
      </c>
      <c r="C13" s="453"/>
      <c r="D13" s="453"/>
      <c r="E13" s="453"/>
      <c r="F13" s="454"/>
      <c r="G13" s="253">
        <f t="shared" si="0"/>
        <v>0</v>
      </c>
      <c r="H13" s="254"/>
      <c r="I13" s="254"/>
      <c r="J13" s="254"/>
      <c r="K13" s="254"/>
      <c r="L13" s="253">
        <f t="shared" si="1"/>
        <v>0</v>
      </c>
      <c r="M13" s="254"/>
      <c r="N13" s="254"/>
      <c r="O13" s="254"/>
      <c r="P13" s="254"/>
      <c r="Q13" s="253">
        <f t="shared" si="2"/>
        <v>0</v>
      </c>
      <c r="R13" s="254"/>
      <c r="S13" s="254"/>
      <c r="T13" s="254"/>
      <c r="U13" s="254"/>
      <c r="V13" s="253">
        <f t="shared" si="3"/>
        <v>0</v>
      </c>
      <c r="W13" s="254"/>
      <c r="X13" s="254"/>
      <c r="Y13" s="254"/>
      <c r="Z13" s="254"/>
      <c r="AA13" s="177">
        <f t="shared" si="4"/>
        <v>0</v>
      </c>
      <c r="AB13" s="253">
        <f t="shared" si="5"/>
        <v>0</v>
      </c>
      <c r="AC13" s="253">
        <f t="shared" si="5"/>
        <v>0</v>
      </c>
      <c r="AD13" s="253">
        <f t="shared" si="5"/>
        <v>0</v>
      </c>
      <c r="AE13" s="253">
        <f t="shared" si="5"/>
        <v>0</v>
      </c>
    </row>
    <row r="14" spans="1:31" ht="51.75" customHeight="1">
      <c r="A14" s="444" t="s">
        <v>158</v>
      </c>
      <c r="B14" s="445"/>
      <c r="C14" s="445"/>
      <c r="D14" s="445"/>
      <c r="E14" s="445"/>
      <c r="F14" s="446"/>
      <c r="G14" s="255">
        <f t="shared" ref="G14:AE14" si="6">SUM(G8:G13)</f>
        <v>0</v>
      </c>
      <c r="H14" s="255">
        <f t="shared" si="6"/>
        <v>0</v>
      </c>
      <c r="I14" s="255">
        <f t="shared" si="6"/>
        <v>0</v>
      </c>
      <c r="J14" s="255">
        <f t="shared" si="6"/>
        <v>0</v>
      </c>
      <c r="K14" s="255">
        <f t="shared" si="6"/>
        <v>0</v>
      </c>
      <c r="L14" s="255">
        <f t="shared" si="6"/>
        <v>0</v>
      </c>
      <c r="M14" s="255">
        <f t="shared" si="6"/>
        <v>0</v>
      </c>
      <c r="N14" s="255">
        <f t="shared" si="6"/>
        <v>0</v>
      </c>
      <c r="O14" s="255">
        <f t="shared" si="6"/>
        <v>0</v>
      </c>
      <c r="P14" s="255">
        <f t="shared" si="6"/>
        <v>0</v>
      </c>
      <c r="Q14" s="255">
        <f t="shared" si="6"/>
        <v>1200</v>
      </c>
      <c r="R14" s="255">
        <f t="shared" si="6"/>
        <v>300</v>
      </c>
      <c r="S14" s="255">
        <f t="shared" si="6"/>
        <v>300</v>
      </c>
      <c r="T14" s="255">
        <f t="shared" si="6"/>
        <v>300</v>
      </c>
      <c r="U14" s="255">
        <f t="shared" si="6"/>
        <v>300</v>
      </c>
      <c r="V14" s="255">
        <f t="shared" si="6"/>
        <v>0</v>
      </c>
      <c r="W14" s="255">
        <f t="shared" si="6"/>
        <v>0</v>
      </c>
      <c r="X14" s="255">
        <f t="shared" si="6"/>
        <v>0</v>
      </c>
      <c r="Y14" s="255">
        <f t="shared" si="6"/>
        <v>0</v>
      </c>
      <c r="Z14" s="255">
        <f t="shared" si="6"/>
        <v>0</v>
      </c>
      <c r="AA14" s="177">
        <f t="shared" si="4"/>
        <v>1200</v>
      </c>
      <c r="AB14" s="255">
        <f t="shared" si="6"/>
        <v>300</v>
      </c>
      <c r="AC14" s="255">
        <f t="shared" si="6"/>
        <v>300</v>
      </c>
      <c r="AD14" s="255">
        <f t="shared" si="6"/>
        <v>300</v>
      </c>
      <c r="AE14" s="255">
        <f t="shared" si="6"/>
        <v>300</v>
      </c>
    </row>
    <row r="15" spans="1:31" ht="51.75" customHeight="1">
      <c r="A15" s="447" t="s">
        <v>387</v>
      </c>
      <c r="B15" s="448"/>
      <c r="C15" s="448"/>
      <c r="D15" s="448"/>
      <c r="E15" s="448"/>
      <c r="F15" s="449"/>
      <c r="G15" s="255">
        <f>G14/AA14*100</f>
        <v>0</v>
      </c>
      <c r="H15" s="256"/>
      <c r="I15" s="256"/>
      <c r="J15" s="256"/>
      <c r="K15" s="256"/>
      <c r="L15" s="255">
        <f>L14/AA14*100</f>
        <v>0</v>
      </c>
      <c r="M15" s="256"/>
      <c r="N15" s="256"/>
      <c r="O15" s="256"/>
      <c r="P15" s="256"/>
      <c r="Q15" s="255">
        <f>Q14/AA14*100</f>
        <v>100</v>
      </c>
      <c r="R15" s="256"/>
      <c r="S15" s="256"/>
      <c r="T15" s="256"/>
      <c r="U15" s="256"/>
      <c r="V15" s="255">
        <f>V14/AA14*100</f>
        <v>0</v>
      </c>
      <c r="W15" s="257"/>
      <c r="X15" s="257"/>
      <c r="Y15" s="257"/>
      <c r="Z15" s="257"/>
      <c r="AA15" s="255">
        <f>SUM(G15,L15,Q15,V15)</f>
        <v>100</v>
      </c>
      <c r="AB15" s="257"/>
      <c r="AC15" s="257"/>
      <c r="AD15" s="257"/>
      <c r="AE15" s="257"/>
    </row>
    <row r="16" spans="1:31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20.25" customHeight="1">
      <c r="A20" s="450" t="s">
        <v>388</v>
      </c>
      <c r="B20" s="450"/>
      <c r="C20" s="450"/>
      <c r="D20" s="450"/>
      <c r="E20" s="450"/>
      <c r="F20" s="450"/>
      <c r="G20" s="450"/>
      <c r="H20" s="450"/>
      <c r="I20" s="450"/>
      <c r="J20" s="450"/>
      <c r="K20" s="450"/>
      <c r="L20" s="450"/>
      <c r="M20" s="450"/>
      <c r="N20" s="450"/>
      <c r="O20" s="450"/>
      <c r="P20" s="450"/>
      <c r="Q20" s="450"/>
      <c r="R20" s="450"/>
      <c r="S20" s="450"/>
      <c r="T20" s="450"/>
      <c r="U20" s="450"/>
      <c r="V20" s="450"/>
      <c r="W20" s="450"/>
      <c r="X20" s="450"/>
      <c r="Y20" s="450"/>
      <c r="Z20" s="450"/>
      <c r="AA20" s="450"/>
      <c r="AB20" s="450"/>
      <c r="AC20" s="450"/>
      <c r="AD20" s="450"/>
      <c r="AE20" s="450"/>
    </row>
    <row r="21" spans="1:31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451" t="s">
        <v>344</v>
      </c>
      <c r="AE22" s="451"/>
    </row>
    <row r="23" spans="1:31" ht="20.25" customHeight="1">
      <c r="A23" s="430" t="s">
        <v>372</v>
      </c>
      <c r="B23" s="422" t="s">
        <v>389</v>
      </c>
      <c r="C23" s="422" t="s">
        <v>390</v>
      </c>
      <c r="D23" s="422"/>
      <c r="E23" s="422" t="s">
        <v>391</v>
      </c>
      <c r="F23" s="422"/>
      <c r="G23" s="422" t="s">
        <v>392</v>
      </c>
      <c r="H23" s="422"/>
      <c r="I23" s="422" t="s">
        <v>393</v>
      </c>
      <c r="J23" s="422"/>
      <c r="K23" s="422" t="s">
        <v>394</v>
      </c>
      <c r="L23" s="422"/>
      <c r="M23" s="422"/>
      <c r="N23" s="422"/>
      <c r="O23" s="422"/>
      <c r="P23" s="422"/>
      <c r="Q23" s="422"/>
      <c r="R23" s="422"/>
      <c r="S23" s="422"/>
      <c r="T23" s="422"/>
      <c r="U23" s="421" t="s">
        <v>395</v>
      </c>
      <c r="V23" s="421"/>
      <c r="W23" s="421"/>
      <c r="X23" s="421"/>
      <c r="Y23" s="421"/>
      <c r="Z23" s="421" t="s">
        <v>396</v>
      </c>
      <c r="AA23" s="421"/>
      <c r="AB23" s="421"/>
      <c r="AC23" s="421"/>
      <c r="AD23" s="421"/>
      <c r="AE23" s="421"/>
    </row>
    <row r="24" spans="1:31" ht="20.25" customHeight="1">
      <c r="A24" s="430"/>
      <c r="B24" s="422"/>
      <c r="C24" s="422"/>
      <c r="D24" s="422"/>
      <c r="E24" s="422"/>
      <c r="F24" s="422"/>
      <c r="G24" s="422"/>
      <c r="H24" s="422"/>
      <c r="I24" s="422"/>
      <c r="J24" s="422"/>
      <c r="K24" s="422" t="s">
        <v>397</v>
      </c>
      <c r="L24" s="422"/>
      <c r="M24" s="422" t="s">
        <v>398</v>
      </c>
      <c r="N24" s="422"/>
      <c r="O24" s="422" t="s">
        <v>399</v>
      </c>
      <c r="P24" s="422"/>
      <c r="Q24" s="422"/>
      <c r="R24" s="422"/>
      <c r="S24" s="422"/>
      <c r="T24" s="422"/>
      <c r="U24" s="421"/>
      <c r="V24" s="421"/>
      <c r="W24" s="421"/>
      <c r="X24" s="421"/>
      <c r="Y24" s="421"/>
      <c r="Z24" s="421"/>
      <c r="AA24" s="421"/>
      <c r="AB24" s="421"/>
      <c r="AC24" s="421"/>
      <c r="AD24" s="421"/>
      <c r="AE24" s="421"/>
    </row>
    <row r="25" spans="1:31" ht="141" customHeight="1">
      <c r="A25" s="430"/>
      <c r="B25" s="422"/>
      <c r="C25" s="422"/>
      <c r="D25" s="422"/>
      <c r="E25" s="422"/>
      <c r="F25" s="422"/>
      <c r="G25" s="422"/>
      <c r="H25" s="422"/>
      <c r="I25" s="422"/>
      <c r="J25" s="422"/>
      <c r="K25" s="422"/>
      <c r="L25" s="422"/>
      <c r="M25" s="422"/>
      <c r="N25" s="422"/>
      <c r="O25" s="422" t="s">
        <v>400</v>
      </c>
      <c r="P25" s="422"/>
      <c r="Q25" s="422" t="s">
        <v>401</v>
      </c>
      <c r="R25" s="422"/>
      <c r="S25" s="422" t="s">
        <v>402</v>
      </c>
      <c r="T25" s="422"/>
      <c r="U25" s="421"/>
      <c r="V25" s="421"/>
      <c r="W25" s="421"/>
      <c r="X25" s="421"/>
      <c r="Y25" s="421"/>
      <c r="Z25" s="421"/>
      <c r="AA25" s="421"/>
      <c r="AB25" s="421"/>
      <c r="AC25" s="421"/>
      <c r="AD25" s="421"/>
      <c r="AE25" s="421"/>
    </row>
    <row r="26" spans="1:31" ht="20.25" customHeight="1">
      <c r="A26" s="12">
        <v>1</v>
      </c>
      <c r="B26" s="13">
        <v>2</v>
      </c>
      <c r="C26" s="422">
        <v>3</v>
      </c>
      <c r="D26" s="422"/>
      <c r="E26" s="422">
        <v>4</v>
      </c>
      <c r="F26" s="422"/>
      <c r="G26" s="422">
        <v>5</v>
      </c>
      <c r="H26" s="422"/>
      <c r="I26" s="422">
        <v>6</v>
      </c>
      <c r="J26" s="422"/>
      <c r="K26" s="442">
        <v>7</v>
      </c>
      <c r="L26" s="443"/>
      <c r="M26" s="442">
        <v>8</v>
      </c>
      <c r="N26" s="443"/>
      <c r="O26" s="422">
        <v>9</v>
      </c>
      <c r="P26" s="422"/>
      <c r="Q26" s="430">
        <v>10</v>
      </c>
      <c r="R26" s="430"/>
      <c r="S26" s="422">
        <v>11</v>
      </c>
      <c r="T26" s="422"/>
      <c r="U26" s="422">
        <v>12</v>
      </c>
      <c r="V26" s="422"/>
      <c r="W26" s="422"/>
      <c r="X26" s="422"/>
      <c r="Y26" s="422"/>
      <c r="Z26" s="422">
        <v>13</v>
      </c>
      <c r="AA26" s="422"/>
      <c r="AB26" s="422"/>
      <c r="AC26" s="422"/>
      <c r="AD26" s="422"/>
      <c r="AE26" s="422"/>
    </row>
    <row r="27" spans="1:31" ht="20.25" customHeight="1">
      <c r="A27" s="14"/>
      <c r="B27" s="15"/>
      <c r="C27" s="437"/>
      <c r="D27" s="437"/>
      <c r="E27" s="431"/>
      <c r="F27" s="431"/>
      <c r="G27" s="431"/>
      <c r="H27" s="431"/>
      <c r="I27" s="431"/>
      <c r="J27" s="431"/>
      <c r="K27" s="438"/>
      <c r="L27" s="439"/>
      <c r="M27" s="440">
        <f>SUM(O27,Q27,S27)</f>
        <v>0</v>
      </c>
      <c r="N27" s="441"/>
      <c r="O27" s="431"/>
      <c r="P27" s="431"/>
      <c r="Q27" s="431"/>
      <c r="R27" s="431"/>
      <c r="S27" s="431"/>
      <c r="T27" s="431"/>
      <c r="U27" s="432"/>
      <c r="V27" s="432"/>
      <c r="W27" s="432"/>
      <c r="X27" s="432"/>
      <c r="Y27" s="432"/>
      <c r="Z27" s="433"/>
      <c r="AA27" s="433"/>
      <c r="AB27" s="433"/>
      <c r="AC27" s="433"/>
      <c r="AD27" s="433"/>
      <c r="AE27" s="433"/>
    </row>
    <row r="28" spans="1:31" ht="20.25" customHeight="1">
      <c r="A28" s="14"/>
      <c r="B28" s="15"/>
      <c r="C28" s="437"/>
      <c r="D28" s="437"/>
      <c r="E28" s="431"/>
      <c r="F28" s="431"/>
      <c r="G28" s="431"/>
      <c r="H28" s="431"/>
      <c r="I28" s="431"/>
      <c r="J28" s="431"/>
      <c r="K28" s="438"/>
      <c r="L28" s="439"/>
      <c r="M28" s="440">
        <f t="shared" ref="M28:M33" si="7">SUM(O28,Q28,S28)</f>
        <v>0</v>
      </c>
      <c r="N28" s="441"/>
      <c r="O28" s="431"/>
      <c r="P28" s="431"/>
      <c r="Q28" s="431"/>
      <c r="R28" s="431"/>
      <c r="S28" s="431"/>
      <c r="T28" s="431"/>
      <c r="U28" s="432"/>
      <c r="V28" s="432"/>
      <c r="W28" s="432"/>
      <c r="X28" s="432"/>
      <c r="Y28" s="432"/>
      <c r="Z28" s="433"/>
      <c r="AA28" s="433"/>
      <c r="AB28" s="433"/>
      <c r="AC28" s="433"/>
      <c r="AD28" s="433"/>
      <c r="AE28" s="433"/>
    </row>
    <row r="29" spans="1:31" ht="20.25" customHeight="1">
      <c r="A29" s="14"/>
      <c r="B29" s="15"/>
      <c r="C29" s="437"/>
      <c r="D29" s="437"/>
      <c r="E29" s="431"/>
      <c r="F29" s="431"/>
      <c r="G29" s="431"/>
      <c r="H29" s="431"/>
      <c r="I29" s="431"/>
      <c r="J29" s="431"/>
      <c r="K29" s="438"/>
      <c r="L29" s="439"/>
      <c r="M29" s="440">
        <f t="shared" si="7"/>
        <v>0</v>
      </c>
      <c r="N29" s="441"/>
      <c r="O29" s="431"/>
      <c r="P29" s="431"/>
      <c r="Q29" s="431"/>
      <c r="R29" s="431"/>
      <c r="S29" s="431"/>
      <c r="T29" s="431"/>
      <c r="U29" s="432"/>
      <c r="V29" s="432"/>
      <c r="W29" s="432"/>
      <c r="X29" s="432"/>
      <c r="Y29" s="432"/>
      <c r="Z29" s="433"/>
      <c r="AA29" s="433"/>
      <c r="AB29" s="433"/>
      <c r="AC29" s="433"/>
      <c r="AD29" s="433"/>
      <c r="AE29" s="433"/>
    </row>
    <row r="30" spans="1:31" ht="20.25" customHeight="1">
      <c r="A30" s="14"/>
      <c r="B30" s="15"/>
      <c r="C30" s="437"/>
      <c r="D30" s="437"/>
      <c r="E30" s="431"/>
      <c r="F30" s="431"/>
      <c r="G30" s="431"/>
      <c r="H30" s="431"/>
      <c r="I30" s="431"/>
      <c r="J30" s="431"/>
      <c r="K30" s="438"/>
      <c r="L30" s="439"/>
      <c r="M30" s="440">
        <f t="shared" si="7"/>
        <v>0</v>
      </c>
      <c r="N30" s="441"/>
      <c r="O30" s="431"/>
      <c r="P30" s="431"/>
      <c r="Q30" s="431"/>
      <c r="R30" s="431"/>
      <c r="S30" s="431"/>
      <c r="T30" s="431"/>
      <c r="U30" s="432"/>
      <c r="V30" s="432"/>
      <c r="W30" s="432"/>
      <c r="X30" s="432"/>
      <c r="Y30" s="432"/>
      <c r="Z30" s="433"/>
      <c r="AA30" s="433"/>
      <c r="AB30" s="433"/>
      <c r="AC30" s="433"/>
      <c r="AD30" s="433"/>
      <c r="AE30" s="433"/>
    </row>
    <row r="31" spans="1:31" ht="20.25" customHeight="1">
      <c r="A31" s="14"/>
      <c r="B31" s="15"/>
      <c r="C31" s="437"/>
      <c r="D31" s="437"/>
      <c r="E31" s="431"/>
      <c r="F31" s="431"/>
      <c r="G31" s="431"/>
      <c r="H31" s="431"/>
      <c r="I31" s="431"/>
      <c r="J31" s="431"/>
      <c r="K31" s="438"/>
      <c r="L31" s="439"/>
      <c r="M31" s="440">
        <f t="shared" si="7"/>
        <v>0</v>
      </c>
      <c r="N31" s="441"/>
      <c r="O31" s="431"/>
      <c r="P31" s="431"/>
      <c r="Q31" s="431"/>
      <c r="R31" s="431"/>
      <c r="S31" s="431"/>
      <c r="T31" s="431"/>
      <c r="U31" s="432"/>
      <c r="V31" s="432"/>
      <c r="W31" s="432"/>
      <c r="X31" s="432"/>
      <c r="Y31" s="432"/>
      <c r="Z31" s="433"/>
      <c r="AA31" s="433"/>
      <c r="AB31" s="433"/>
      <c r="AC31" s="433"/>
      <c r="AD31" s="433"/>
      <c r="AE31" s="433"/>
    </row>
    <row r="32" spans="1:31" ht="20.25" customHeight="1">
      <c r="A32" s="14"/>
      <c r="B32" s="15"/>
      <c r="C32" s="437"/>
      <c r="D32" s="437"/>
      <c r="E32" s="431"/>
      <c r="F32" s="431"/>
      <c r="G32" s="431"/>
      <c r="H32" s="431"/>
      <c r="I32" s="431"/>
      <c r="J32" s="431"/>
      <c r="K32" s="438"/>
      <c r="L32" s="439"/>
      <c r="M32" s="440">
        <f t="shared" si="7"/>
        <v>0</v>
      </c>
      <c r="N32" s="441"/>
      <c r="O32" s="431"/>
      <c r="P32" s="431"/>
      <c r="Q32" s="431"/>
      <c r="R32" s="431"/>
      <c r="S32" s="431"/>
      <c r="T32" s="431"/>
      <c r="U32" s="432"/>
      <c r="V32" s="432"/>
      <c r="W32" s="432"/>
      <c r="X32" s="432"/>
      <c r="Y32" s="432"/>
      <c r="Z32" s="433"/>
      <c r="AA32" s="433"/>
      <c r="AB32" s="433"/>
      <c r="AC32" s="433"/>
      <c r="AD32" s="433"/>
      <c r="AE32" s="433"/>
    </row>
    <row r="33" spans="1:31" ht="20.25" customHeight="1">
      <c r="A33" s="14"/>
      <c r="B33" s="15"/>
      <c r="C33" s="437"/>
      <c r="D33" s="437"/>
      <c r="E33" s="431"/>
      <c r="F33" s="431"/>
      <c r="G33" s="431"/>
      <c r="H33" s="431"/>
      <c r="I33" s="431"/>
      <c r="J33" s="431"/>
      <c r="K33" s="438"/>
      <c r="L33" s="439"/>
      <c r="M33" s="440">
        <f t="shared" si="7"/>
        <v>0</v>
      </c>
      <c r="N33" s="441"/>
      <c r="O33" s="431"/>
      <c r="P33" s="431"/>
      <c r="Q33" s="431"/>
      <c r="R33" s="431"/>
      <c r="S33" s="431"/>
      <c r="T33" s="431"/>
      <c r="U33" s="432"/>
      <c r="V33" s="432"/>
      <c r="W33" s="432"/>
      <c r="X33" s="432"/>
      <c r="Y33" s="432"/>
      <c r="Z33" s="433"/>
      <c r="AA33" s="433"/>
      <c r="AB33" s="433"/>
      <c r="AC33" s="433"/>
      <c r="AD33" s="433"/>
      <c r="AE33" s="433"/>
    </row>
    <row r="34" spans="1:31" ht="20.25" customHeight="1">
      <c r="A34" s="434" t="s">
        <v>158</v>
      </c>
      <c r="B34" s="435"/>
      <c r="C34" s="435"/>
      <c r="D34" s="436"/>
      <c r="E34" s="425">
        <f>SUM(E27:E33)</f>
        <v>0</v>
      </c>
      <c r="F34" s="425"/>
      <c r="G34" s="425">
        <f>SUM(G27:G33)</f>
        <v>0</v>
      </c>
      <c r="H34" s="425"/>
      <c r="I34" s="425">
        <f>SUM(I27:I33)</f>
        <v>0</v>
      </c>
      <c r="J34" s="425"/>
      <c r="K34" s="425">
        <f>SUM(K27:K33)</f>
        <v>0</v>
      </c>
      <c r="L34" s="425"/>
      <c r="M34" s="425">
        <f>SUM(M27:M33)</f>
        <v>0</v>
      </c>
      <c r="N34" s="425"/>
      <c r="O34" s="425">
        <f>SUM(O27:O33)</f>
        <v>0</v>
      </c>
      <c r="P34" s="425"/>
      <c r="Q34" s="425">
        <f>SUM(Q27:Q33)</f>
        <v>0</v>
      </c>
      <c r="R34" s="425"/>
      <c r="S34" s="425">
        <f>SUM(S27:S33)</f>
        <v>0</v>
      </c>
      <c r="T34" s="425"/>
      <c r="U34" s="426"/>
      <c r="V34" s="426"/>
      <c r="W34" s="426"/>
      <c r="X34" s="426"/>
      <c r="Y34" s="426"/>
      <c r="Z34" s="427"/>
      <c r="AA34" s="427"/>
      <c r="AB34" s="427"/>
      <c r="AC34" s="427"/>
      <c r="AD34" s="427"/>
      <c r="AE34" s="427"/>
    </row>
    <row r="35" spans="1:31" s="2" customFormat="1" ht="20.25" customHeight="1">
      <c r="A35" s="16"/>
      <c r="B35" s="16"/>
      <c r="C35" s="16"/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22"/>
      <c r="V35" s="22"/>
      <c r="W35" s="22"/>
      <c r="X35" s="22"/>
      <c r="Y35" s="22"/>
      <c r="Z35" s="27"/>
      <c r="AA35" s="27"/>
      <c r="AB35" s="27"/>
      <c r="AC35" s="27"/>
      <c r="AD35" s="27"/>
      <c r="AE35" s="27"/>
    </row>
    <row r="36" spans="1:31" s="2" customFormat="1" ht="20.25" customHeight="1">
      <c r="A36" s="16"/>
      <c r="B36" s="16"/>
      <c r="C36" s="16"/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22"/>
      <c r="V36" s="22"/>
      <c r="W36" s="22"/>
      <c r="X36" s="22"/>
      <c r="Y36" s="22"/>
      <c r="Z36" s="27"/>
      <c r="AA36" s="27"/>
      <c r="AB36" s="27"/>
      <c r="AC36" s="27"/>
      <c r="AD36" s="27"/>
      <c r="AE36" s="27"/>
    </row>
    <row r="37" spans="1:31" s="2" customFormat="1" ht="20.25" customHeight="1">
      <c r="A37" s="16"/>
      <c r="B37" s="16"/>
      <c r="C37" s="16"/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22"/>
      <c r="V37" s="22"/>
      <c r="W37" s="22"/>
      <c r="X37" s="22"/>
      <c r="Y37" s="22"/>
      <c r="Z37" s="27"/>
      <c r="AA37" s="27"/>
      <c r="AB37" s="27"/>
      <c r="AC37" s="27"/>
      <c r="AD37" s="27"/>
      <c r="AE37" s="27"/>
    </row>
    <row r="38" spans="1:31" s="2" customFormat="1" ht="20.25" customHeight="1">
      <c r="A38" s="16"/>
      <c r="B38" s="16"/>
      <c r="C38" s="16"/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22"/>
      <c r="V38" s="22"/>
      <c r="W38" s="22"/>
      <c r="X38" s="22"/>
      <c r="Y38" s="22"/>
      <c r="Z38" s="27"/>
      <c r="AA38" s="27"/>
      <c r="AB38" s="27"/>
      <c r="AC38" s="27"/>
      <c r="AD38" s="27"/>
      <c r="AE38" s="27"/>
    </row>
    <row r="39" spans="1:31" ht="36" customHeight="1">
      <c r="A39" s="411" t="s">
        <v>465</v>
      </c>
      <c r="B39" s="411"/>
      <c r="C39" s="411"/>
      <c r="D39" s="411"/>
      <c r="E39" s="411"/>
      <c r="F39" s="411"/>
      <c r="G39" s="1"/>
      <c r="H39" s="1"/>
      <c r="I39" s="1"/>
      <c r="J39" s="1"/>
      <c r="K39" s="1"/>
      <c r="L39" s="423" t="s">
        <v>403</v>
      </c>
      <c r="M39" s="424"/>
      <c r="N39" s="424"/>
      <c r="O39" s="424"/>
      <c r="P39" s="424"/>
      <c r="Q39" s="424"/>
      <c r="R39" s="23"/>
      <c r="S39" s="23"/>
      <c r="T39" s="23"/>
      <c r="U39" s="1"/>
      <c r="V39" s="1"/>
      <c r="W39" s="1"/>
      <c r="X39" s="1"/>
      <c r="Y39" s="1"/>
      <c r="Z39" s="1"/>
      <c r="AA39" s="119" t="s">
        <v>466</v>
      </c>
    </row>
    <row r="40" spans="1:31" ht="18.75" customHeight="1">
      <c r="A40" s="428" t="s">
        <v>142</v>
      </c>
      <c r="B40" s="429"/>
      <c r="C40" s="429"/>
      <c r="D40" s="429"/>
      <c r="E40" s="1"/>
      <c r="F40" s="1"/>
      <c r="G40" s="1"/>
      <c r="H40" s="1"/>
      <c r="I40" s="1"/>
      <c r="J40" s="1"/>
      <c r="K40" s="1"/>
      <c r="L40" s="280" t="s">
        <v>404</v>
      </c>
      <c r="M40" s="280"/>
      <c r="N40" s="280"/>
      <c r="O40" s="280"/>
      <c r="P40" s="280"/>
      <c r="Q40" s="280"/>
      <c r="R40" s="24"/>
      <c r="S40" s="24"/>
      <c r="T40" s="24"/>
      <c r="U40" s="1"/>
      <c r="V40" s="1"/>
      <c r="W40" s="1"/>
      <c r="X40" s="1"/>
      <c r="Y40" s="1"/>
      <c r="Z40" s="1"/>
      <c r="AA40" s="281" t="s">
        <v>144</v>
      </c>
      <c r="AB40" s="281"/>
      <c r="AC40" s="281"/>
    </row>
  </sheetData>
  <mergeCells count="148">
    <mergeCell ref="A1:AE1"/>
    <mergeCell ref="G4:K4"/>
    <mergeCell ref="L4:P4"/>
    <mergeCell ref="Q4:U4"/>
    <mergeCell ref="V4:Z4"/>
    <mergeCell ref="AA4:AE4"/>
    <mergeCell ref="H5:K5"/>
    <mergeCell ref="M5:P5"/>
    <mergeCell ref="R5:U5"/>
    <mergeCell ref="W5:Z5"/>
    <mergeCell ref="AB5:AE5"/>
    <mergeCell ref="B7:F7"/>
    <mergeCell ref="Q5:Q6"/>
    <mergeCell ref="V5:V6"/>
    <mergeCell ref="AA5:AA6"/>
    <mergeCell ref="B4:F6"/>
    <mergeCell ref="B8:F8"/>
    <mergeCell ref="B9:F9"/>
    <mergeCell ref="B10:F10"/>
    <mergeCell ref="B11:F11"/>
    <mergeCell ref="B12:F12"/>
    <mergeCell ref="B13:F13"/>
    <mergeCell ref="A14:F14"/>
    <mergeCell ref="A15:F15"/>
    <mergeCell ref="A20:AE20"/>
    <mergeCell ref="AD22:AE22"/>
    <mergeCell ref="K23:T23"/>
    <mergeCell ref="O24:T24"/>
    <mergeCell ref="C23:D25"/>
    <mergeCell ref="E23:F25"/>
    <mergeCell ref="G23:H25"/>
    <mergeCell ref="I23:J25"/>
    <mergeCell ref="O25:P25"/>
    <mergeCell ref="Q25:R25"/>
    <mergeCell ref="S25:T25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6:Y26"/>
    <mergeCell ref="Z26:AE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Y27"/>
    <mergeCell ref="Z27:AE27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8:Y28"/>
    <mergeCell ref="Z28:AE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Y29"/>
    <mergeCell ref="Z29:AE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Y30"/>
    <mergeCell ref="Z30:AE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Y31"/>
    <mergeCell ref="Z31:AE31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Y32"/>
    <mergeCell ref="Z32:AE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Y33"/>
    <mergeCell ref="Z33:AE33"/>
    <mergeCell ref="A34:D34"/>
    <mergeCell ref="E34:F34"/>
    <mergeCell ref="G34:H34"/>
    <mergeCell ref="I34:J34"/>
    <mergeCell ref="K34:L34"/>
    <mergeCell ref="A40:D40"/>
    <mergeCell ref="L40:Q40"/>
    <mergeCell ref="AA40:AC40"/>
    <mergeCell ref="A4:A6"/>
    <mergeCell ref="A23:A25"/>
    <mergeCell ref="B23:B25"/>
    <mergeCell ref="G5:G6"/>
    <mergeCell ref="L5:L6"/>
    <mergeCell ref="M34:N34"/>
    <mergeCell ref="O34:P34"/>
    <mergeCell ref="U23:Y25"/>
    <mergeCell ref="Z23:AE25"/>
    <mergeCell ref="K24:L25"/>
    <mergeCell ref="M24:N25"/>
    <mergeCell ref="A39:F39"/>
    <mergeCell ref="L39:Q39"/>
    <mergeCell ref="Q34:R34"/>
    <mergeCell ref="S34:T34"/>
    <mergeCell ref="U34:Y34"/>
    <mergeCell ref="Z34:AE34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'I. Інф. до фін.плану'!Print_Area</vt:lpstr>
      <vt:lpstr>'VI-VII джер.кап.інв.'!Print_Area</vt:lpstr>
      <vt:lpstr>'ІV кап. інвеат. V кред. '!Print_Area</vt:lpstr>
      <vt:lpstr>'ІІ. Розп. ч.п. та розр. з бюд.'!Print_Area</vt:lpstr>
      <vt:lpstr>'Осн. фін. пок.'!Print_Area</vt:lpstr>
      <vt:lpstr>'Осн. фін. пок.'!Print_Titles</vt:lpstr>
    </vt:vector>
  </TitlesOfParts>
  <Company>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2021-08-11T10:11:39Z</cp:lastPrinted>
  <dcterms:created xsi:type="dcterms:W3CDTF">2003-03-13T16:00:22Z</dcterms:created>
  <dcterms:modified xsi:type="dcterms:W3CDTF">2021-09-28T08:09:35Z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1049-11.2.0.10224</vt:lpwstr>
  </property>
</Properties>
</file>