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545" windowWidth="12000" windowHeight="642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Лист1" sheetId="2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пок.'!$4:$6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C23" i="10"/>
  <c r="D9" i="20"/>
  <c r="D11" s="1"/>
  <c r="I16" i="10"/>
  <c r="I18"/>
  <c r="I25"/>
  <c r="I11"/>
  <c r="F9" i="20"/>
  <c r="F11" s="1"/>
  <c r="E9"/>
  <c r="E11" s="1"/>
  <c r="C11"/>
  <c r="C9"/>
  <c r="G9" l="1"/>
  <c r="D27" i="18"/>
  <c r="D30" l="1"/>
  <c r="D26"/>
  <c r="D20"/>
  <c r="D19"/>
  <c r="D8"/>
  <c r="D38" i="19"/>
  <c r="D31"/>
  <c r="D22"/>
  <c r="D21"/>
  <c r="D91" i="2"/>
  <c r="D72"/>
  <c r="D9"/>
  <c r="D10"/>
  <c r="D11"/>
  <c r="D12"/>
  <c r="D13"/>
  <c r="D14"/>
  <c r="D15"/>
  <c r="D16"/>
  <c r="D19"/>
  <c r="D97"/>
  <c r="D96"/>
  <c r="D95"/>
  <c r="D94"/>
  <c r="D93"/>
  <c r="D92"/>
  <c r="D84"/>
  <c r="D77"/>
  <c r="D20"/>
  <c r="D21"/>
  <c r="D22"/>
  <c r="D23"/>
  <c r="D24"/>
  <c r="D25"/>
  <c r="D26"/>
  <c r="D27"/>
  <c r="D28"/>
  <c r="D29"/>
  <c r="D30"/>
  <c r="D31"/>
  <c r="D32"/>
  <c r="D33"/>
  <c r="D7"/>
  <c r="C26" i="10"/>
  <c r="C25"/>
  <c r="C24"/>
  <c r="F26" l="1"/>
  <c r="F25"/>
  <c r="F24"/>
  <c r="E91" i="2"/>
  <c r="E8" i="14"/>
  <c r="D111" l="1"/>
  <c r="C116" l="1"/>
  <c r="C111"/>
  <c r="F15" i="10"/>
  <c r="C91" i="2"/>
  <c r="D36" i="14" l="1"/>
  <c r="F36"/>
  <c r="E84" i="2" l="1"/>
  <c r="C15" i="10" l="1"/>
  <c r="C22"/>
  <c r="C21"/>
  <c r="C20"/>
  <c r="C18" i="2"/>
  <c r="C19" i="10" l="1"/>
  <c r="D119" i="14" l="1"/>
  <c r="F50"/>
  <c r="I22" i="10" l="1"/>
  <c r="I26" s="1"/>
  <c r="I20"/>
  <c r="I24" s="1"/>
  <c r="I21"/>
  <c r="D116" i="14" l="1"/>
  <c r="F22" i="10" l="1"/>
  <c r="F20"/>
  <c r="F21"/>
  <c r="F45" l="1"/>
  <c r="F8" i="2" l="1"/>
  <c r="F17" l="1"/>
  <c r="E111" i="14"/>
  <c r="I15" i="10"/>
  <c r="I45" l="1"/>
  <c r="E18" i="2" l="1"/>
  <c r="E11" i="14" s="1"/>
  <c r="E35" i="19" l="1"/>
  <c r="D8" i="2" l="1"/>
  <c r="E80" i="14"/>
  <c r="E41"/>
  <c r="D17" i="2" l="1"/>
  <c r="F41" i="14"/>
  <c r="J45" i="10" l="1"/>
  <c r="E6" i="3" l="1"/>
  <c r="C6"/>
  <c r="M45" i="10" l="1"/>
  <c r="F48" i="14" l="1"/>
  <c r="F49"/>
  <c r="I19" i="10"/>
  <c r="I23" s="1"/>
  <c r="F51" i="14"/>
  <c r="F52"/>
  <c r="D47"/>
  <c r="G118"/>
  <c r="H69" i="18"/>
  <c r="G114" i="14"/>
  <c r="H116"/>
  <c r="G117"/>
  <c r="H118"/>
  <c r="G112"/>
  <c r="C8"/>
  <c r="C12"/>
  <c r="C13"/>
  <c r="C14"/>
  <c r="C15"/>
  <c r="C16"/>
  <c r="C41"/>
  <c r="C47"/>
  <c r="C48"/>
  <c r="C49"/>
  <c r="C50"/>
  <c r="C51"/>
  <c r="C52"/>
  <c r="C53"/>
  <c r="C70"/>
  <c r="C71"/>
  <c r="C72"/>
  <c r="C73"/>
  <c r="C74"/>
  <c r="C80"/>
  <c r="D12" i="3"/>
  <c r="D97" i="14" s="1"/>
  <c r="D11" i="3"/>
  <c r="F18" i="2"/>
  <c r="F91"/>
  <c r="D17" i="18"/>
  <c r="D11"/>
  <c r="D84" i="14" s="1"/>
  <c r="E20" i="19"/>
  <c r="D75" i="2"/>
  <c r="D30" i="19"/>
  <c r="D34" i="2"/>
  <c r="H31"/>
  <c r="D35"/>
  <c r="H20"/>
  <c r="E8"/>
  <c r="D51" i="14"/>
  <c r="D14"/>
  <c r="D15"/>
  <c r="D16"/>
  <c r="D36" i="2"/>
  <c r="D37"/>
  <c r="D38"/>
  <c r="D39"/>
  <c r="D40"/>
  <c r="D12" i="14"/>
  <c r="C30" i="19"/>
  <c r="C77" i="14" s="1"/>
  <c r="E30" i="19"/>
  <c r="E77" i="14" s="1"/>
  <c r="G23" i="19"/>
  <c r="H28"/>
  <c r="T53" i="9"/>
  <c r="R53"/>
  <c r="P53"/>
  <c r="N46"/>
  <c r="N47"/>
  <c r="N48"/>
  <c r="N49"/>
  <c r="N50"/>
  <c r="N51"/>
  <c r="N52"/>
  <c r="L53"/>
  <c r="J53"/>
  <c r="H53"/>
  <c r="F53"/>
  <c r="H112" i="14"/>
  <c r="G113"/>
  <c r="H113"/>
  <c r="H114"/>
  <c r="G115"/>
  <c r="H115"/>
  <c r="G116"/>
  <c r="H117"/>
  <c r="G120"/>
  <c r="H120"/>
  <c r="G121"/>
  <c r="H121"/>
  <c r="G122"/>
  <c r="H122"/>
  <c r="H110"/>
  <c r="G110"/>
  <c r="Z36" i="9"/>
  <c r="V36"/>
  <c r="F101" i="14" s="1"/>
  <c r="R36" i="9"/>
  <c r="F100" i="14" s="1"/>
  <c r="N36" i="9"/>
  <c r="F99" i="14" s="1"/>
  <c r="Y36" i="9"/>
  <c r="U36"/>
  <c r="E101" i="14" s="1"/>
  <c r="Q36" i="9"/>
  <c r="E100" i="14" s="1"/>
  <c r="M36" i="9"/>
  <c r="E99" i="14" s="1"/>
  <c r="AD32" i="9"/>
  <c r="AD33"/>
  <c r="AD34"/>
  <c r="AD35"/>
  <c r="AC34"/>
  <c r="AC32"/>
  <c r="AC33"/>
  <c r="AC35"/>
  <c r="AA32"/>
  <c r="AA33"/>
  <c r="AA36" s="1"/>
  <c r="AA34"/>
  <c r="AA35"/>
  <c r="W32"/>
  <c r="W33"/>
  <c r="W34"/>
  <c r="W35"/>
  <c r="S32"/>
  <c r="S33"/>
  <c r="S34"/>
  <c r="S35"/>
  <c r="O32"/>
  <c r="O33"/>
  <c r="O34"/>
  <c r="O35"/>
  <c r="X23"/>
  <c r="U23"/>
  <c r="AA20"/>
  <c r="AA21"/>
  <c r="AA22"/>
  <c r="AA19"/>
  <c r="R23"/>
  <c r="X10"/>
  <c r="U10"/>
  <c r="AD6"/>
  <c r="AA7"/>
  <c r="AA8"/>
  <c r="AA9"/>
  <c r="AA6"/>
  <c r="R10"/>
  <c r="F131" i="14"/>
  <c r="F130"/>
  <c r="F129"/>
  <c r="E131"/>
  <c r="E130"/>
  <c r="E129"/>
  <c r="F127"/>
  <c r="F126"/>
  <c r="F125"/>
  <c r="E127"/>
  <c r="E126"/>
  <c r="E125"/>
  <c r="D75" i="10"/>
  <c r="H75"/>
  <c r="L75"/>
  <c r="N72"/>
  <c r="N69"/>
  <c r="N66"/>
  <c r="F75"/>
  <c r="J75"/>
  <c r="O45"/>
  <c r="J46"/>
  <c r="K46"/>
  <c r="L46"/>
  <c r="J47"/>
  <c r="K47"/>
  <c r="L47"/>
  <c r="J48"/>
  <c r="K48"/>
  <c r="L48"/>
  <c r="L45"/>
  <c r="K45"/>
  <c r="D49"/>
  <c r="G49"/>
  <c r="F141" i="14"/>
  <c r="F140"/>
  <c r="F139"/>
  <c r="E50"/>
  <c r="E137" s="1"/>
  <c r="F11" i="10"/>
  <c r="N11" s="1"/>
  <c r="F135" i="14"/>
  <c r="E135"/>
  <c r="F136"/>
  <c r="E136"/>
  <c r="F134"/>
  <c r="E134"/>
  <c r="C136"/>
  <c r="C135"/>
  <c r="C134"/>
  <c r="C141"/>
  <c r="C140"/>
  <c r="C139"/>
  <c r="C11" i="10"/>
  <c r="N12"/>
  <c r="N13"/>
  <c r="N14"/>
  <c r="N15"/>
  <c r="N16"/>
  <c r="N17"/>
  <c r="N18"/>
  <c r="N20"/>
  <c r="N21"/>
  <c r="N22"/>
  <c r="L12"/>
  <c r="L13"/>
  <c r="L14"/>
  <c r="L16"/>
  <c r="L17"/>
  <c r="L18"/>
  <c r="L20"/>
  <c r="L21"/>
  <c r="L22"/>
  <c r="L24"/>
  <c r="L26"/>
  <c r="E119" i="14"/>
  <c r="E107" s="1"/>
  <c r="C119"/>
  <c r="H119" s="1"/>
  <c r="H111"/>
  <c r="D108"/>
  <c r="E108"/>
  <c r="F108"/>
  <c r="C108"/>
  <c r="D107"/>
  <c r="F107"/>
  <c r="G107" s="1"/>
  <c r="E53" i="2"/>
  <c r="E21" i="14" s="1"/>
  <c r="F8"/>
  <c r="H8" s="1"/>
  <c r="F49" i="2"/>
  <c r="F53"/>
  <c r="D92" i="14"/>
  <c r="D93"/>
  <c r="D94"/>
  <c r="D95"/>
  <c r="E92"/>
  <c r="E93"/>
  <c r="H93" s="1"/>
  <c r="E94"/>
  <c r="E95"/>
  <c r="E96"/>
  <c r="E97"/>
  <c r="F92"/>
  <c r="F93"/>
  <c r="F94"/>
  <c r="F95"/>
  <c r="F96"/>
  <c r="F97"/>
  <c r="C93"/>
  <c r="C94"/>
  <c r="C95"/>
  <c r="C96"/>
  <c r="C97"/>
  <c r="C92"/>
  <c r="D83"/>
  <c r="E83"/>
  <c r="F83"/>
  <c r="E84"/>
  <c r="F84"/>
  <c r="D88"/>
  <c r="E88"/>
  <c r="F88"/>
  <c r="C88"/>
  <c r="C84"/>
  <c r="C83"/>
  <c r="E19" i="11"/>
  <c r="F19"/>
  <c r="G19"/>
  <c r="D19"/>
  <c r="E52" i="14"/>
  <c r="F15" i="11"/>
  <c r="G15"/>
  <c r="D15"/>
  <c r="F14"/>
  <c r="G14"/>
  <c r="D14"/>
  <c r="G7" i="3"/>
  <c r="H7"/>
  <c r="G8"/>
  <c r="H8"/>
  <c r="G9"/>
  <c r="H9"/>
  <c r="G10"/>
  <c r="H10"/>
  <c r="G11"/>
  <c r="H11"/>
  <c r="G12"/>
  <c r="H12"/>
  <c r="F6"/>
  <c r="H6" s="1"/>
  <c r="G8" i="18"/>
  <c r="H8"/>
  <c r="G9"/>
  <c r="H9"/>
  <c r="G10"/>
  <c r="H10"/>
  <c r="G11"/>
  <c r="H11"/>
  <c r="G12"/>
  <c r="H12"/>
  <c r="G14"/>
  <c r="H14"/>
  <c r="G15"/>
  <c r="H15"/>
  <c r="G16"/>
  <c r="H16"/>
  <c r="G17"/>
  <c r="H17"/>
  <c r="G19"/>
  <c r="H19"/>
  <c r="G20"/>
  <c r="H20"/>
  <c r="G22"/>
  <c r="H22"/>
  <c r="G23"/>
  <c r="H23"/>
  <c r="G24"/>
  <c r="H24"/>
  <c r="G26"/>
  <c r="H26"/>
  <c r="G27"/>
  <c r="H27"/>
  <c r="G28"/>
  <c r="H28"/>
  <c r="G29"/>
  <c r="H29"/>
  <c r="G30"/>
  <c r="H30"/>
  <c r="G32"/>
  <c r="H32"/>
  <c r="G33"/>
  <c r="H33"/>
  <c r="G34"/>
  <c r="H34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G70"/>
  <c r="H70"/>
  <c r="F13"/>
  <c r="F7" s="1"/>
  <c r="F21"/>
  <c r="F31"/>
  <c r="F25" s="1"/>
  <c r="F39"/>
  <c r="F44"/>
  <c r="F54"/>
  <c r="F52"/>
  <c r="F61"/>
  <c r="E13"/>
  <c r="E7" s="1"/>
  <c r="E21"/>
  <c r="E31"/>
  <c r="E25" s="1"/>
  <c r="E18" s="1"/>
  <c r="E39"/>
  <c r="E44"/>
  <c r="E54"/>
  <c r="E61"/>
  <c r="D13"/>
  <c r="D21"/>
  <c r="D31"/>
  <c r="D25" s="1"/>
  <c r="D39"/>
  <c r="D44"/>
  <c r="D50"/>
  <c r="D86" i="14" s="1"/>
  <c r="D54" i="18"/>
  <c r="D52" s="1"/>
  <c r="D61"/>
  <c r="D59" s="1"/>
  <c r="C13"/>
  <c r="C7" s="1"/>
  <c r="C21"/>
  <c r="C31"/>
  <c r="C25"/>
  <c r="C39"/>
  <c r="C44"/>
  <c r="C50" s="1"/>
  <c r="C86" i="14" s="1"/>
  <c r="C54" i="18"/>
  <c r="C52" s="1"/>
  <c r="C61"/>
  <c r="C59" s="1"/>
  <c r="D80" i="14"/>
  <c r="F80"/>
  <c r="D79"/>
  <c r="E79"/>
  <c r="F79"/>
  <c r="C79"/>
  <c r="D70"/>
  <c r="E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C75"/>
  <c r="C76"/>
  <c r="D64"/>
  <c r="E64"/>
  <c r="F64"/>
  <c r="D65"/>
  <c r="E65"/>
  <c r="F65"/>
  <c r="D66"/>
  <c r="E66"/>
  <c r="F66"/>
  <c r="C65"/>
  <c r="C66"/>
  <c r="C64"/>
  <c r="C61"/>
  <c r="D61"/>
  <c r="E61"/>
  <c r="F61"/>
  <c r="C62"/>
  <c r="D62"/>
  <c r="E62"/>
  <c r="F62"/>
  <c r="C63"/>
  <c r="D63"/>
  <c r="E63"/>
  <c r="F63"/>
  <c r="C59"/>
  <c r="C60"/>
  <c r="D59"/>
  <c r="D60"/>
  <c r="E59"/>
  <c r="E60"/>
  <c r="F59"/>
  <c r="F60"/>
  <c r="D57"/>
  <c r="E57"/>
  <c r="F57"/>
  <c r="C57"/>
  <c r="D40" i="19"/>
  <c r="E40"/>
  <c r="F40"/>
  <c r="C40"/>
  <c r="D35"/>
  <c r="D78" i="14" s="1"/>
  <c r="E78"/>
  <c r="F35" i="19"/>
  <c r="G35" s="1"/>
  <c r="C35"/>
  <c r="C78" i="14" s="1"/>
  <c r="F30" i="19"/>
  <c r="D20"/>
  <c r="D69" i="14" s="1"/>
  <c r="F20" i="19"/>
  <c r="C20"/>
  <c r="C43" s="1"/>
  <c r="H21"/>
  <c r="H22"/>
  <c r="H23"/>
  <c r="H24"/>
  <c r="H25"/>
  <c r="H26"/>
  <c r="H27"/>
  <c r="H29"/>
  <c r="H31"/>
  <c r="H32"/>
  <c r="H33"/>
  <c r="H34"/>
  <c r="H36"/>
  <c r="H37"/>
  <c r="H38"/>
  <c r="H39"/>
  <c r="H40"/>
  <c r="H41"/>
  <c r="H42"/>
  <c r="H9"/>
  <c r="H10"/>
  <c r="H11"/>
  <c r="H12"/>
  <c r="H13"/>
  <c r="H14"/>
  <c r="H15"/>
  <c r="H16"/>
  <c r="H17"/>
  <c r="H7"/>
  <c r="D8"/>
  <c r="E8"/>
  <c r="F8"/>
  <c r="C8"/>
  <c r="E47" i="14"/>
  <c r="E48"/>
  <c r="D49"/>
  <c r="E49"/>
  <c r="E51"/>
  <c r="D53"/>
  <c r="E53"/>
  <c r="F53"/>
  <c r="D41"/>
  <c r="G41"/>
  <c r="D42"/>
  <c r="E42"/>
  <c r="F42"/>
  <c r="C42"/>
  <c r="D34"/>
  <c r="E34"/>
  <c r="F34"/>
  <c r="C34"/>
  <c r="C32"/>
  <c r="D32"/>
  <c r="E32"/>
  <c r="F32"/>
  <c r="D30"/>
  <c r="E30"/>
  <c r="F30"/>
  <c r="C30"/>
  <c r="D29"/>
  <c r="E29"/>
  <c r="F29"/>
  <c r="C29"/>
  <c r="D28"/>
  <c r="E28"/>
  <c r="F28"/>
  <c r="C28"/>
  <c r="D27"/>
  <c r="E27"/>
  <c r="F27"/>
  <c r="C27"/>
  <c r="C22"/>
  <c r="D22"/>
  <c r="E22"/>
  <c r="F22"/>
  <c r="C23"/>
  <c r="D23"/>
  <c r="E23"/>
  <c r="F23"/>
  <c r="C19"/>
  <c r="D19"/>
  <c r="E19"/>
  <c r="F19"/>
  <c r="C20"/>
  <c r="D20"/>
  <c r="E20"/>
  <c r="F20"/>
  <c r="G36"/>
  <c r="G37"/>
  <c r="G38"/>
  <c r="G39"/>
  <c r="G45"/>
  <c r="G46"/>
  <c r="E12"/>
  <c r="F12"/>
  <c r="D13"/>
  <c r="E13"/>
  <c r="F13"/>
  <c r="E14"/>
  <c r="F14"/>
  <c r="E15"/>
  <c r="F15"/>
  <c r="E16"/>
  <c r="F16"/>
  <c r="H36"/>
  <c r="H37"/>
  <c r="H38"/>
  <c r="H39"/>
  <c r="H45"/>
  <c r="H46"/>
  <c r="D8"/>
  <c r="D87" i="2"/>
  <c r="C87"/>
  <c r="D85"/>
  <c r="E85"/>
  <c r="G85" s="1"/>
  <c r="C85"/>
  <c r="G54"/>
  <c r="G55"/>
  <c r="G56"/>
  <c r="G57"/>
  <c r="G58"/>
  <c r="G59"/>
  <c r="G51"/>
  <c r="G52"/>
  <c r="G50"/>
  <c r="G45"/>
  <c r="H92"/>
  <c r="H93"/>
  <c r="H94"/>
  <c r="H95"/>
  <c r="H96"/>
  <c r="H97"/>
  <c r="E98"/>
  <c r="H86"/>
  <c r="H87"/>
  <c r="H88"/>
  <c r="F41"/>
  <c r="E41"/>
  <c r="H9"/>
  <c r="H10"/>
  <c r="H11"/>
  <c r="H12"/>
  <c r="H13"/>
  <c r="H14"/>
  <c r="H15"/>
  <c r="H16"/>
  <c r="H19"/>
  <c r="H21"/>
  <c r="H22"/>
  <c r="H23"/>
  <c r="H24"/>
  <c r="H25"/>
  <c r="H26"/>
  <c r="H27"/>
  <c r="H28"/>
  <c r="H29"/>
  <c r="H30"/>
  <c r="H32"/>
  <c r="H33"/>
  <c r="H42"/>
  <c r="H43"/>
  <c r="H44"/>
  <c r="H45"/>
  <c r="H46"/>
  <c r="H47"/>
  <c r="H48"/>
  <c r="H50"/>
  <c r="H51"/>
  <c r="H52"/>
  <c r="H54"/>
  <c r="H55"/>
  <c r="H56"/>
  <c r="H57"/>
  <c r="H58"/>
  <c r="H59"/>
  <c r="H61"/>
  <c r="H62"/>
  <c r="H63"/>
  <c r="H64"/>
  <c r="H66"/>
  <c r="H67"/>
  <c r="H69"/>
  <c r="H70"/>
  <c r="H72"/>
  <c r="H73"/>
  <c r="H74"/>
  <c r="H75"/>
  <c r="H77"/>
  <c r="H78"/>
  <c r="H81"/>
  <c r="H7"/>
  <c r="D98" i="14"/>
  <c r="C98"/>
  <c r="D128"/>
  <c r="C128"/>
  <c r="D124"/>
  <c r="C124"/>
  <c r="D41" i="2"/>
  <c r="D17" i="14" s="1"/>
  <c r="C41" i="2"/>
  <c r="C17" i="14" s="1"/>
  <c r="D68" i="2"/>
  <c r="D33" i="14" s="1"/>
  <c r="E68" i="2"/>
  <c r="C68"/>
  <c r="C33" i="14" s="1"/>
  <c r="D65" i="2"/>
  <c r="D31" i="14" s="1"/>
  <c r="E65" i="2"/>
  <c r="E31" i="14" s="1"/>
  <c r="F65" i="2"/>
  <c r="F31" i="14" s="1"/>
  <c r="C65" i="2"/>
  <c r="C31" i="14" s="1"/>
  <c r="D53" i="2"/>
  <c r="D21" i="14" s="1"/>
  <c r="C53" i="2"/>
  <c r="C21" i="14" s="1"/>
  <c r="D49" i="2"/>
  <c r="D18" i="14" s="1"/>
  <c r="E49" i="2"/>
  <c r="C49"/>
  <c r="G81"/>
  <c r="C98"/>
  <c r="G97"/>
  <c r="G96"/>
  <c r="G95"/>
  <c r="G94"/>
  <c r="G93"/>
  <c r="G92"/>
  <c r="G62"/>
  <c r="C8"/>
  <c r="C17" s="1"/>
  <c r="C11" i="14"/>
  <c r="G27" i="19"/>
  <c r="K59" i="10"/>
  <c r="G7" i="19"/>
  <c r="G42"/>
  <c r="G38"/>
  <c r="G37"/>
  <c r="G36"/>
  <c r="G34"/>
  <c r="G29"/>
  <c r="G28"/>
  <c r="G26"/>
  <c r="G25"/>
  <c r="G24"/>
  <c r="G22"/>
  <c r="G21"/>
  <c r="G17"/>
  <c r="G16"/>
  <c r="G15"/>
  <c r="G14"/>
  <c r="G13"/>
  <c r="G12"/>
  <c r="G11"/>
  <c r="G10"/>
  <c r="G9"/>
  <c r="G88" i="2"/>
  <c r="G86"/>
  <c r="G78"/>
  <c r="G77"/>
  <c r="G75"/>
  <c r="G72"/>
  <c r="G70"/>
  <c r="G66"/>
  <c r="G64"/>
  <c r="G63"/>
  <c r="G61"/>
  <c r="G48"/>
  <c r="G47"/>
  <c r="G46"/>
  <c r="G44"/>
  <c r="G43"/>
  <c r="G42"/>
  <c r="G33"/>
  <c r="G32"/>
  <c r="G31"/>
  <c r="G30"/>
  <c r="G29"/>
  <c r="G28"/>
  <c r="G27"/>
  <c r="G26"/>
  <c r="G25"/>
  <c r="G24"/>
  <c r="G23"/>
  <c r="G22"/>
  <c r="G21"/>
  <c r="G20"/>
  <c r="G19"/>
  <c r="G16"/>
  <c r="G15"/>
  <c r="G13"/>
  <c r="G12"/>
  <c r="G11"/>
  <c r="G10"/>
  <c r="G9"/>
  <c r="G7"/>
  <c r="H39" i="18"/>
  <c r="E140" i="14"/>
  <c r="F17"/>
  <c r="H85" i="2"/>
  <c r="E59" i="18"/>
  <c r="F21" i="14"/>
  <c r="E139"/>
  <c r="N24" i="10"/>
  <c r="E141" i="14"/>
  <c r="N26" i="10"/>
  <c r="F102" i="14"/>
  <c r="G102" s="1"/>
  <c r="N25" i="10"/>
  <c r="L25"/>
  <c r="L15"/>
  <c r="E14" i="11"/>
  <c r="E15"/>
  <c r="G21" i="14" l="1"/>
  <c r="H97"/>
  <c r="G92"/>
  <c r="F79" i="2"/>
  <c r="F80"/>
  <c r="C18" i="14"/>
  <c r="C79" i="2"/>
  <c r="G8" i="19"/>
  <c r="G54" i="18"/>
  <c r="H95" i="14"/>
  <c r="AE34" i="9"/>
  <c r="E18" i="14"/>
  <c r="E79" i="2"/>
  <c r="N75" i="10"/>
  <c r="E9" i="14"/>
  <c r="E17" i="2"/>
  <c r="G17" s="1"/>
  <c r="F11" i="14"/>
  <c r="G11" s="1"/>
  <c r="E133"/>
  <c r="C138"/>
  <c r="C69"/>
  <c r="C81"/>
  <c r="C91"/>
  <c r="D17" i="11" s="1"/>
  <c r="G88" i="14"/>
  <c r="G129"/>
  <c r="H99"/>
  <c r="H101"/>
  <c r="E58"/>
  <c r="G62"/>
  <c r="H76"/>
  <c r="H60"/>
  <c r="G32"/>
  <c r="H34"/>
  <c r="G57"/>
  <c r="G59"/>
  <c r="H64"/>
  <c r="G72"/>
  <c r="H70"/>
  <c r="G134"/>
  <c r="G126"/>
  <c r="H125"/>
  <c r="H130"/>
  <c r="H129"/>
  <c r="G64"/>
  <c r="G14"/>
  <c r="G13"/>
  <c r="G27"/>
  <c r="G51"/>
  <c r="H62"/>
  <c r="H74"/>
  <c r="G79"/>
  <c r="H88"/>
  <c r="C133"/>
  <c r="F18" i="18"/>
  <c r="G8" i="14"/>
  <c r="AD10" i="9"/>
  <c r="H20" i="19"/>
  <c r="C107" i="14"/>
  <c r="G136"/>
  <c r="E37" i="18"/>
  <c r="E43" i="19"/>
  <c r="E81" i="14" s="1"/>
  <c r="G100"/>
  <c r="G30" i="19"/>
  <c r="H134" i="14"/>
  <c r="F133"/>
  <c r="H100"/>
  <c r="F60" i="2"/>
  <c r="F71" s="1"/>
  <c r="H102" i="14"/>
  <c r="H136"/>
  <c r="H59"/>
  <c r="G125"/>
  <c r="H27"/>
  <c r="G16"/>
  <c r="G19"/>
  <c r="C43"/>
  <c r="H28"/>
  <c r="H30"/>
  <c r="G42"/>
  <c r="C58"/>
  <c r="H73"/>
  <c r="G71"/>
  <c r="G21" i="18"/>
  <c r="H84" i="14"/>
  <c r="G139"/>
  <c r="H141"/>
  <c r="E124"/>
  <c r="E128"/>
  <c r="G130"/>
  <c r="E98"/>
  <c r="D7" i="18"/>
  <c r="H49" i="14"/>
  <c r="F33"/>
  <c r="D18" i="18"/>
  <c r="H96" i="14"/>
  <c r="G80"/>
  <c r="F19" i="10"/>
  <c r="G52" i="14"/>
  <c r="G50"/>
  <c r="H51"/>
  <c r="AA10" i="9"/>
  <c r="F43" i="19"/>
  <c r="F81" i="14" s="1"/>
  <c r="G18" i="2"/>
  <c r="H18"/>
  <c r="D9" i="14"/>
  <c r="G8" i="2"/>
  <c r="H8"/>
  <c r="G6" i="3"/>
  <c r="H50" i="14"/>
  <c r="G49"/>
  <c r="F9"/>
  <c r="E54"/>
  <c r="H53"/>
  <c r="H52"/>
  <c r="AE33" i="9"/>
  <c r="H12" i="14"/>
  <c r="G12"/>
  <c r="F58"/>
  <c r="G60"/>
  <c r="G65"/>
  <c r="H65"/>
  <c r="G61" i="18"/>
  <c r="G39"/>
  <c r="F50"/>
  <c r="F86" i="14" s="1"/>
  <c r="G95"/>
  <c r="F18"/>
  <c r="G18" s="1"/>
  <c r="H49" i="2"/>
  <c r="S36" i="9"/>
  <c r="N53"/>
  <c r="G48" i="14"/>
  <c r="H48"/>
  <c r="H42"/>
  <c r="H41"/>
  <c r="F137"/>
  <c r="F98"/>
  <c r="H53" i="2"/>
  <c r="H61" i="18"/>
  <c r="G49" i="2"/>
  <c r="H65"/>
  <c r="G65"/>
  <c r="G97" i="14"/>
  <c r="E17"/>
  <c r="G17" s="1"/>
  <c r="H41" i="2"/>
  <c r="G41"/>
  <c r="G53"/>
  <c r="G63" i="14"/>
  <c r="H63"/>
  <c r="H66"/>
  <c r="G66"/>
  <c r="E52" i="18"/>
  <c r="G52" s="1"/>
  <c r="H54"/>
  <c r="F59"/>
  <c r="G31"/>
  <c r="H31"/>
  <c r="H83" i="14"/>
  <c r="G83"/>
  <c r="H94"/>
  <c r="G94"/>
  <c r="F91"/>
  <c r="G18" i="11" s="1"/>
  <c r="H92" i="14"/>
  <c r="G119"/>
  <c r="H139"/>
  <c r="G141"/>
  <c r="AE35" i="9"/>
  <c r="F98" i="2"/>
  <c r="H98" s="1"/>
  <c r="F47" i="14"/>
  <c r="F54" s="1"/>
  <c r="D6" i="3"/>
  <c r="D96" i="14"/>
  <c r="D91" s="1"/>
  <c r="G15"/>
  <c r="H32"/>
  <c r="D58"/>
  <c r="H75"/>
  <c r="H72"/>
  <c r="G70"/>
  <c r="D67" i="18"/>
  <c r="D87" i="14" s="1"/>
  <c r="E50" i="18"/>
  <c r="E86" i="14" s="1"/>
  <c r="H86" s="1"/>
  <c r="G108"/>
  <c r="H107"/>
  <c r="G140"/>
  <c r="AA23" i="9"/>
  <c r="D79" i="2"/>
  <c r="H140" i="14"/>
  <c r="G111"/>
  <c r="G25" i="18"/>
  <c r="H80" i="14"/>
  <c r="H71"/>
  <c r="G53"/>
  <c r="G29"/>
  <c r="H29"/>
  <c r="F77"/>
  <c r="H30" i="19"/>
  <c r="G61" i="14"/>
  <c r="H61"/>
  <c r="C67" i="18"/>
  <c r="C87" i="14" s="1"/>
  <c r="G50" i="18"/>
  <c r="G13"/>
  <c r="H13"/>
  <c r="G44"/>
  <c r="H21"/>
  <c r="H84" i="2"/>
  <c r="G93" i="14"/>
  <c r="E91"/>
  <c r="H131"/>
  <c r="F128"/>
  <c r="O36" i="9"/>
  <c r="G84" i="2"/>
  <c r="G7" i="18"/>
  <c r="H50"/>
  <c r="H44"/>
  <c r="G131" i="14"/>
  <c r="H8" i="19"/>
  <c r="C9" i="14"/>
  <c r="C44" s="1"/>
  <c r="C60" i="2"/>
  <c r="C80"/>
  <c r="H31" i="14"/>
  <c r="G31"/>
  <c r="E33"/>
  <c r="G68" i="2"/>
  <c r="H68"/>
  <c r="E80"/>
  <c r="D43" i="14"/>
  <c r="F69"/>
  <c r="G20" i="19"/>
  <c r="C18" i="18"/>
  <c r="C37" s="1"/>
  <c r="E43" i="14"/>
  <c r="E10"/>
  <c r="G135"/>
  <c r="H135"/>
  <c r="L11" i="10"/>
  <c r="F124" i="14"/>
  <c r="H126"/>
  <c r="G99"/>
  <c r="G101"/>
  <c r="D18" i="2"/>
  <c r="D80" s="1"/>
  <c r="D43" i="19"/>
  <c r="D81" i="14" s="1"/>
  <c r="D77"/>
  <c r="E69"/>
  <c r="H91" i="2"/>
  <c r="G91"/>
  <c r="C137" i="14"/>
  <c r="C54"/>
  <c r="F78"/>
  <c r="H35" i="19"/>
  <c r="H57" i="14"/>
  <c r="H79"/>
  <c r="H7" i="18"/>
  <c r="H108" i="14"/>
  <c r="G127"/>
  <c r="H127"/>
  <c r="W36" i="9"/>
  <c r="AC36"/>
  <c r="AE32"/>
  <c r="AE36" s="1"/>
  <c r="AD36"/>
  <c r="H15" i="14"/>
  <c r="E138" l="1"/>
  <c r="F23" i="10"/>
  <c r="L23" s="1"/>
  <c r="G79" i="2"/>
  <c r="H9" i="14"/>
  <c r="D18" i="11"/>
  <c r="D60" i="2"/>
  <c r="D37" i="18"/>
  <c r="D68" s="1"/>
  <c r="D71" s="1"/>
  <c r="H11" i="14"/>
  <c r="G133"/>
  <c r="F43"/>
  <c r="H43" s="1"/>
  <c r="E18" i="11"/>
  <c r="G98" i="14"/>
  <c r="E60" i="2"/>
  <c r="E71" s="1"/>
  <c r="E76" s="1"/>
  <c r="E18" i="19" s="1"/>
  <c r="H133" i="14"/>
  <c r="H98"/>
  <c r="D10"/>
  <c r="E7" i="11" s="1"/>
  <c r="H79" i="2"/>
  <c r="F138" i="14"/>
  <c r="N19" i="10"/>
  <c r="L19"/>
  <c r="H17" i="2"/>
  <c r="F44" i="14"/>
  <c r="G9"/>
  <c r="H25" i="18"/>
  <c r="H81" i="14"/>
  <c r="G98" i="2"/>
  <c r="G17" i="11"/>
  <c r="G80" i="2"/>
  <c r="F10" i="14"/>
  <c r="G86"/>
  <c r="G47"/>
  <c r="H47"/>
  <c r="H137"/>
  <c r="G137"/>
  <c r="H59" i="18"/>
  <c r="F67"/>
  <c r="G59"/>
  <c r="H52"/>
  <c r="E67"/>
  <c r="E87" i="14" s="1"/>
  <c r="H58"/>
  <c r="G58"/>
  <c r="H54"/>
  <c r="G54"/>
  <c r="G78"/>
  <c r="H78"/>
  <c r="D11"/>
  <c r="D44" s="1"/>
  <c r="G124"/>
  <c r="H124"/>
  <c r="C10"/>
  <c r="G43" i="19"/>
  <c r="F76" i="2"/>
  <c r="G77" i="14"/>
  <c r="H77"/>
  <c r="H43" i="19"/>
  <c r="H80" i="2"/>
  <c r="E24" i="14"/>
  <c r="E35" s="1"/>
  <c r="F7" i="11"/>
  <c r="C85" i="14"/>
  <c r="C89" s="1"/>
  <c r="C68" i="18"/>
  <c r="C71" s="1"/>
  <c r="H69" i="14"/>
  <c r="G69"/>
  <c r="H33"/>
  <c r="G33"/>
  <c r="C89" i="2"/>
  <c r="C25" i="14" s="1"/>
  <c r="C71" i="2"/>
  <c r="C76" s="1"/>
  <c r="C18" i="19" s="1"/>
  <c r="E44" i="14"/>
  <c r="G128"/>
  <c r="H128"/>
  <c r="G91"/>
  <c r="H91"/>
  <c r="F17" i="11"/>
  <c r="F18"/>
  <c r="F37" i="18"/>
  <c r="H18"/>
  <c r="G18"/>
  <c r="E85" i="14"/>
  <c r="N23" i="10" l="1"/>
  <c r="G138" i="14"/>
  <c r="E68" i="18"/>
  <c r="E71" s="1"/>
  <c r="E89" i="14"/>
  <c r="E40"/>
  <c r="E67" s="1"/>
  <c r="D85"/>
  <c r="D89" s="1"/>
  <c r="E83" i="2"/>
  <c r="E89" s="1"/>
  <c r="E25" i="14" s="1"/>
  <c r="F13" i="11" s="1"/>
  <c r="G43" i="14"/>
  <c r="D24"/>
  <c r="D35" s="1"/>
  <c r="G71" i="2"/>
  <c r="G60"/>
  <c r="H71"/>
  <c r="H60"/>
  <c r="H138" i="14"/>
  <c r="G10"/>
  <c r="F24"/>
  <c r="F35" s="1"/>
  <c r="H44"/>
  <c r="G7" i="11"/>
  <c r="H10" i="14"/>
  <c r="F89" i="2"/>
  <c r="G67" i="18"/>
  <c r="H67"/>
  <c r="F87" i="14"/>
  <c r="C26"/>
  <c r="D13" i="11"/>
  <c r="D8"/>
  <c r="G44" i="14"/>
  <c r="C24"/>
  <c r="C35" s="1"/>
  <c r="C40" s="1"/>
  <c r="D7" i="11"/>
  <c r="F85" i="14"/>
  <c r="G85" s="1"/>
  <c r="G37" i="18"/>
  <c r="F68"/>
  <c r="H76" i="2"/>
  <c r="F18" i="19"/>
  <c r="G76" i="2"/>
  <c r="D71"/>
  <c r="D83"/>
  <c r="F9" i="11" l="1"/>
  <c r="E106" i="14"/>
  <c r="E104"/>
  <c r="E105"/>
  <c r="F11" i="11"/>
  <c r="F10"/>
  <c r="D76" i="2"/>
  <c r="D18" i="19" s="1"/>
  <c r="H24" i="14"/>
  <c r="E26"/>
  <c r="H83" i="2"/>
  <c r="G83"/>
  <c r="F8" i="11"/>
  <c r="D40" i="14"/>
  <c r="D89" i="2"/>
  <c r="D25" i="14" s="1"/>
  <c r="G24"/>
  <c r="H87"/>
  <c r="G87"/>
  <c r="F25"/>
  <c r="H89" i="2"/>
  <c r="G89"/>
  <c r="H68" i="18"/>
  <c r="G68"/>
  <c r="F71"/>
  <c r="H85" i="14"/>
  <c r="F89"/>
  <c r="D9" i="11"/>
  <c r="C106" i="14"/>
  <c r="C105"/>
  <c r="C67"/>
  <c r="D10" i="11"/>
  <c r="D11"/>
  <c r="C104" i="14"/>
  <c r="G18" i="19"/>
  <c r="H18"/>
  <c r="E9" i="11" l="1"/>
  <c r="D105" i="14"/>
  <c r="E11" i="11"/>
  <c r="D106" i="14"/>
  <c r="E10" i="11"/>
  <c r="D104" i="14"/>
  <c r="D67"/>
  <c r="H35"/>
  <c r="F40"/>
  <c r="G35"/>
  <c r="E13" i="11"/>
  <c r="D26" i="14"/>
  <c r="E8" i="11"/>
  <c r="F26" i="14"/>
  <c r="H25"/>
  <c r="G8" i="11"/>
  <c r="G13"/>
  <c r="G25" i="14"/>
  <c r="H89"/>
  <c r="G89"/>
  <c r="G71" i="18"/>
  <c r="H71"/>
  <c r="G9" i="11" l="1"/>
  <c r="F105" i="14"/>
  <c r="H105" s="1"/>
  <c r="G40"/>
  <c r="G10" i="11"/>
  <c r="F67" i="14"/>
  <c r="H67" s="1"/>
  <c r="F106"/>
  <c r="H106" s="1"/>
  <c r="H40"/>
  <c r="G11" i="11"/>
  <c r="F104" i="14"/>
  <c r="H104" s="1"/>
  <c r="G26"/>
  <c r="H26"/>
  <c r="G105" l="1"/>
  <c r="G67"/>
  <c r="G106"/>
  <c r="G104"/>
  <c r="D48"/>
  <c r="D50"/>
  <c r="D98" i="2"/>
  <c r="D52" i="14"/>
  <c r="E17" i="11" s="1"/>
  <c r="D54" i="14" l="1"/>
</calcChain>
</file>

<file path=xl/sharedStrings.xml><?xml version="1.0" encoding="utf-8"?>
<sst xmlns="http://schemas.openxmlformats.org/spreadsheetml/2006/main" count="864" uniqueCount="415">
  <si>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</si>
  <si>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</si>
  <si>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</si>
  <si>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</si>
  <si>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</si>
  <si>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</si>
  <si>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</si>
  <si>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</si>
  <si>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</si>
  <si>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</si>
  <si>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</si>
  <si>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</si>
  <si>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</si>
  <si>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</si>
  <si>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</si>
  <si>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</si>
  <si>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</si>
  <si>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</si>
  <si>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</si>
  <si>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</si>
  <si>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</si>
  <si>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</si>
  <si>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</si>
  <si>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</si>
  <si>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</si>
  <si>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</si>
  <si>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</si>
  <si>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</si>
  <si>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</si>
  <si>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</si>
  <si>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</si>
  <si>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</si>
  <si>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</si>
  <si>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</si>
  <si>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</si>
  <si>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</si>
  <si>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</si>
  <si>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</si>
  <si>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</si>
  <si>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</si>
  <si>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</si>
  <si>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</si>
  <si>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</si>
  <si>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</si>
  <si>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</si>
  <si>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</si>
  <si>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</si>
  <si>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</si>
  <si>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</si>
  <si>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</si>
  <si>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</si>
  <si>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</si>
  <si>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</si>
  <si>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</si>
  <si>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</si>
  <si>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</si>
  <si>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</si>
  <si>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__________________________________________________________________________________________________________________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</si>
  <si>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</si>
  <si>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</si>
  <si>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</si>
  <si>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</si>
  <si>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</si>
  <si>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</si>
  <si>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</si>
  <si>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</si>
  <si>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</si>
  <si>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</si>
  <si>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</si>
  <si>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</si>
  <si>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</si>
  <si>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</si>
  <si>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</si>
  <si>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</si>
  <si>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</si>
  <si>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</si>
  <si>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</si>
  <si>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</si>
  <si>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</si>
  <si>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</si>
  <si>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</si>
  <si>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</si>
  <si>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</si>
  <si>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</si>
  <si>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</si>
  <si>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</si>
  <si>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</si>
  <si>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</si>
  <si>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</si>
  <si>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</si>
  <si>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</si>
  <si>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</si>
  <si>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</si>
  <si>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</si>
  <si>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</si>
  <si>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</si>
  <si>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</si>
  <si>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</si>
  <si>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</si>
  <si>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</si>
  <si>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</si>
  <si>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</si>
  <si>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</si>
  <si>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</si>
  <si>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</si>
  <si>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</si>
  <si>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</si>
  <si>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</si>
  <si>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</si>
  <si>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</si>
  <si>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</si>
  <si>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</si>
  <si>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</si>
  <si>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</si>
  <si>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</si>
  <si>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</si>
  <si>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</si>
  <si>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</si>
  <si>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</si>
  <si>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</si>
  <si>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</si>
  <si>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</si>
  <si>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</si>
  <si>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</si>
  <si>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</si>
  <si>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</si>
  <si>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</si>
  <si>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</si>
  <si>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</si>
  <si>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</si>
  <si>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</si>
  <si>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</si>
  <si>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</si>
  <si>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</si>
  <si>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</si>
  <si>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</si>
  <si>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</si>
  <si>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</si>
  <si>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</si>
  <si>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</si>
  <si>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</si>
  <si>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</si>
  <si>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</si>
  <si>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</si>
  <si>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</si>
  <si>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</si>
  <si>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</si>
  <si>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</si>
  <si>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</si>
  <si>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</si>
  <si>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</si>
  <si>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</si>
  <si>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</si>
  <si>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</si>
  <si>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</si>
  <si>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</si>
  <si>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</si>
  <si>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</si>
  <si>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</si>
  <si>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</si>
  <si>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</si>
  <si>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</si>
  <si>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</si>
  <si>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</si>
  <si>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</si>
  <si>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</si>
  <si>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</si>
  <si>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</si>
  <si>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</si>
  <si>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</si>
  <si>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</si>
  <si>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</si>
  <si>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</si>
  <si>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</si>
  <si>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</si>
  <si>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</si>
  <si>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</si>
  <si>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</si>
  <si>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</si>
  <si>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</si>
  <si>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</si>
  <si>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</si>
  <si>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</si>
  <si>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</si>
  <si>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</si>
  <si>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</si>
  <si>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</si>
  <si>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</si>
  <si>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</si>
  <si>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</si>
  <si>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</si>
  <si>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</si>
  <si>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</si>
  <si>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</si>
  <si>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</si>
  <si>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</si>
  <si>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</si>
  <si>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</si>
  <si>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</si>
  <si>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</si>
  <si>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</si>
  <si>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</si>
  <si>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</si>
  <si>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</si>
  <si>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</si>
  <si>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</si>
  <si>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</si>
  <si>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</si>
  <si>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</si>
  <si>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</si>
  <si>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</si>
  <si>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</si>
  <si>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</si>
  <si>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</si>
  <si>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</si>
  <si>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</si>
  <si>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</si>
  <si>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</si>
  <si>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</si>
  <si>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</si>
  <si>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</si>
  <si>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</si>
  <si>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</si>
  <si>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</si>
  <si>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</si>
  <si>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</si>
  <si>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</si>
  <si>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</si>
  <si>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</si>
  <si>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</si>
  <si>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</si>
  <si>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</si>
  <si>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</si>
  <si>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</si>
  <si>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</si>
  <si>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</si>
  <si>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</si>
  <si>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</si>
  <si>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</si>
  <si>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</si>
  <si>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</si>
  <si>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</si>
  <si>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</si>
  <si>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</si>
  <si>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</si>
  <si>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</si>
  <si>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</si>
  <si>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</si>
  <si>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</si>
  <si>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</si>
  <si>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</si>
  <si>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</si>
  <si>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</si>
  <si>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</si>
  <si>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</si>
  <si>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</si>
  <si>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</si>
  <si>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</si>
  <si>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</si>
  <si>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</si>
  <si>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</si>
  <si>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</si>
  <si>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</si>
  <si>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</si>
  <si>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</si>
  <si>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</si>
  <si>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</si>
  <si>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</si>
  <si>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</si>
  <si>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</si>
  <si>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</si>
  <si>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</si>
  <si>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</si>
  <si>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</si>
  <si>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</si>
  <si>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</si>
  <si>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</si>
  <si>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</si>
  <si>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</si>
  <si>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</si>
  <si>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</si>
  <si>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</si>
  <si>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</si>
  <si>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</si>
  <si>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</si>
  <si>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</si>
  <si>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</si>
  <si>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</si>
  <si>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</si>
  <si>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</si>
  <si>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</si>
  <si>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</si>
  <si>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</si>
  <si>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</si>
  <si>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</si>
  <si>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</si>
  <si>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</si>
  <si>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</si>
  <si>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</si>
  <si>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</si>
  <si>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</si>
  <si>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</si>
  <si>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</si>
  <si>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</si>
  <si>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</si>
  <si>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</si>
  <si>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</si>
  <si>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</si>
  <si>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</si>
  <si>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</si>
  <si>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</si>
  <si>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</si>
  <si>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</si>
  <si>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</si>
  <si>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</si>
  <si>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</si>
  <si>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</si>
  <si>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</si>
  <si>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</si>
  <si>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</si>
  <si>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</si>
  <si>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</si>
  <si>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</si>
  <si>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</si>
  <si>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</si>
  <si>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</si>
  <si>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</si>
  <si>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</si>
  <si>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</si>
  <si>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</si>
  <si>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</si>
  <si>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</si>
  <si>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</si>
  <si>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</si>
  <si>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</si>
  <si>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</si>
  <si>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</si>
  <si>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</si>
  <si>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</si>
  <si>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</si>
  <si>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</si>
  <si>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</si>
  <si>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</si>
  <si>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</si>
  <si>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</si>
  <si>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</si>
  <si>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</si>
  <si>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</si>
  <si>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</si>
  <si>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</si>
  <si>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</si>
  <si>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</si>
  <si>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</si>
  <si>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</si>
  <si>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</si>
  <si>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</si>
  <si>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</si>
  <si>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</si>
  <si>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</si>
  <si>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</si>
  <si>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</si>
  <si>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</si>
  <si>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</si>
  <si>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</si>
  <si>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</si>
  <si>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</si>
  <si>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</si>
  <si>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</si>
  <si>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</si>
  <si>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</si>
  <si>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</si>
  <si>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</si>
  <si>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</si>
  <si>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</si>
  <si>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</si>
  <si>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</si>
  <si>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</si>
  <si>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</si>
  <si>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</si>
  <si>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</si>
  <si>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</si>
  <si>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</si>
  <si>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</si>
  <si>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</si>
  <si>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</si>
  <si>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</si>
  <si>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</si>
  <si>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</si>
  <si>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</si>
  <si>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</si>
  <si>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</si>
  <si>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</si>
  <si>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</si>
  <si>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</si>
  <si>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</si>
  <si>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</si>
  <si>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</si>
  <si>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</si>
  <si>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</si>
  <si>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</si>
  <si>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</si>
  <si>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-</t>
  </si>
  <si>
    <t>МОНТАЖ ВОДОПРОВОДНИХ МЕРЕЖ, СИСТЕМ ОПАЛЕННЯ ТА КОНДИЦІОНУВАННЯ</t>
  </si>
  <si>
    <t>"Renault DOKER"</t>
  </si>
  <si>
    <t xml:space="preserve">  </t>
  </si>
  <si>
    <t>`</t>
  </si>
  <si>
    <t>т</t>
  </si>
  <si>
    <t xml:space="preserve"> </t>
  </si>
  <si>
    <t>до фінансового плану на  2020 рік</t>
  </si>
  <si>
    <t xml:space="preserve"> Директор _____________________________________</t>
  </si>
  <si>
    <t>І. С.КОТ</t>
  </si>
  <si>
    <t>Директор</t>
  </si>
  <si>
    <t>Кот І.С.</t>
  </si>
  <si>
    <t>чіс по кв.</t>
  </si>
  <si>
    <t>ФОП по кв.</t>
  </si>
</sst>
</file>

<file path=xl/styles.xml><?xml version="1.0" encoding="utf-8"?>
<styleSheet xmlns="http://schemas.openxmlformats.org/spreadsheetml/2006/main">
  <numFmts count="17">
    <numFmt numFmtId="43" formatCode="_-* #,##0.00_₴_-;\-* #,##0.00_₴_-;_-* &quot;-&quot;??_₴_-;_-@_-"/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_(* #,##0.00_);_(* \(#,##0.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4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</cellStyleXfs>
  <cellXfs count="38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8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69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5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6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6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0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69" fontId="4" fillId="0" borderId="0" xfId="0" applyNumberFormat="1" applyFont="1" applyFill="1" applyBorder="1" applyAlignment="1">
      <alignment vertical="center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 shrinkToFit="1"/>
    </xf>
    <xf numFmtId="172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182" applyFont="1" applyFill="1" applyBorder="1" applyAlignment="1">
      <alignment horizontal="left" vertical="center" wrapText="1"/>
      <protection locked="0"/>
    </xf>
    <xf numFmtId="172" fontId="5" fillId="0" borderId="19" xfId="0" applyNumberFormat="1" applyFont="1" applyFill="1" applyBorder="1" applyAlignment="1">
      <alignment horizontal="center" vertical="center" wrapText="1"/>
    </xf>
    <xf numFmtId="172" fontId="4" fillId="27" borderId="3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2" fontId="5" fillId="27" borderId="3" xfId="0" applyNumberFormat="1" applyFont="1" applyFill="1" applyBorder="1" applyAlignment="1">
      <alignment horizontal="center" vertical="center" wrapText="1"/>
    </xf>
    <xf numFmtId="172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2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2" fontId="5" fillId="0" borderId="14" xfId="0" applyNumberFormat="1" applyFont="1" applyFill="1" applyBorder="1" applyAlignment="1">
      <alignment horizontal="center" vertical="center" wrapText="1"/>
    </xf>
    <xf numFmtId="172" fontId="5" fillId="0" borderId="17" xfId="0" applyNumberFormat="1" applyFont="1" applyFill="1" applyBorder="1" applyAlignment="1">
      <alignment horizontal="center" vertical="center" wrapText="1"/>
    </xf>
    <xf numFmtId="172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8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78" fontId="5" fillId="0" borderId="19" xfId="0" applyNumberFormat="1" applyFont="1" applyFill="1" applyBorder="1" applyAlignment="1">
      <alignment horizontal="center" vertical="center" wrapText="1"/>
    </xf>
    <xf numFmtId="168" fontId="5" fillId="0" borderId="3" xfId="291" applyNumberFormat="1" applyFont="1" applyFill="1" applyBorder="1" applyAlignment="1">
      <alignment horizontal="right" vertical="center" wrapText="1"/>
    </xf>
    <xf numFmtId="172" fontId="5" fillId="30" borderId="3" xfId="0" applyNumberFormat="1" applyFont="1" applyFill="1" applyBorder="1" applyAlignment="1">
      <alignment horizontal="center" vertical="center" wrapText="1"/>
    </xf>
    <xf numFmtId="168" fontId="4" fillId="0" borderId="3" xfId="291" applyNumberFormat="1" applyFont="1" applyFill="1" applyBorder="1" applyAlignment="1">
      <alignment horizontal="right" vertical="center" wrapText="1"/>
    </xf>
    <xf numFmtId="172" fontId="4" fillId="26" borderId="3" xfId="0" applyNumberFormat="1" applyFont="1" applyFill="1" applyBorder="1" applyAlignment="1">
      <alignment horizontal="center" vertical="center" wrapText="1"/>
    </xf>
    <xf numFmtId="172" fontId="4" fillId="29" borderId="3" xfId="0" applyNumberFormat="1" applyFont="1" applyFill="1" applyBorder="1" applyAlignment="1">
      <alignment horizontal="center" vertical="center" wrapText="1"/>
    </xf>
    <xf numFmtId="172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2" fontId="5" fillId="0" borderId="0" xfId="0" applyNumberFormat="1" applyFont="1" applyFill="1" applyBorder="1" applyAlignment="1">
      <alignment horizontal="center" vertical="center" wrapText="1"/>
    </xf>
    <xf numFmtId="172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5" fillId="0" borderId="19" xfId="0" applyNumberFormat="1" applyFont="1" applyFill="1" applyBorder="1" applyAlignment="1">
      <alignment horizontal="right" vertical="center" wrapText="1"/>
    </xf>
    <xf numFmtId="169" fontId="4" fillId="0" borderId="19" xfId="0" applyNumberFormat="1" applyFont="1" applyFill="1" applyBorder="1" applyAlignment="1">
      <alignment horizontal="righ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2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69" fontId="5" fillId="30" borderId="3" xfId="237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29" borderId="15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6" fontId="4" fillId="3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169" fontId="4" fillId="0" borderId="3" xfId="0" applyNumberFormat="1" applyFont="1" applyFill="1" applyBorder="1" applyAlignment="1">
      <alignment horizontal="right" vertical="center" wrapText="1"/>
    </xf>
    <xf numFmtId="169" fontId="5" fillId="30" borderId="3" xfId="0" applyNumberFormat="1" applyFont="1" applyFill="1" applyBorder="1" applyAlignment="1">
      <alignment horizontal="center" vertical="center" wrapText="1"/>
    </xf>
    <xf numFmtId="169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8" fontId="5" fillId="29" borderId="20" xfId="0" applyNumberFormat="1" applyFont="1" applyFill="1" applyBorder="1" applyAlignment="1">
      <alignment horizontal="center" vertical="center" wrapText="1"/>
    </xf>
    <xf numFmtId="172" fontId="5" fillId="31" borderId="19" xfId="0" applyNumberFormat="1" applyFont="1" applyFill="1" applyBorder="1" applyAlignment="1">
      <alignment horizontal="center" vertical="center" wrapText="1"/>
    </xf>
    <xf numFmtId="172" fontId="5" fillId="31" borderId="20" xfId="0" applyNumberFormat="1" applyFont="1" applyFill="1" applyBorder="1" applyAlignment="1">
      <alignment horizontal="center" vertical="center" wrapText="1"/>
    </xf>
    <xf numFmtId="172" fontId="4" fillId="31" borderId="19" xfId="0" applyNumberFormat="1" applyFont="1" applyFill="1" applyBorder="1" applyAlignment="1">
      <alignment horizontal="center" vertical="center" wrapText="1"/>
    </xf>
    <xf numFmtId="172" fontId="5" fillId="31" borderId="3" xfId="0" applyNumberFormat="1" applyFont="1" applyFill="1" applyBorder="1" applyAlignment="1">
      <alignment horizontal="center" vertical="center" wrapText="1"/>
    </xf>
    <xf numFmtId="172" fontId="5" fillId="31" borderId="19" xfId="0" applyNumberFormat="1" applyFont="1" applyFill="1" applyBorder="1" applyAlignment="1">
      <alignment horizontal="right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4" fillId="32" borderId="0" xfId="0" applyFont="1" applyFill="1"/>
    <xf numFmtId="0" fontId="74" fillId="0" borderId="0" xfId="0" applyFont="1"/>
    <xf numFmtId="1" fontId="74" fillId="0" borderId="0" xfId="0" applyNumberFormat="1" applyFont="1"/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177" fontId="5" fillId="0" borderId="14" xfId="291" applyNumberFormat="1" applyFont="1" applyFill="1" applyBorder="1" applyAlignment="1">
      <alignment horizontal="right" vertical="center" wrapText="1"/>
    </xf>
    <xf numFmtId="177" fontId="5" fillId="0" borderId="16" xfId="291" applyNumberFormat="1" applyFont="1" applyFill="1" applyBorder="1" applyAlignment="1">
      <alignment horizontal="right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9" fontId="5" fillId="0" borderId="14" xfId="0" applyNumberFormat="1" applyFont="1" applyFill="1" applyBorder="1" applyAlignment="1">
      <alignment horizontal="center" vertical="center" wrapText="1"/>
    </xf>
    <xf numFmtId="169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4" fillId="0" borderId="14" xfId="291" applyNumberFormat="1" applyFont="1" applyFill="1" applyBorder="1" applyAlignment="1">
      <alignment horizontal="right" vertical="center" wrapText="1"/>
    </xf>
    <xf numFmtId="177" fontId="4" fillId="0" borderId="16" xfId="291" applyNumberFormat="1" applyFont="1" applyFill="1" applyBorder="1" applyAlignment="1">
      <alignment horizontal="right" vertical="center" wrapTex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176" fontId="4" fillId="30" borderId="14" xfId="0" applyNumberFormat="1" applyFont="1" applyFill="1" applyBorder="1" applyAlignment="1">
      <alignment horizontal="center" vertical="center" wrapText="1"/>
    </xf>
    <xf numFmtId="176" fontId="4" fillId="30" borderId="17" xfId="0" applyNumberFormat="1" applyFont="1" applyFill="1" applyBorder="1" applyAlignment="1">
      <alignment horizontal="center" vertical="center" wrapText="1"/>
    </xf>
    <xf numFmtId="176" fontId="4" fillId="30" borderId="16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176" fontId="5" fillId="30" borderId="14" xfId="0" applyNumberFormat="1" applyFont="1" applyFill="1" applyBorder="1" applyAlignment="1">
      <alignment horizontal="center" vertical="center" wrapText="1"/>
    </xf>
    <xf numFmtId="176" fontId="5" fillId="3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3" fontId="10" fillId="0" borderId="14" xfId="0" applyNumberFormat="1" applyFont="1" applyFill="1" applyBorder="1" applyAlignment="1">
      <alignment horizontal="center" vertical="center" wrapText="1" shrinkToFit="1"/>
    </xf>
    <xf numFmtId="3" fontId="10" fillId="0" borderId="16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center" vertical="center" wrapText="1" shrinkToFit="1"/>
    </xf>
    <xf numFmtId="0" fontId="10" fillId="0" borderId="16" xfId="0" applyNumberFormat="1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left" vertical="center" wrapText="1" shrinkToFit="1"/>
    </xf>
    <xf numFmtId="0" fontId="10" fillId="0" borderId="16" xfId="0" applyNumberFormat="1" applyFont="1" applyFill="1" applyBorder="1" applyAlignment="1">
      <alignment horizontal="left" vertical="center" wrapText="1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6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12%20&#1082;&#1074;%202018%20(&#1079;&#1074;&#1110;&#1090;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470"/>
  <sheetViews>
    <sheetView tabSelected="1" topLeftCell="A4" zoomScale="70" zoomScaleNormal="70" zoomScaleSheetLayoutView="65" workbookViewId="0">
      <pane xSplit="2" ySplit="2" topLeftCell="C6" activePane="bottomRight" state="frozen"/>
      <selection activeCell="A4" sqref="A4"/>
      <selection pane="topRight" activeCell="C4" sqref="C4"/>
      <selection pane="bottomLeft" activeCell="A6" sqref="A6"/>
      <selection pane="bottomRight" activeCell="C44" sqref="C44"/>
    </sheetView>
  </sheetViews>
  <sheetFormatPr defaultColWidth="9.140625" defaultRowHeight="18.75"/>
  <cols>
    <col min="1" max="1" width="67.5703125" style="3" customWidth="1"/>
    <col min="2" max="2" width="12.5703125" style="23" customWidth="1"/>
    <col min="3" max="3" width="19.85546875" style="23" customWidth="1"/>
    <col min="4" max="4" width="17.85546875" style="23" customWidth="1"/>
    <col min="5" max="5" width="21.42578125" style="23" customWidth="1"/>
    <col min="6" max="6" width="23.85546875" style="23" customWidth="1"/>
    <col min="7" max="7" width="14.5703125" style="23" customWidth="1"/>
    <col min="8" max="8" width="15.28515625" style="23" customWidth="1"/>
    <col min="9" max="9" width="10" style="3" customWidth="1"/>
    <col min="10" max="10" width="9.5703125" style="3" customWidth="1"/>
    <col min="11" max="16384" width="9.140625" style="3"/>
  </cols>
  <sheetData>
    <row r="1" spans="1:9" ht="9" customHeight="1">
      <c r="A1" s="12"/>
      <c r="B1" s="12"/>
      <c r="C1" s="12"/>
      <c r="D1" s="12"/>
      <c r="E1" s="12"/>
      <c r="F1" s="12"/>
      <c r="G1" s="12"/>
      <c r="H1" s="12"/>
    </row>
    <row r="2" spans="1:9">
      <c r="A2" s="213" t="s">
        <v>122</v>
      </c>
      <c r="B2" s="213"/>
      <c r="C2" s="213"/>
      <c r="D2" s="213"/>
      <c r="E2" s="213"/>
      <c r="F2" s="213"/>
      <c r="G2" s="213"/>
      <c r="H2" s="213"/>
    </row>
    <row r="3" spans="1:9" ht="12" customHeight="1">
      <c r="B3" s="25"/>
      <c r="C3" s="25"/>
      <c r="D3" s="25"/>
      <c r="E3" s="25"/>
      <c r="F3" s="25"/>
      <c r="G3" s="25"/>
      <c r="H3" s="25"/>
    </row>
    <row r="4" spans="1:9" ht="43.5" customHeight="1">
      <c r="A4" s="217" t="s">
        <v>167</v>
      </c>
      <c r="B4" s="218" t="s">
        <v>8</v>
      </c>
      <c r="C4" s="218" t="s">
        <v>138</v>
      </c>
      <c r="D4" s="218"/>
      <c r="E4" s="226" t="s">
        <v>351</v>
      </c>
      <c r="F4" s="226"/>
      <c r="G4" s="226"/>
      <c r="H4" s="226"/>
    </row>
    <row r="5" spans="1:9" s="195" customFormat="1" ht="44.25" customHeight="1">
      <c r="A5" s="217"/>
      <c r="B5" s="218"/>
      <c r="C5" s="194" t="s">
        <v>154</v>
      </c>
      <c r="D5" s="194" t="s">
        <v>155</v>
      </c>
      <c r="E5" s="67" t="s">
        <v>156</v>
      </c>
      <c r="F5" s="67" t="s">
        <v>146</v>
      </c>
      <c r="G5" s="67" t="s">
        <v>162</v>
      </c>
      <c r="H5" s="67" t="s">
        <v>163</v>
      </c>
    </row>
    <row r="6" spans="1:9">
      <c r="A6" s="6">
        <v>1</v>
      </c>
      <c r="B6" s="7">
        <v>2</v>
      </c>
      <c r="C6" s="6">
        <v>3</v>
      </c>
      <c r="D6" s="7">
        <v>4</v>
      </c>
      <c r="E6" s="6">
        <v>5</v>
      </c>
      <c r="F6" s="7">
        <v>6</v>
      </c>
      <c r="G6" s="6">
        <v>7</v>
      </c>
      <c r="H6" s="7">
        <v>8</v>
      </c>
    </row>
    <row r="7" spans="1:9" s="5" customFormat="1">
      <c r="A7" s="219" t="s">
        <v>74</v>
      </c>
      <c r="B7" s="219"/>
      <c r="C7" s="219"/>
      <c r="D7" s="219"/>
      <c r="E7" s="219"/>
      <c r="F7" s="219"/>
      <c r="G7" s="219"/>
      <c r="H7" s="219"/>
      <c r="I7" s="219"/>
    </row>
    <row r="8" spans="1:9" s="5" customFormat="1" ht="20.100000000000001" customHeight="1">
      <c r="A8" s="104" t="s">
        <v>123</v>
      </c>
      <c r="B8" s="102">
        <v>1000</v>
      </c>
      <c r="C8" s="105">
        <f>'I. Фін результат'!C7</f>
        <v>33238</v>
      </c>
      <c r="D8" s="105">
        <f>'I. Фін результат'!D7</f>
        <v>30406</v>
      </c>
      <c r="E8" s="105">
        <f>'I. Фін результат'!E7</f>
        <v>27540</v>
      </c>
      <c r="F8" s="105">
        <f>'I. Фін результат'!F7</f>
        <v>30406</v>
      </c>
      <c r="G8" s="105">
        <f>F8-E8</f>
        <v>2866</v>
      </c>
      <c r="H8" s="156">
        <f>(F8/E8)*100</f>
        <v>110.40668119099493</v>
      </c>
    </row>
    <row r="9" spans="1:9" s="5" customFormat="1" ht="20.100000000000001" customHeight="1">
      <c r="A9" s="73" t="s">
        <v>109</v>
      </c>
      <c r="B9" s="7">
        <v>1010</v>
      </c>
      <c r="C9" s="105">
        <f>'I. Фін результат'!C8</f>
        <v>-31099</v>
      </c>
      <c r="D9" s="105">
        <f>'I. Фін результат'!D8</f>
        <v>-27168</v>
      </c>
      <c r="E9" s="105">
        <f>'I. Фін результат'!E8</f>
        <v>-25151</v>
      </c>
      <c r="F9" s="105">
        <f>'I. Фін результат'!F8</f>
        <v>-27168</v>
      </c>
      <c r="G9" s="99">
        <f>F9-E9</f>
        <v>-2017</v>
      </c>
      <c r="H9" s="156">
        <f t="shared" ref="H9:H54" si="0">(F9/E9)*100</f>
        <v>108.01956184644746</v>
      </c>
    </row>
    <row r="10" spans="1:9" s="5" customFormat="1" ht="20.100000000000001" customHeight="1">
      <c r="A10" s="74" t="s">
        <v>157</v>
      </c>
      <c r="B10" s="7">
        <v>1020</v>
      </c>
      <c r="C10" s="106">
        <f>SUM(C8:C9)</f>
        <v>2139</v>
      </c>
      <c r="D10" s="106">
        <f>SUM(D8:D9)</f>
        <v>3238</v>
      </c>
      <c r="E10" s="106">
        <f>SUM(E8:E9)</f>
        <v>2389</v>
      </c>
      <c r="F10" s="106">
        <f>SUM(F8:F9)</f>
        <v>3238</v>
      </c>
      <c r="G10" s="107">
        <f t="shared" ref="G10:G54" si="1">F10-E10</f>
        <v>849</v>
      </c>
      <c r="H10" s="157">
        <f t="shared" si="0"/>
        <v>135.53788195897866</v>
      </c>
    </row>
    <row r="11" spans="1:9" s="5" customFormat="1" ht="33.6" customHeight="1">
      <c r="A11" s="73" t="s">
        <v>133</v>
      </c>
      <c r="B11" s="9">
        <v>1030</v>
      </c>
      <c r="C11" s="105">
        <f>'I. Фін результат'!C18</f>
        <v>-817</v>
      </c>
      <c r="D11" s="105">
        <f>'I. Фін результат'!D18</f>
        <v>-2780</v>
      </c>
      <c r="E11" s="105">
        <f>'I. Фін результат'!E18</f>
        <v>-2122</v>
      </c>
      <c r="F11" s="105">
        <f>'I. Фін результат'!F18</f>
        <v>-2780</v>
      </c>
      <c r="G11" s="99">
        <f t="shared" si="1"/>
        <v>-658</v>
      </c>
      <c r="H11" s="156">
        <f t="shared" si="0"/>
        <v>131.00848256361922</v>
      </c>
    </row>
    <row r="12" spans="1:9" s="5" customFormat="1" ht="37.9" customHeight="1">
      <c r="A12" s="8" t="s">
        <v>79</v>
      </c>
      <c r="B12" s="9">
        <v>1031</v>
      </c>
      <c r="C12" s="105">
        <f>'I. Фін результат'!C19</f>
        <v>-60</v>
      </c>
      <c r="D12" s="105">
        <f>'I. Фін результат'!D19</f>
        <v>-18</v>
      </c>
      <c r="E12" s="105">
        <f>'I. Фін результат'!E19</f>
        <v>-48</v>
      </c>
      <c r="F12" s="105">
        <f>'I. Фін результат'!F19</f>
        <v>-18</v>
      </c>
      <c r="G12" s="99">
        <f t="shared" si="1"/>
        <v>30</v>
      </c>
      <c r="H12" s="156">
        <f t="shared" si="0"/>
        <v>37.5</v>
      </c>
    </row>
    <row r="13" spans="1:9" s="5" customFormat="1" ht="20.100000000000001" customHeight="1">
      <c r="A13" s="8" t="s">
        <v>125</v>
      </c>
      <c r="B13" s="9">
        <v>1032</v>
      </c>
      <c r="C13" s="105">
        <f>'I. Фін результат'!C20</f>
        <v>0</v>
      </c>
      <c r="D13" s="105">
        <f>'I. Фін результат'!D20</f>
        <v>0</v>
      </c>
      <c r="E13" s="105">
        <f>'I. Фін результат'!E20</f>
        <v>0</v>
      </c>
      <c r="F13" s="105">
        <f>'I. Фін результат'!F20</f>
        <v>0</v>
      </c>
      <c r="G13" s="99">
        <f t="shared" si="1"/>
        <v>0</v>
      </c>
      <c r="H13" s="156">
        <v>0</v>
      </c>
    </row>
    <row r="14" spans="1:9" s="5" customFormat="1" ht="20.100000000000001" customHeight="1">
      <c r="A14" s="8" t="s">
        <v>45</v>
      </c>
      <c r="B14" s="9">
        <v>1033</v>
      </c>
      <c r="C14" s="105">
        <f>'I. Фін результат'!C21</f>
        <v>0</v>
      </c>
      <c r="D14" s="105">
        <f>'I. Фін результат'!D21</f>
        <v>0</v>
      </c>
      <c r="E14" s="105">
        <f>'I. Фін результат'!E21</f>
        <v>0</v>
      </c>
      <c r="F14" s="105">
        <f>'I. Фін результат'!F21</f>
        <v>0</v>
      </c>
      <c r="G14" s="99">
        <f t="shared" si="1"/>
        <v>0</v>
      </c>
      <c r="H14" s="156">
        <v>0</v>
      </c>
    </row>
    <row r="15" spans="1:9" s="5" customFormat="1" ht="20.100000000000001" customHeight="1">
      <c r="A15" s="8" t="s">
        <v>10</v>
      </c>
      <c r="B15" s="9">
        <v>1034</v>
      </c>
      <c r="C15" s="105">
        <f>'I. Фін результат'!C22</f>
        <v>-28</v>
      </c>
      <c r="D15" s="105">
        <f>'I. Фін результат'!D22</f>
        <v>-10</v>
      </c>
      <c r="E15" s="105">
        <f>'I. Фін результат'!E22</f>
        <v>-18</v>
      </c>
      <c r="F15" s="105">
        <f>'I. Фін результат'!F22</f>
        <v>-10</v>
      </c>
      <c r="G15" s="99">
        <f t="shared" si="1"/>
        <v>8</v>
      </c>
      <c r="H15" s="156">
        <f t="shared" si="0"/>
        <v>55.555555555555557</v>
      </c>
    </row>
    <row r="16" spans="1:9" s="5" customFormat="1" ht="20.100000000000001" customHeight="1">
      <c r="A16" s="8" t="s">
        <v>11</v>
      </c>
      <c r="B16" s="9">
        <v>1035</v>
      </c>
      <c r="C16" s="105">
        <f>'I. Фін результат'!C23</f>
        <v>0</v>
      </c>
      <c r="D16" s="105">
        <f>'I. Фін результат'!D23</f>
        <v>0</v>
      </c>
      <c r="E16" s="105">
        <f>'I. Фін результат'!E23</f>
        <v>0</v>
      </c>
      <c r="F16" s="105">
        <f>'I. Фін результат'!F23</f>
        <v>0</v>
      </c>
      <c r="G16" s="99">
        <f t="shared" si="1"/>
        <v>0</v>
      </c>
      <c r="H16" s="156">
        <v>0</v>
      </c>
    </row>
    <row r="17" spans="1:8" s="5" customFormat="1" ht="20.100000000000001" customHeight="1">
      <c r="A17" s="73" t="s">
        <v>98</v>
      </c>
      <c r="B17" s="7">
        <v>1060</v>
      </c>
      <c r="C17" s="105">
        <f>'I. Фін результат'!C41</f>
        <v>0</v>
      </c>
      <c r="D17" s="105">
        <f>'I. Фін результат'!D41</f>
        <v>0</v>
      </c>
      <c r="E17" s="105">
        <f>'I. Фін результат'!E41</f>
        <v>0</v>
      </c>
      <c r="F17" s="105">
        <f>'I. Фін результат'!F41</f>
        <v>0</v>
      </c>
      <c r="G17" s="99">
        <f t="shared" si="1"/>
        <v>0</v>
      </c>
      <c r="H17" s="156">
        <v>0</v>
      </c>
    </row>
    <row r="18" spans="1:8" s="5" customFormat="1" ht="20.100000000000001" customHeight="1">
      <c r="A18" s="8" t="s">
        <v>202</v>
      </c>
      <c r="B18" s="9">
        <v>1070</v>
      </c>
      <c r="C18" s="105">
        <f>'I. Фін результат'!C49</f>
        <v>0</v>
      </c>
      <c r="D18" s="105">
        <f>'I. Фін результат'!D49</f>
        <v>0</v>
      </c>
      <c r="E18" s="105">
        <f>'I. Фін результат'!E49</f>
        <v>0</v>
      </c>
      <c r="F18" s="105">
        <f>'I. Фін результат'!F49</f>
        <v>0</v>
      </c>
      <c r="G18" s="99">
        <f t="shared" si="1"/>
        <v>0</v>
      </c>
      <c r="H18" s="156">
        <v>0</v>
      </c>
    </row>
    <row r="19" spans="1:8" s="5" customFormat="1" ht="20.100000000000001" customHeight="1">
      <c r="A19" s="8" t="s">
        <v>130</v>
      </c>
      <c r="B19" s="9">
        <v>1071</v>
      </c>
      <c r="C19" s="105">
        <f>'I. Фін результат'!C50</f>
        <v>0</v>
      </c>
      <c r="D19" s="105">
        <f>'I. Фін результат'!D50</f>
        <v>0</v>
      </c>
      <c r="E19" s="105">
        <f>'I. Фін результат'!E50</f>
        <v>0</v>
      </c>
      <c r="F19" s="105">
        <f>'I. Фін результат'!F50</f>
        <v>0</v>
      </c>
      <c r="G19" s="99">
        <f t="shared" si="1"/>
        <v>0</v>
      </c>
      <c r="H19" s="156">
        <v>0</v>
      </c>
    </row>
    <row r="20" spans="1:8" s="5" customFormat="1" ht="20.100000000000001" customHeight="1">
      <c r="A20" s="8" t="s">
        <v>203</v>
      </c>
      <c r="B20" s="9">
        <v>1072</v>
      </c>
      <c r="C20" s="105">
        <f>'I. Фін результат'!C51</f>
        <v>0</v>
      </c>
      <c r="D20" s="105">
        <f>'I. Фін результат'!D51</f>
        <v>0</v>
      </c>
      <c r="E20" s="105">
        <f>'I. Фін результат'!E51</f>
        <v>0</v>
      </c>
      <c r="F20" s="105" t="str">
        <f>'I. Фін результат'!F51</f>
        <v>-</v>
      </c>
      <c r="G20" s="99">
        <v>0</v>
      </c>
      <c r="H20" s="156">
        <v>0</v>
      </c>
    </row>
    <row r="21" spans="1:8" s="5" customFormat="1" ht="20.100000000000001" customHeight="1">
      <c r="A21" s="78" t="s">
        <v>204</v>
      </c>
      <c r="B21" s="9">
        <v>1080</v>
      </c>
      <c r="C21" s="105">
        <f>'I. Фін результат'!C53</f>
        <v>0</v>
      </c>
      <c r="D21" s="105">
        <f>'I. Фін результат'!D53</f>
        <v>0</v>
      </c>
      <c r="E21" s="105">
        <f>'I. Фін результат'!E53</f>
        <v>0</v>
      </c>
      <c r="F21" s="105">
        <f>'I. Фін результат'!F53</f>
        <v>0</v>
      </c>
      <c r="G21" s="99">
        <f t="shared" si="1"/>
        <v>0</v>
      </c>
      <c r="H21" s="156">
        <v>0</v>
      </c>
    </row>
    <row r="22" spans="1:8" s="5" customFormat="1" ht="20.100000000000001" customHeight="1">
      <c r="A22" s="8" t="s">
        <v>130</v>
      </c>
      <c r="B22" s="9">
        <v>1081</v>
      </c>
      <c r="C22" s="105" t="str">
        <f>'I. Фін результат'!C54</f>
        <v>(    )</v>
      </c>
      <c r="D22" s="105" t="str">
        <f>'I. Фін результат'!D54</f>
        <v>(    )</v>
      </c>
      <c r="E22" s="105" t="str">
        <f>'I. Фін результат'!E54</f>
        <v>(    )</v>
      </c>
      <c r="F22" s="105" t="str">
        <f>'I. Фін результат'!F54</f>
        <v>(    )</v>
      </c>
      <c r="G22" s="99">
        <v>0</v>
      </c>
      <c r="H22" s="156">
        <v>0</v>
      </c>
    </row>
    <row r="23" spans="1:8" s="5" customFormat="1" ht="20.100000000000001" customHeight="1">
      <c r="A23" s="8" t="s">
        <v>205</v>
      </c>
      <c r="B23" s="9">
        <v>1082</v>
      </c>
      <c r="C23" s="105" t="str">
        <f>'I. Фін результат'!C55</f>
        <v>(    )</v>
      </c>
      <c r="D23" s="105" t="str">
        <f>'I. Фін результат'!D55</f>
        <v>(    )</v>
      </c>
      <c r="E23" s="105" t="str">
        <f>'I. Фін результат'!E55</f>
        <v>(    )</v>
      </c>
      <c r="F23" s="105" t="str">
        <f>'I. Фін результат'!F55</f>
        <v>(    )</v>
      </c>
      <c r="G23" s="99">
        <v>0</v>
      </c>
      <c r="H23" s="156">
        <v>0</v>
      </c>
    </row>
    <row r="24" spans="1:8" s="5" customFormat="1" ht="20.100000000000001" customHeight="1">
      <c r="A24" s="10" t="s">
        <v>4</v>
      </c>
      <c r="B24" s="7">
        <v>1100</v>
      </c>
      <c r="C24" s="106">
        <f>SUM(C10,C11,C17,C18,C21)</f>
        <v>1322</v>
      </c>
      <c r="D24" s="106">
        <f>SUM(D10,D11,D17,D18,D21)</f>
        <v>458</v>
      </c>
      <c r="E24" s="106">
        <f>SUM(E10,E11,E17,E18,E21)</f>
        <v>267</v>
      </c>
      <c r="F24" s="106">
        <f>SUM(F10,F11,F17,F18,F21)</f>
        <v>458</v>
      </c>
      <c r="G24" s="107">
        <f t="shared" si="1"/>
        <v>191</v>
      </c>
      <c r="H24" s="157">
        <f t="shared" si="0"/>
        <v>171.53558052434457</v>
      </c>
    </row>
    <row r="25" spans="1:8" s="5" customFormat="1" ht="20.100000000000001" customHeight="1">
      <c r="A25" s="75" t="s">
        <v>99</v>
      </c>
      <c r="B25" s="7">
        <v>1310</v>
      </c>
      <c r="C25" s="107">
        <f>'I. Фін результат'!C89</f>
        <v>2054</v>
      </c>
      <c r="D25" s="107">
        <f>'I. Фін результат'!D89</f>
        <v>1348</v>
      </c>
      <c r="E25" s="107">
        <f>'I. Фін результат'!E89</f>
        <v>667</v>
      </c>
      <c r="F25" s="107">
        <f>'I. Фін результат'!F89</f>
        <v>1348</v>
      </c>
      <c r="G25" s="107">
        <f t="shared" si="1"/>
        <v>681</v>
      </c>
      <c r="H25" s="157">
        <f t="shared" si="0"/>
        <v>202.09895052473766</v>
      </c>
    </row>
    <row r="26" spans="1:8" s="5" customFormat="1">
      <c r="A26" s="75" t="s">
        <v>135</v>
      </c>
      <c r="B26" s="7">
        <v>5010</v>
      </c>
      <c r="C26" s="158">
        <f>(C25/C8)*100</f>
        <v>6.1796738672603642</v>
      </c>
      <c r="D26" s="158">
        <f>(D25/D8)*100</f>
        <v>4.4333355258830496</v>
      </c>
      <c r="E26" s="158">
        <f>(E25/E8)*100</f>
        <v>2.4219317356572256</v>
      </c>
      <c r="F26" s="158">
        <f>(F25/F8)*100</f>
        <v>4.4333355258830496</v>
      </c>
      <c r="G26" s="107">
        <f t="shared" si="1"/>
        <v>2.0114037902258239</v>
      </c>
      <c r="H26" s="157">
        <f t="shared" si="0"/>
        <v>183.04956579133312</v>
      </c>
    </row>
    <row r="27" spans="1:8" s="5" customFormat="1" ht="20.100000000000001" customHeight="1">
      <c r="A27" s="8" t="s">
        <v>206</v>
      </c>
      <c r="B27" s="9">
        <v>1110</v>
      </c>
      <c r="C27" s="105">
        <f>'I. Фін результат'!C61</f>
        <v>0</v>
      </c>
      <c r="D27" s="105">
        <f>'I. Фін результат'!D61</f>
        <v>0</v>
      </c>
      <c r="E27" s="105">
        <f>'I. Фін результат'!E61</f>
        <v>0</v>
      </c>
      <c r="F27" s="105">
        <f>'I. Фін результат'!F61</f>
        <v>0</v>
      </c>
      <c r="G27" s="99">
        <f t="shared" si="1"/>
        <v>0</v>
      </c>
      <c r="H27" s="156" t="e">
        <f t="shared" si="0"/>
        <v>#DIV/0!</v>
      </c>
    </row>
    <row r="28" spans="1:8" s="5" customFormat="1">
      <c r="A28" s="8" t="s">
        <v>207</v>
      </c>
      <c r="B28" s="9">
        <v>1120</v>
      </c>
      <c r="C28" s="105" t="str">
        <f>'I. Фін результат'!C62</f>
        <v>(    )</v>
      </c>
      <c r="D28" s="105" t="str">
        <f>'I. Фін результат'!D62</f>
        <v>(    )</v>
      </c>
      <c r="E28" s="105" t="str">
        <f>'I. Фін результат'!E62</f>
        <v>(    )</v>
      </c>
      <c r="F28" s="105" t="str">
        <f>'I. Фін результат'!F62</f>
        <v>(    )</v>
      </c>
      <c r="G28" s="99">
        <v>0</v>
      </c>
      <c r="H28" s="156" t="e">
        <f t="shared" si="0"/>
        <v>#VALUE!</v>
      </c>
    </row>
    <row r="29" spans="1:8" s="5" customFormat="1" ht="28.15" customHeight="1">
      <c r="A29" s="8" t="s">
        <v>208</v>
      </c>
      <c r="B29" s="9">
        <v>1130</v>
      </c>
      <c r="C29" s="105">
        <f>'I. Фін результат'!C63</f>
        <v>0</v>
      </c>
      <c r="D29" s="105">
        <f>'I. Фін результат'!D63</f>
        <v>0</v>
      </c>
      <c r="E29" s="105">
        <f>'I. Фін результат'!E63</f>
        <v>0</v>
      </c>
      <c r="F29" s="105">
        <f>'I. Фін результат'!F63</f>
        <v>0</v>
      </c>
      <c r="G29" s="99">
        <f t="shared" si="1"/>
        <v>0</v>
      </c>
      <c r="H29" s="156" t="e">
        <f t="shared" si="0"/>
        <v>#DIV/0!</v>
      </c>
    </row>
    <row r="30" spans="1:8" s="5" customFormat="1" ht="31.9" customHeight="1">
      <c r="A30" s="8" t="s">
        <v>209</v>
      </c>
      <c r="B30" s="9">
        <v>1140</v>
      </c>
      <c r="C30" s="105" t="str">
        <f>'I. Фін результат'!C64</f>
        <v>(    )</v>
      </c>
      <c r="D30" s="105" t="str">
        <f>'I. Фін результат'!D64</f>
        <v>(    )</v>
      </c>
      <c r="E30" s="105" t="str">
        <f>'I. Фін результат'!E64</f>
        <v>(    )</v>
      </c>
      <c r="F30" s="105" t="str">
        <f>'I. Фін результат'!F64</f>
        <v>(    )</v>
      </c>
      <c r="G30" s="99">
        <v>0</v>
      </c>
      <c r="H30" s="156" t="e">
        <f t="shared" si="0"/>
        <v>#VALUE!</v>
      </c>
    </row>
    <row r="31" spans="1:8" s="5" customFormat="1" ht="20.100000000000001" customHeight="1">
      <c r="A31" s="8" t="s">
        <v>226</v>
      </c>
      <c r="B31" s="9">
        <v>1150</v>
      </c>
      <c r="C31" s="105">
        <f>'I. Фін результат'!C65</f>
        <v>0</v>
      </c>
      <c r="D31" s="105">
        <f>'I. Фін результат'!D65</f>
        <v>0</v>
      </c>
      <c r="E31" s="105">
        <f>'I. Фін результат'!E65</f>
        <v>0</v>
      </c>
      <c r="F31" s="105">
        <f>'I. Фін результат'!F65</f>
        <v>0</v>
      </c>
      <c r="G31" s="99">
        <f t="shared" si="1"/>
        <v>0</v>
      </c>
      <c r="H31" s="156" t="e">
        <f t="shared" si="0"/>
        <v>#DIV/0!</v>
      </c>
    </row>
    <row r="32" spans="1:8" s="5" customFormat="1" ht="20.100000000000001" customHeight="1">
      <c r="A32" s="8" t="s">
        <v>130</v>
      </c>
      <c r="B32" s="9">
        <v>1151</v>
      </c>
      <c r="C32" s="105">
        <f>'I. Фін результат'!C66</f>
        <v>0</v>
      </c>
      <c r="D32" s="105">
        <f>'I. Фін результат'!D66</f>
        <v>0</v>
      </c>
      <c r="E32" s="105">
        <f>'I. Фін результат'!E66</f>
        <v>0</v>
      </c>
      <c r="F32" s="105">
        <f>'I. Фін результат'!F66</f>
        <v>0</v>
      </c>
      <c r="G32" s="99">
        <f t="shared" si="1"/>
        <v>0</v>
      </c>
      <c r="H32" s="156" t="e">
        <f t="shared" si="0"/>
        <v>#DIV/0!</v>
      </c>
    </row>
    <row r="33" spans="1:8" s="5" customFormat="1" ht="20.100000000000001" customHeight="1">
      <c r="A33" s="8" t="s">
        <v>228</v>
      </c>
      <c r="B33" s="9">
        <v>1160</v>
      </c>
      <c r="C33" s="105">
        <f>'I. Фін результат'!C68</f>
        <v>0</v>
      </c>
      <c r="D33" s="105">
        <f>'I. Фін результат'!D68</f>
        <v>0</v>
      </c>
      <c r="E33" s="105">
        <f>'I. Фін результат'!E68</f>
        <v>0</v>
      </c>
      <c r="F33" s="105">
        <f>'I. Фін результат'!F68</f>
        <v>0</v>
      </c>
      <c r="G33" s="99">
        <f t="shared" si="1"/>
        <v>0</v>
      </c>
      <c r="H33" s="156" t="e">
        <f t="shared" si="0"/>
        <v>#DIV/0!</v>
      </c>
    </row>
    <row r="34" spans="1:8" s="5" customFormat="1" ht="20.100000000000001" customHeight="1">
      <c r="A34" s="8" t="s">
        <v>130</v>
      </c>
      <c r="B34" s="9">
        <v>1161</v>
      </c>
      <c r="C34" s="105">
        <f>'I. Фін результат'!C69</f>
        <v>0</v>
      </c>
      <c r="D34" s="105" t="str">
        <f>'I. Фін результат'!D69</f>
        <v>(    )</v>
      </c>
      <c r="E34" s="105" t="str">
        <f>'I. Фін результат'!E69</f>
        <v>(    )</v>
      </c>
      <c r="F34" s="105" t="str">
        <f>'I. Фін результат'!F69</f>
        <v>(    )</v>
      </c>
      <c r="G34" s="99">
        <v>0</v>
      </c>
      <c r="H34" s="156" t="e">
        <f t="shared" si="0"/>
        <v>#VALUE!</v>
      </c>
    </row>
    <row r="35" spans="1:8" s="5" customFormat="1" ht="20.100000000000001" customHeight="1">
      <c r="A35" s="75" t="s">
        <v>73</v>
      </c>
      <c r="B35" s="103">
        <v>1170</v>
      </c>
      <c r="C35" s="106">
        <f>SUM(C24,C27:C31,C33)</f>
        <v>1322</v>
      </c>
      <c r="D35" s="106">
        <f>SUM(D24,D27:D31,D33)</f>
        <v>458</v>
      </c>
      <c r="E35" s="106">
        <f>SUM(E24,E27:E31,E33)</f>
        <v>267</v>
      </c>
      <c r="F35" s="106">
        <f>SUM(F24,F27:F31,F33)</f>
        <v>458</v>
      </c>
      <c r="G35" s="107">
        <f t="shared" si="1"/>
        <v>191</v>
      </c>
      <c r="H35" s="157">
        <f t="shared" si="0"/>
        <v>171.53558052434457</v>
      </c>
    </row>
    <row r="36" spans="1:8" s="5" customFormat="1" ht="20.100000000000001" customHeight="1">
      <c r="A36" s="8" t="s">
        <v>219</v>
      </c>
      <c r="B36" s="7">
        <v>1180</v>
      </c>
      <c r="C36" s="105">
        <v>-238</v>
      </c>
      <c r="D36" s="105">
        <f>'I. Фін результат'!D72</f>
        <v>-83</v>
      </c>
      <c r="E36" s="105">
        <v>-48</v>
      </c>
      <c r="F36" s="105">
        <f>'I. Фін результат'!F72</f>
        <v>-83</v>
      </c>
      <c r="G36" s="99">
        <f t="shared" si="1"/>
        <v>-35</v>
      </c>
      <c r="H36" s="156">
        <f t="shared" si="0"/>
        <v>172.91666666666669</v>
      </c>
    </row>
    <row r="37" spans="1:8" s="5" customFormat="1" ht="20.100000000000001" customHeight="1">
      <c r="A37" s="8" t="s">
        <v>220</v>
      </c>
      <c r="B37" s="7">
        <v>1181</v>
      </c>
      <c r="C37" s="105"/>
      <c r="D37" s="105"/>
      <c r="E37" s="105"/>
      <c r="F37" s="105"/>
      <c r="G37" s="99">
        <f t="shared" si="1"/>
        <v>0</v>
      </c>
      <c r="H37" s="156" t="e">
        <f t="shared" si="0"/>
        <v>#DIV/0!</v>
      </c>
    </row>
    <row r="38" spans="1:8" s="5" customFormat="1" ht="20.100000000000001" customHeight="1">
      <c r="A38" s="8" t="s">
        <v>221</v>
      </c>
      <c r="B38" s="9">
        <v>1190</v>
      </c>
      <c r="C38" s="105"/>
      <c r="D38" s="105"/>
      <c r="E38" s="105"/>
      <c r="F38" s="105"/>
      <c r="G38" s="99">
        <f t="shared" si="1"/>
        <v>0</v>
      </c>
      <c r="H38" s="156" t="e">
        <f t="shared" si="0"/>
        <v>#DIV/0!</v>
      </c>
    </row>
    <row r="39" spans="1:8" s="5" customFormat="1" ht="20.100000000000001" customHeight="1">
      <c r="A39" s="8" t="s">
        <v>222</v>
      </c>
      <c r="B39" s="6">
        <v>1191</v>
      </c>
      <c r="C39" s="105"/>
      <c r="D39" s="105"/>
      <c r="E39" s="105"/>
      <c r="F39" s="105"/>
      <c r="G39" s="99">
        <f t="shared" si="1"/>
        <v>0</v>
      </c>
      <c r="H39" s="156" t="e">
        <f t="shared" si="0"/>
        <v>#DIV/0!</v>
      </c>
    </row>
    <row r="40" spans="1:8" s="5" customFormat="1" ht="20.100000000000001" customHeight="1">
      <c r="A40" s="10" t="s">
        <v>262</v>
      </c>
      <c r="B40" s="9">
        <v>1200</v>
      </c>
      <c r="C40" s="106">
        <f>SUM(C35:C39)</f>
        <v>1084</v>
      </c>
      <c r="D40" s="106">
        <f>SUM(D35:D39)</f>
        <v>375</v>
      </c>
      <c r="E40" s="106">
        <f>SUM(E35:E39)</f>
        <v>219</v>
      </c>
      <c r="F40" s="106">
        <f>SUM(F35:F39)</f>
        <v>375</v>
      </c>
      <c r="G40" s="107">
        <f t="shared" si="1"/>
        <v>156</v>
      </c>
      <c r="H40" s="157">
        <f t="shared" si="0"/>
        <v>171.23287671232876</v>
      </c>
    </row>
    <row r="41" spans="1:8" s="5" customFormat="1" ht="20.100000000000001" customHeight="1">
      <c r="A41" s="8" t="s">
        <v>393</v>
      </c>
      <c r="B41" s="6">
        <v>1201</v>
      </c>
      <c r="C41" s="105">
        <f>'I. Фін результат'!C77</f>
        <v>1084</v>
      </c>
      <c r="D41" s="105">
        <f>'I. Фін результат'!D77</f>
        <v>375</v>
      </c>
      <c r="E41" s="105">
        <f>'I. Фін результат'!E77</f>
        <v>219</v>
      </c>
      <c r="F41" s="105">
        <f>'I. Фін результат'!F77</f>
        <v>375</v>
      </c>
      <c r="G41" s="99">
        <f t="shared" si="1"/>
        <v>156</v>
      </c>
      <c r="H41" s="156">
        <f t="shared" si="0"/>
        <v>171.23287671232876</v>
      </c>
    </row>
    <row r="42" spans="1:8" s="5" customFormat="1" ht="20.100000000000001" customHeight="1">
      <c r="A42" s="8" t="s">
        <v>394</v>
      </c>
      <c r="B42" s="6">
        <v>1202</v>
      </c>
      <c r="C42" s="105">
        <f>'I. Фін результат'!C78</f>
        <v>-148</v>
      </c>
      <c r="D42" s="105">
        <f>'I. Фін результат'!D78</f>
        <v>0</v>
      </c>
      <c r="E42" s="105">
        <f>'I. Фін результат'!E78</f>
        <v>0</v>
      </c>
      <c r="F42" s="105">
        <f>'I. Фін результат'!F78</f>
        <v>0</v>
      </c>
      <c r="G42" s="99">
        <f t="shared" si="1"/>
        <v>0</v>
      </c>
      <c r="H42" s="156" t="e">
        <f t="shared" si="0"/>
        <v>#DIV/0!</v>
      </c>
    </row>
    <row r="43" spans="1:8" s="5" customFormat="1" ht="20.100000000000001" customHeight="1">
      <c r="A43" s="10" t="s">
        <v>9</v>
      </c>
      <c r="B43" s="9">
        <v>1210</v>
      </c>
      <c r="C43" s="149">
        <f>SUM(C8,C18,C27,C29,C31,C37,C38)</f>
        <v>33238</v>
      </c>
      <c r="D43" s="149">
        <f>SUM(D8,D18,D27,D29,D31,D37,D38)</f>
        <v>30406</v>
      </c>
      <c r="E43" s="149">
        <f>SUM(E8,E18,E27,E29,E31,E37,E38)</f>
        <v>27540</v>
      </c>
      <c r="F43" s="149">
        <f>SUM(F8,F18,F27,F29,F31,F37,F38)</f>
        <v>30406</v>
      </c>
      <c r="G43" s="107">
        <f t="shared" si="1"/>
        <v>2866</v>
      </c>
      <c r="H43" s="157">
        <f t="shared" si="0"/>
        <v>110.40668119099493</v>
      </c>
    </row>
    <row r="44" spans="1:8" s="5" customFormat="1" ht="20.100000000000001" customHeight="1">
      <c r="A44" s="10" t="s">
        <v>87</v>
      </c>
      <c r="B44" s="9">
        <v>1220</v>
      </c>
      <c r="C44" s="149">
        <f>SUM(C9,C11,C17,C21,C28,C30,C33,C36,C39)</f>
        <v>-32154</v>
      </c>
      <c r="D44" s="149">
        <f>SUM(D9,D11,D17,D21,D28,D30,D33,D36,D39)</f>
        <v>-30031</v>
      </c>
      <c r="E44" s="149">
        <f>SUM(E9,E11,E17,E21,E28,E30,E33,E36,E39)</f>
        <v>-27321</v>
      </c>
      <c r="F44" s="149">
        <f>SUM(F9,F11,F17,F21,F28,F30,F33,F36,F39)</f>
        <v>-30031</v>
      </c>
      <c r="G44" s="107">
        <f t="shared" si="1"/>
        <v>-2710</v>
      </c>
      <c r="H44" s="157">
        <f t="shared" si="0"/>
        <v>109.91910984224589</v>
      </c>
    </row>
    <row r="45" spans="1:8" s="5" customFormat="1" ht="20.100000000000001" customHeight="1">
      <c r="A45" s="8" t="s">
        <v>153</v>
      </c>
      <c r="B45" s="9">
        <v>1230</v>
      </c>
      <c r="C45" s="105"/>
      <c r="D45" s="105"/>
      <c r="E45" s="105"/>
      <c r="F45" s="105"/>
      <c r="G45" s="99">
        <f t="shared" si="1"/>
        <v>0</v>
      </c>
      <c r="H45" s="156" t="e">
        <f t="shared" si="0"/>
        <v>#DIV/0!</v>
      </c>
    </row>
    <row r="46" spans="1:8" s="5" customFormat="1" ht="20.100000000000001" customHeight="1">
      <c r="A46" s="10" t="s">
        <v>137</v>
      </c>
      <c r="B46" s="9"/>
      <c r="C46" s="125"/>
      <c r="D46" s="126"/>
      <c r="E46" s="126"/>
      <c r="F46" s="126"/>
      <c r="G46" s="99">
        <f t="shared" si="1"/>
        <v>0</v>
      </c>
      <c r="H46" s="156" t="e">
        <f t="shared" si="0"/>
        <v>#DIV/0!</v>
      </c>
    </row>
    <row r="47" spans="1:8" s="5" customFormat="1" ht="20.100000000000001" customHeight="1">
      <c r="A47" s="8" t="s">
        <v>165</v>
      </c>
      <c r="B47" s="9">
        <v>1400</v>
      </c>
      <c r="C47" s="105">
        <f>'I. Фін результат'!C91</f>
        <v>4566</v>
      </c>
      <c r="D47" s="105">
        <f>'I. Фін результат'!D91</f>
        <v>3113</v>
      </c>
      <c r="E47" s="105">
        <f>'I. Фін результат'!E91</f>
        <v>2610</v>
      </c>
      <c r="F47" s="105">
        <f>'I. Фін результат'!F91</f>
        <v>3113</v>
      </c>
      <c r="G47" s="99">
        <f t="shared" si="1"/>
        <v>503</v>
      </c>
      <c r="H47" s="156">
        <f t="shared" si="0"/>
        <v>119.272030651341</v>
      </c>
    </row>
    <row r="48" spans="1:8" s="5" customFormat="1" ht="20.100000000000001" customHeight="1">
      <c r="A48" s="8" t="s">
        <v>166</v>
      </c>
      <c r="B48" s="37">
        <v>1401</v>
      </c>
      <c r="C48" s="105">
        <f>'I. Фін результат'!C92</f>
        <v>1454</v>
      </c>
      <c r="D48" s="105">
        <f>'I. Фін результат'!D92</f>
        <v>1054</v>
      </c>
      <c r="E48" s="105">
        <f>'I. Фін результат'!E92</f>
        <v>1370</v>
      </c>
      <c r="F48" s="105">
        <f>'I. Фін результат'!F92</f>
        <v>1054</v>
      </c>
      <c r="G48" s="99">
        <f t="shared" si="1"/>
        <v>-316</v>
      </c>
      <c r="H48" s="156">
        <f t="shared" si="0"/>
        <v>76.934306569343065</v>
      </c>
    </row>
    <row r="49" spans="1:8" s="5" customFormat="1" ht="20.100000000000001" customHeight="1">
      <c r="A49" s="8" t="s">
        <v>16</v>
      </c>
      <c r="B49" s="37">
        <v>1402</v>
      </c>
      <c r="C49" s="105">
        <f>'I. Фін результат'!C93</f>
        <v>3112</v>
      </c>
      <c r="D49" s="105">
        <f>'I. Фін результат'!D93</f>
        <v>2059</v>
      </c>
      <c r="E49" s="105">
        <f>'I. Фін результат'!E93</f>
        <v>1240</v>
      </c>
      <c r="F49" s="105">
        <f>'I. Фін результат'!F93</f>
        <v>2059</v>
      </c>
      <c r="G49" s="99">
        <f t="shared" si="1"/>
        <v>819</v>
      </c>
      <c r="H49" s="156">
        <f t="shared" si="0"/>
        <v>166.04838709677418</v>
      </c>
    </row>
    <row r="50" spans="1:8" s="5" customFormat="1" ht="20.100000000000001" customHeight="1">
      <c r="A50" s="8" t="s">
        <v>5</v>
      </c>
      <c r="B50" s="13">
        <v>1410</v>
      </c>
      <c r="C50" s="105">
        <f>'I. Фін результат'!C94</f>
        <v>18448</v>
      </c>
      <c r="D50" s="105">
        <f>'I. Фін результат'!D94</f>
        <v>18421</v>
      </c>
      <c r="E50" s="105">
        <f>'I. Фін результат'!E94</f>
        <v>18283</v>
      </c>
      <c r="F50" s="105">
        <f>'I. Фін результат'!F94</f>
        <v>18421</v>
      </c>
      <c r="G50" s="99">
        <f t="shared" si="1"/>
        <v>138</v>
      </c>
      <c r="H50" s="156">
        <f t="shared" si="0"/>
        <v>100.75479954055679</v>
      </c>
    </row>
    <row r="51" spans="1:8" s="5" customFormat="1" ht="20.100000000000001" customHeight="1">
      <c r="A51" s="8" t="s">
        <v>6</v>
      </c>
      <c r="B51" s="13">
        <v>1420</v>
      </c>
      <c r="C51" s="105">
        <f>'I. Фін результат'!C95</f>
        <v>3988</v>
      </c>
      <c r="D51" s="105">
        <f>'I. Фін результат'!D95</f>
        <v>3913</v>
      </c>
      <c r="E51" s="105">
        <f>'I. Фін результат'!E95</f>
        <v>4023</v>
      </c>
      <c r="F51" s="105">
        <f>'I. Фін результат'!F95</f>
        <v>3913</v>
      </c>
      <c r="G51" s="99">
        <f t="shared" si="1"/>
        <v>-110</v>
      </c>
      <c r="H51" s="156">
        <f t="shared" si="0"/>
        <v>97.265722097936859</v>
      </c>
    </row>
    <row r="52" spans="1:8" s="5" customFormat="1" ht="20.100000000000001" customHeight="1">
      <c r="A52" s="8" t="s">
        <v>7</v>
      </c>
      <c r="B52" s="13">
        <v>1430</v>
      </c>
      <c r="C52" s="105">
        <f>'I. Фін результат'!C96</f>
        <v>732</v>
      </c>
      <c r="D52" s="105">
        <f>'I. Фін результат'!D96</f>
        <v>890</v>
      </c>
      <c r="E52" s="105">
        <f>'I. Фін результат'!E96</f>
        <v>400</v>
      </c>
      <c r="F52" s="105">
        <f>'I. Фін результат'!F96</f>
        <v>890</v>
      </c>
      <c r="G52" s="99">
        <f t="shared" si="1"/>
        <v>490</v>
      </c>
      <c r="H52" s="156">
        <f t="shared" si="0"/>
        <v>222.5</v>
      </c>
    </row>
    <row r="53" spans="1:8" s="5" customFormat="1" ht="20.100000000000001" customHeight="1">
      <c r="A53" s="8" t="s">
        <v>17</v>
      </c>
      <c r="B53" s="13">
        <v>1440</v>
      </c>
      <c r="C53" s="105">
        <f>'I. Фін результат'!C97</f>
        <v>1085</v>
      </c>
      <c r="D53" s="105">
        <f>'I. Фін результат'!D97</f>
        <v>388</v>
      </c>
      <c r="E53" s="105">
        <f>'I. Фін результат'!E97</f>
        <v>180</v>
      </c>
      <c r="F53" s="105">
        <f>'I. Фін результат'!F97</f>
        <v>388</v>
      </c>
      <c r="G53" s="99">
        <f t="shared" si="1"/>
        <v>208</v>
      </c>
      <c r="H53" s="156">
        <f t="shared" si="0"/>
        <v>215.55555555555554</v>
      </c>
    </row>
    <row r="54" spans="1:8" s="5" customFormat="1" ht="20.100000000000001" customHeight="1" thickBot="1">
      <c r="A54" s="10" t="s">
        <v>41</v>
      </c>
      <c r="B54" s="13">
        <v>1450</v>
      </c>
      <c r="C54" s="106">
        <f>SUM(C47,C50,C51,C52,C53)</f>
        <v>28819</v>
      </c>
      <c r="D54" s="106">
        <f>SUM(D47,D50,D51,D52,D53)</f>
        <v>26725</v>
      </c>
      <c r="E54" s="106">
        <f>SUM(E47,E50,E51,E52,E53)</f>
        <v>25496</v>
      </c>
      <c r="F54" s="106">
        <f>SUM(F47,F50,F51,F52,F53)</f>
        <v>26725</v>
      </c>
      <c r="G54" s="107">
        <f t="shared" si="1"/>
        <v>1229</v>
      </c>
      <c r="H54" s="157">
        <f t="shared" si="0"/>
        <v>104.82036397866332</v>
      </c>
    </row>
    <row r="55" spans="1:8" s="5" customFormat="1" ht="19.5" thickBot="1">
      <c r="A55" s="203" t="s">
        <v>102</v>
      </c>
      <c r="B55" s="204"/>
      <c r="C55" s="204"/>
      <c r="D55" s="204"/>
      <c r="E55" s="204"/>
      <c r="F55" s="204"/>
      <c r="G55" s="204"/>
      <c r="H55" s="205"/>
    </row>
    <row r="56" spans="1:8" s="5" customFormat="1">
      <c r="A56" s="223" t="s">
        <v>101</v>
      </c>
      <c r="B56" s="224"/>
      <c r="C56" s="224"/>
      <c r="D56" s="224"/>
      <c r="E56" s="224"/>
      <c r="F56" s="224"/>
      <c r="G56" s="224"/>
      <c r="H56" s="225"/>
    </row>
    <row r="57" spans="1:8" s="5" customFormat="1" ht="37.5" customHeight="1">
      <c r="A57" s="134" t="s">
        <v>42</v>
      </c>
      <c r="B57" s="119">
        <v>2000</v>
      </c>
      <c r="C57" s="105">
        <f>'ІІ. Розр. з бюджетом'!C7</f>
        <v>0</v>
      </c>
      <c r="D57" s="105">
        <f>'ІІ. Розр. з бюджетом'!D7</f>
        <v>0</v>
      </c>
      <c r="E57" s="105">
        <f>'ІІ. Розр. з бюджетом'!E7</f>
        <v>0</v>
      </c>
      <c r="F57" s="105">
        <f>'ІІ. Розр. з бюджетом'!F7</f>
        <v>0</v>
      </c>
      <c r="G57" s="105">
        <f t="shared" ref="G57:G67" si="2">F57-E57</f>
        <v>0</v>
      </c>
      <c r="H57" s="156" t="e">
        <f t="shared" ref="H57:H108" si="3">(F57/E57)*100</f>
        <v>#DIV/0!</v>
      </c>
    </row>
    <row r="58" spans="1:8" s="5" customFormat="1" ht="39.75" customHeight="1">
      <c r="A58" s="43" t="s">
        <v>229</v>
      </c>
      <c r="B58" s="6">
        <v>2010</v>
      </c>
      <c r="C58" s="159">
        <f>SUM(C59:C60)</f>
        <v>0</v>
      </c>
      <c r="D58" s="159">
        <f>SUM(D59:D60)</f>
        <v>0</v>
      </c>
      <c r="E58" s="159">
        <f>SUM(E59:E60)</f>
        <v>0</v>
      </c>
      <c r="F58" s="159">
        <f>SUM(F59:F60)</f>
        <v>0</v>
      </c>
      <c r="G58" s="99">
        <f t="shared" si="2"/>
        <v>0</v>
      </c>
      <c r="H58" s="156" t="e">
        <f t="shared" si="3"/>
        <v>#DIV/0!</v>
      </c>
    </row>
    <row r="59" spans="1:8" s="5" customFormat="1" ht="37.5" customHeight="1">
      <c r="A59" s="8" t="s">
        <v>124</v>
      </c>
      <c r="B59" s="6">
        <v>2011</v>
      </c>
      <c r="C59" s="105" t="str">
        <f>'ІІ. Розр. з бюджетом'!C9</f>
        <v>(    )</v>
      </c>
      <c r="D59" s="105" t="str">
        <f>'ІІ. Розр. з бюджетом'!D9</f>
        <v>(    )</v>
      </c>
      <c r="E59" s="105" t="str">
        <f>'ІІ. Розр. з бюджетом'!E9</f>
        <v>(    )</v>
      </c>
      <c r="F59" s="105" t="str">
        <f>'ІІ. Розр. з бюджетом'!F9</f>
        <v>(    )</v>
      </c>
      <c r="G59" s="99" t="e">
        <f t="shared" si="2"/>
        <v>#VALUE!</v>
      </c>
      <c r="H59" s="156" t="e">
        <f t="shared" si="3"/>
        <v>#VALUE!</v>
      </c>
    </row>
    <row r="60" spans="1:8" s="5" customFormat="1" ht="57" customHeight="1">
      <c r="A60" s="8" t="s">
        <v>355</v>
      </c>
      <c r="B60" s="6">
        <v>2012</v>
      </c>
      <c r="C60" s="105" t="str">
        <f>'ІІ. Розр. з бюджетом'!C10</f>
        <v>(    )</v>
      </c>
      <c r="D60" s="105" t="str">
        <f>'ІІ. Розр. з бюджетом'!D10</f>
        <v>(    )</v>
      </c>
      <c r="E60" s="105" t="str">
        <f>'ІІ. Розр. з бюджетом'!E10</f>
        <v>(    )</v>
      </c>
      <c r="F60" s="105" t="str">
        <f>'ІІ. Розр. з бюджетом'!F10</f>
        <v>(    )</v>
      </c>
      <c r="G60" s="99" t="e">
        <f t="shared" si="2"/>
        <v>#VALUE!</v>
      </c>
      <c r="H60" s="156" t="e">
        <f t="shared" si="3"/>
        <v>#VALUE!</v>
      </c>
    </row>
    <row r="61" spans="1:8" s="5" customFormat="1" ht="29.45" customHeight="1">
      <c r="A61" s="8" t="s">
        <v>110</v>
      </c>
      <c r="B61" s="6" t="s">
        <v>131</v>
      </c>
      <c r="C61" s="105" t="str">
        <f>'ІІ. Розр. з бюджетом'!C11</f>
        <v>(    )</v>
      </c>
      <c r="D61" s="105" t="str">
        <f>'ІІ. Розр. з бюджетом'!D11</f>
        <v>(    )</v>
      </c>
      <c r="E61" s="105" t="str">
        <f>'ІІ. Розр. з бюджетом'!E11</f>
        <v>(    )</v>
      </c>
      <c r="F61" s="105" t="str">
        <f>'ІІ. Розр. з бюджетом'!F11</f>
        <v>(    )</v>
      </c>
      <c r="G61" s="108" t="e">
        <f t="shared" si="2"/>
        <v>#VALUE!</v>
      </c>
      <c r="H61" s="156" t="e">
        <f t="shared" si="3"/>
        <v>#VALUE!</v>
      </c>
    </row>
    <row r="62" spans="1:8" s="5" customFormat="1">
      <c r="A62" s="8" t="s">
        <v>117</v>
      </c>
      <c r="B62" s="6">
        <v>2020</v>
      </c>
      <c r="C62" s="105">
        <f>'ІІ. Розр. з бюджетом'!C12</f>
        <v>0</v>
      </c>
      <c r="D62" s="105">
        <f>'ІІ. Розр. з бюджетом'!D12</f>
        <v>0</v>
      </c>
      <c r="E62" s="105">
        <f>'ІІ. Розр. з бюджетом'!E12</f>
        <v>0</v>
      </c>
      <c r="F62" s="105">
        <f>'ІІ. Розр. з бюджетом'!F12</f>
        <v>0</v>
      </c>
      <c r="G62" s="99">
        <f t="shared" si="2"/>
        <v>0</v>
      </c>
      <c r="H62" s="156" t="e">
        <f t="shared" si="3"/>
        <v>#DIV/0!</v>
      </c>
    </row>
    <row r="63" spans="1:8" s="5" customFormat="1">
      <c r="A63" s="43" t="s">
        <v>52</v>
      </c>
      <c r="B63" s="6">
        <v>2030</v>
      </c>
      <c r="C63" s="105" t="str">
        <f>'ІІ. Розр. з бюджетом'!C13</f>
        <v>(    )</v>
      </c>
      <c r="D63" s="105" t="str">
        <f>'ІІ. Розр. з бюджетом'!D13</f>
        <v>(    )</v>
      </c>
      <c r="E63" s="105" t="str">
        <f>'ІІ. Розр. з бюджетом'!E13</f>
        <v>(    )</v>
      </c>
      <c r="F63" s="105" t="str">
        <f>'ІІ. Розр. з бюджетом'!F13</f>
        <v>(    )</v>
      </c>
      <c r="G63" s="99" t="e">
        <f t="shared" si="2"/>
        <v>#VALUE!</v>
      </c>
      <c r="H63" s="156" t="e">
        <f t="shared" si="3"/>
        <v>#VALUE!</v>
      </c>
    </row>
    <row r="64" spans="1:8" s="5" customFormat="1">
      <c r="A64" s="43" t="s">
        <v>15</v>
      </c>
      <c r="B64" s="6">
        <v>2040</v>
      </c>
      <c r="C64" s="105" t="str">
        <f>'ІІ. Розр. з бюджетом'!C15</f>
        <v>(    )</v>
      </c>
      <c r="D64" s="105" t="str">
        <f>'ІІ. Розр. з бюджетом'!D15</f>
        <v>(    )</v>
      </c>
      <c r="E64" s="105" t="str">
        <f>'ІІ. Розр. з бюджетом'!E15</f>
        <v>(    )</v>
      </c>
      <c r="F64" s="105" t="str">
        <f>'ІІ. Розр. з бюджетом'!F15</f>
        <v>(    )</v>
      </c>
      <c r="G64" s="99" t="e">
        <f t="shared" si="2"/>
        <v>#VALUE!</v>
      </c>
      <c r="H64" s="156" t="e">
        <f t="shared" si="3"/>
        <v>#VALUE!</v>
      </c>
    </row>
    <row r="65" spans="1:8" s="5" customFormat="1">
      <c r="A65" s="43" t="s">
        <v>210</v>
      </c>
      <c r="B65" s="6">
        <v>2050</v>
      </c>
      <c r="C65" s="105" t="str">
        <f>'ІІ. Розр. з бюджетом'!C16</f>
        <v>(    )</v>
      </c>
      <c r="D65" s="105" t="str">
        <f>'ІІ. Розр. з бюджетом'!D16</f>
        <v>(    )</v>
      </c>
      <c r="E65" s="105" t="str">
        <f>'ІІ. Розр. з бюджетом'!E16</f>
        <v>(    )</v>
      </c>
      <c r="F65" s="105" t="str">
        <f>'ІІ. Розр. з бюджетом'!F16</f>
        <v>(    )</v>
      </c>
      <c r="G65" s="99" t="e">
        <f t="shared" si="2"/>
        <v>#VALUE!</v>
      </c>
      <c r="H65" s="156" t="e">
        <f t="shared" si="3"/>
        <v>#VALUE!</v>
      </c>
    </row>
    <row r="66" spans="1:8" s="5" customFormat="1">
      <c r="A66" s="43" t="s">
        <v>211</v>
      </c>
      <c r="B66" s="6">
        <v>2060</v>
      </c>
      <c r="C66" s="105" t="str">
        <f>'ІІ. Розр. з бюджетом'!C17</f>
        <v>(    )</v>
      </c>
      <c r="D66" s="105" t="str">
        <f>'ІІ. Розр. з бюджетом'!D17</f>
        <v>(    )</v>
      </c>
      <c r="E66" s="105" t="str">
        <f>'ІІ. Розр. з бюджетом'!E17</f>
        <v>(    )</v>
      </c>
      <c r="F66" s="105" t="str">
        <f>'ІІ. Розр. з бюджетом'!F17</f>
        <v>(    )</v>
      </c>
      <c r="G66" s="99" t="e">
        <f t="shared" si="2"/>
        <v>#VALUE!</v>
      </c>
      <c r="H66" s="156" t="e">
        <f t="shared" si="3"/>
        <v>#VALUE!</v>
      </c>
    </row>
    <row r="67" spans="1:8" s="5" customFormat="1" ht="41.25" customHeight="1">
      <c r="A67" s="43" t="s">
        <v>43</v>
      </c>
      <c r="B67" s="6">
        <v>2070</v>
      </c>
      <c r="C67" s="111">
        <f>SUM(C57,C58,C62,C63,C64,C65,C66)+C40</f>
        <v>1084</v>
      </c>
      <c r="D67" s="111">
        <f>SUM(D57,D58,D62,D63,D64,D65,D66)+D40</f>
        <v>375</v>
      </c>
      <c r="E67" s="111">
        <f>SUM(E57,E58,E62,E63,E64,E65,E66)+E40</f>
        <v>219</v>
      </c>
      <c r="F67" s="111">
        <f>SUM(F57,F58,F62,F63,F64,F65,F66)+F40</f>
        <v>375</v>
      </c>
      <c r="G67" s="99">
        <f t="shared" si="2"/>
        <v>156</v>
      </c>
      <c r="H67" s="156">
        <f t="shared" si="3"/>
        <v>171.23287671232876</v>
      </c>
    </row>
    <row r="68" spans="1:8" s="5" customFormat="1" ht="21.75" customHeight="1">
      <c r="A68" s="220" t="s">
        <v>340</v>
      </c>
      <c r="B68" s="221"/>
      <c r="C68" s="221"/>
      <c r="D68" s="221"/>
      <c r="E68" s="221"/>
      <c r="F68" s="221"/>
      <c r="G68" s="221"/>
      <c r="H68" s="222"/>
    </row>
    <row r="69" spans="1:8" s="5" customFormat="1" ht="41.25" customHeight="1">
      <c r="A69" s="68" t="s">
        <v>332</v>
      </c>
      <c r="B69" s="6">
        <v>2110</v>
      </c>
      <c r="C69" s="107">
        <f>'ІІ. Розр. з бюджетом'!C20</f>
        <v>6954</v>
      </c>
      <c r="D69" s="107">
        <f>'ІІ. Розр. з бюджетом'!D20</f>
        <v>5997</v>
      </c>
      <c r="E69" s="107">
        <f>'ІІ. Розр. з бюджетом'!E20</f>
        <v>4048</v>
      </c>
      <c r="F69" s="107">
        <f>'ІІ. Розр. з бюджетом'!F20</f>
        <v>5997</v>
      </c>
      <c r="G69" s="107">
        <f t="shared" ref="G69:G80" si="4">F69-E69</f>
        <v>1949</v>
      </c>
      <c r="H69" s="157">
        <f t="shared" si="3"/>
        <v>148.14723320158103</v>
      </c>
    </row>
    <row r="70" spans="1:8" s="5" customFormat="1">
      <c r="A70" s="8" t="s">
        <v>236</v>
      </c>
      <c r="B70" s="6">
        <v>2111</v>
      </c>
      <c r="C70" s="99">
        <f>'ІІ. Розр. з бюджетом'!C21</f>
        <v>238</v>
      </c>
      <c r="D70" s="99">
        <f>'ІІ. Розр. з бюджетом'!D21</f>
        <v>83</v>
      </c>
      <c r="E70" s="99">
        <f>'ІІ. Розр. з бюджетом'!E21</f>
        <v>48</v>
      </c>
      <c r="F70" s="99">
        <v>29</v>
      </c>
      <c r="G70" s="99">
        <f t="shared" si="4"/>
        <v>-19</v>
      </c>
      <c r="H70" s="156">
        <f t="shared" si="3"/>
        <v>60.416666666666664</v>
      </c>
    </row>
    <row r="71" spans="1:8" s="5" customFormat="1" ht="37.5">
      <c r="A71" s="8" t="s">
        <v>333</v>
      </c>
      <c r="B71" s="6">
        <v>2112</v>
      </c>
      <c r="C71" s="99">
        <f>'ІІ. Розр. з бюджетом'!C22</f>
        <v>6716</v>
      </c>
      <c r="D71" s="99">
        <f>'ІІ. Розр. з бюджетом'!D22</f>
        <v>5914</v>
      </c>
      <c r="E71" s="99">
        <f>'ІІ. Розр. з бюджетом'!E22</f>
        <v>4000</v>
      </c>
      <c r="F71" s="99">
        <f>'ІІ. Розр. з бюджетом'!F22</f>
        <v>5914</v>
      </c>
      <c r="G71" s="99">
        <f t="shared" si="4"/>
        <v>1914</v>
      </c>
      <c r="H71" s="156">
        <f t="shared" si="3"/>
        <v>147.85</v>
      </c>
    </row>
    <row r="72" spans="1:8" s="5" customFormat="1" ht="43.15" customHeight="1">
      <c r="A72" s="43" t="s">
        <v>334</v>
      </c>
      <c r="B72" s="7">
        <v>2113</v>
      </c>
      <c r="C72" s="99">
        <f>'ІІ. Розр. з бюджетом'!C23</f>
        <v>0</v>
      </c>
      <c r="D72" s="99">
        <f>'ІІ. Розр. з бюджетом'!D23</f>
        <v>0</v>
      </c>
      <c r="E72" s="99">
        <f>'ІІ. Розр. з бюджетом'!E23</f>
        <v>0</v>
      </c>
      <c r="F72" s="99">
        <f>'ІІ. Розр. з бюджетом'!F23</f>
        <v>0</v>
      </c>
      <c r="G72" s="99">
        <f t="shared" si="4"/>
        <v>0</v>
      </c>
      <c r="H72" s="156" t="e">
        <f t="shared" si="3"/>
        <v>#DIV/0!</v>
      </c>
    </row>
    <row r="73" spans="1:8" s="5" customFormat="1">
      <c r="A73" s="43" t="s">
        <v>63</v>
      </c>
      <c r="B73" s="7">
        <v>2114</v>
      </c>
      <c r="C73" s="99">
        <f>'ІІ. Розр. з бюджетом'!C24</f>
        <v>0</v>
      </c>
      <c r="D73" s="99">
        <f>'ІІ. Розр. з бюджетом'!D24</f>
        <v>0</v>
      </c>
      <c r="E73" s="99">
        <f>'ІІ. Розр. з бюджетом'!E24</f>
        <v>0</v>
      </c>
      <c r="F73" s="99">
        <f>'ІІ. Розр. з бюджетом'!F24</f>
        <v>0</v>
      </c>
      <c r="G73" s="99"/>
      <c r="H73" s="156" t="e">
        <f t="shared" si="3"/>
        <v>#DIV/0!</v>
      </c>
    </row>
    <row r="74" spans="1:8" s="5" customFormat="1" ht="37.5">
      <c r="A74" s="43" t="s">
        <v>335</v>
      </c>
      <c r="B74" s="7">
        <v>2115</v>
      </c>
      <c r="C74" s="99">
        <f>'ІІ. Розр. з бюджетом'!C25</f>
        <v>0</v>
      </c>
      <c r="D74" s="99">
        <f>'ІІ. Розр. з бюджетом'!D25</f>
        <v>0</v>
      </c>
      <c r="E74" s="99">
        <f>'ІІ. Розр. з бюджетом'!E25</f>
        <v>0</v>
      </c>
      <c r="F74" s="99">
        <f>'ІІ. Розр. з бюджетом'!F25</f>
        <v>0</v>
      </c>
      <c r="G74" s="99"/>
      <c r="H74" s="156" t="e">
        <f t="shared" si="3"/>
        <v>#DIV/0!</v>
      </c>
    </row>
    <row r="75" spans="1:8" s="5" customFormat="1">
      <c r="A75" s="43" t="s">
        <v>78</v>
      </c>
      <c r="B75" s="7">
        <v>2116</v>
      </c>
      <c r="C75" s="99">
        <f>'ІІ. Розр. з бюджетом'!C26</f>
        <v>0</v>
      </c>
      <c r="D75" s="99">
        <f>'ІІ. Розр. з бюджетом'!D26</f>
        <v>0</v>
      </c>
      <c r="E75" s="99">
        <f>'ІІ. Розр. з бюджетом'!E26</f>
        <v>0</v>
      </c>
      <c r="F75" s="99">
        <f>'ІІ. Розр. з бюджетом'!F26</f>
        <v>0</v>
      </c>
      <c r="G75" s="99"/>
      <c r="H75" s="156" t="e">
        <f t="shared" si="3"/>
        <v>#DIV/0!</v>
      </c>
    </row>
    <row r="76" spans="1:8" s="5" customFormat="1" ht="30.6" customHeight="1">
      <c r="A76" s="43" t="s">
        <v>356</v>
      </c>
      <c r="B76" s="7">
        <v>2117</v>
      </c>
      <c r="C76" s="99">
        <f>'ІІ. Розр. з бюджетом'!C27</f>
        <v>0</v>
      </c>
      <c r="D76" s="99">
        <f>'ІІ. Розр. з бюджетом'!D27</f>
        <v>0</v>
      </c>
      <c r="E76" s="99">
        <f>'ІІ. Розр. з бюджетом'!E27</f>
        <v>0</v>
      </c>
      <c r="F76" s="99">
        <f>'ІІ. Розр. з бюджетом'!F27</f>
        <v>0</v>
      </c>
      <c r="G76" s="99"/>
      <c r="H76" s="156" t="e">
        <f t="shared" si="3"/>
        <v>#DIV/0!</v>
      </c>
    </row>
    <row r="77" spans="1:8" s="5" customFormat="1" ht="39" customHeight="1">
      <c r="A77" s="68" t="s">
        <v>336</v>
      </c>
      <c r="B77" s="49">
        <v>2120</v>
      </c>
      <c r="C77" s="127">
        <f>'ІІ. Розр. з бюджетом'!C30</f>
        <v>3253</v>
      </c>
      <c r="D77" s="127">
        <f>'ІІ. Розр. з бюджетом'!D30</f>
        <v>3156</v>
      </c>
      <c r="E77" s="127">
        <f>'ІІ. Розр. з бюджетом'!E30</f>
        <v>3205</v>
      </c>
      <c r="F77" s="127">
        <f>'ІІ. Розр. з бюджетом'!F30</f>
        <v>3156</v>
      </c>
      <c r="G77" s="107">
        <f t="shared" si="4"/>
        <v>-49</v>
      </c>
      <c r="H77" s="157">
        <f t="shared" si="3"/>
        <v>98.471138845553824</v>
      </c>
    </row>
    <row r="78" spans="1:8" s="5" customFormat="1" ht="56.25">
      <c r="A78" s="68" t="s">
        <v>337</v>
      </c>
      <c r="B78" s="49">
        <v>2130</v>
      </c>
      <c r="C78" s="127">
        <f>'ІІ. Розр. з бюджетом'!C35</f>
        <v>3988</v>
      </c>
      <c r="D78" s="127">
        <f>'ІІ. Розр. з бюджетом'!D35</f>
        <v>3913</v>
      </c>
      <c r="E78" s="127">
        <f>'ІІ. Розр. з бюджетом'!E35</f>
        <v>4056</v>
      </c>
      <c r="F78" s="127">
        <f>'ІІ. Розр. з бюджетом'!F35</f>
        <v>3913</v>
      </c>
      <c r="G78" s="107">
        <f t="shared" si="4"/>
        <v>-143</v>
      </c>
      <c r="H78" s="157">
        <f t="shared" si="3"/>
        <v>96.474358974358978</v>
      </c>
    </row>
    <row r="79" spans="1:8" s="5" customFormat="1" ht="74.45" customHeight="1">
      <c r="A79" s="76" t="s">
        <v>357</v>
      </c>
      <c r="B79" s="7">
        <v>2131</v>
      </c>
      <c r="C79" s="105">
        <f>'ІІ. Розр. з бюджетом'!C36</f>
        <v>0</v>
      </c>
      <c r="D79" s="105">
        <f>'ІІ. Розр. з бюджетом'!D36</f>
        <v>0</v>
      </c>
      <c r="E79" s="105">
        <f>'ІІ. Розр. з бюджетом'!E36</f>
        <v>33</v>
      </c>
      <c r="F79" s="105">
        <f>'ІІ. Розр. з бюджетом'!F36</f>
        <v>0</v>
      </c>
      <c r="G79" s="99">
        <f t="shared" si="4"/>
        <v>-33</v>
      </c>
      <c r="H79" s="156">
        <f t="shared" si="3"/>
        <v>0</v>
      </c>
    </row>
    <row r="80" spans="1:8" s="5" customFormat="1" ht="45.6" customHeight="1">
      <c r="A80" s="76" t="s">
        <v>338</v>
      </c>
      <c r="B80" s="7">
        <v>2133</v>
      </c>
      <c r="C80" s="105">
        <f>'ІІ. Розр. з бюджетом'!C38</f>
        <v>3988</v>
      </c>
      <c r="D80" s="105">
        <f>'ІІ. Розр. з бюджетом'!D38</f>
        <v>3913</v>
      </c>
      <c r="E80" s="105">
        <f>'ІІ. Розр. з бюджетом'!E38</f>
        <v>4023</v>
      </c>
      <c r="F80" s="105">
        <f>'ІІ. Розр. з бюджетом'!F38</f>
        <v>3913</v>
      </c>
      <c r="G80" s="99">
        <f t="shared" si="4"/>
        <v>-110</v>
      </c>
      <c r="H80" s="156">
        <f t="shared" si="3"/>
        <v>97.265722097936859</v>
      </c>
    </row>
    <row r="81" spans="1:8" s="5" customFormat="1" ht="22.5" customHeight="1" thickBot="1">
      <c r="A81" s="75" t="s">
        <v>339</v>
      </c>
      <c r="B81" s="7">
        <v>2200</v>
      </c>
      <c r="C81" s="127">
        <f>'ІІ. Розр. з бюджетом'!C43</f>
        <v>14195</v>
      </c>
      <c r="D81" s="127">
        <f>'ІІ. Розр. з бюджетом'!D43</f>
        <v>13066</v>
      </c>
      <c r="E81" s="127">
        <f>'ІІ. Розр. з бюджетом'!E43</f>
        <v>11309</v>
      </c>
      <c r="F81" s="127">
        <f>'ІІ. Розр. з бюджетом'!F43</f>
        <v>13066</v>
      </c>
      <c r="G81" s="107"/>
      <c r="H81" s="157">
        <f t="shared" si="3"/>
        <v>115.53629852330003</v>
      </c>
    </row>
    <row r="82" spans="1:8" s="5" customFormat="1" ht="19.5" thickBot="1">
      <c r="A82" s="203" t="s">
        <v>271</v>
      </c>
      <c r="B82" s="204"/>
      <c r="C82" s="204"/>
      <c r="D82" s="204"/>
      <c r="E82" s="204"/>
      <c r="F82" s="204"/>
      <c r="G82" s="204"/>
      <c r="H82" s="205"/>
    </row>
    <row r="83" spans="1:8" s="5" customFormat="1" ht="20.100000000000001" customHeight="1">
      <c r="A83" s="113" t="s">
        <v>268</v>
      </c>
      <c r="B83" s="9">
        <v>3405</v>
      </c>
      <c r="C83" s="127">
        <f>'ІІІ. Рух грош. коштів'!C69</f>
        <v>0</v>
      </c>
      <c r="D83" s="127">
        <f>'ІІІ. Рух грош. коштів'!D69</f>
        <v>0</v>
      </c>
      <c r="E83" s="127">
        <f>'ІІІ. Рух грош. коштів'!E69</f>
        <v>0</v>
      </c>
      <c r="F83" s="127">
        <f>'ІІІ. Рух грош. коштів'!F69</f>
        <v>0</v>
      </c>
      <c r="G83" s="107">
        <f t="shared" ref="G83:G89" si="5">F83-E83</f>
        <v>0</v>
      </c>
      <c r="H83" s="157" t="e">
        <f t="shared" si="3"/>
        <v>#DIV/0!</v>
      </c>
    </row>
    <row r="84" spans="1:8" s="5" customFormat="1" ht="20.100000000000001" customHeight="1">
      <c r="A84" s="76" t="s">
        <v>329</v>
      </c>
      <c r="B84" s="133">
        <v>3030</v>
      </c>
      <c r="C84" s="105">
        <f>'ІІІ. Рух грош. коштів'!C11</f>
        <v>0</v>
      </c>
      <c r="D84" s="105">
        <f>'ІІІ. Рух грош. коштів'!D11</f>
        <v>0</v>
      </c>
      <c r="E84" s="105">
        <f>'ІІІ. Рух грош. коштів'!E11</f>
        <v>0</v>
      </c>
      <c r="F84" s="105">
        <f>'ІІІ. Рух грош. коштів'!F11</f>
        <v>0</v>
      </c>
      <c r="G84" s="107"/>
      <c r="H84" s="156" t="e">
        <f t="shared" si="3"/>
        <v>#DIV/0!</v>
      </c>
    </row>
    <row r="85" spans="1:8" s="5" customFormat="1">
      <c r="A85" s="76" t="s">
        <v>260</v>
      </c>
      <c r="B85" s="133">
        <v>3195</v>
      </c>
      <c r="C85" s="105">
        <f>'ІІІ. Рух грош. коштів'!C37</f>
        <v>85</v>
      </c>
      <c r="D85" s="105">
        <f>'ІІІ. Рух грош. коштів'!D37</f>
        <v>6</v>
      </c>
      <c r="E85" s="105">
        <f>'ІІІ. Рух грош. коштів'!E37</f>
        <v>174</v>
      </c>
      <c r="F85" s="105">
        <f>'ІІІ. Рух грош. коштів'!F37</f>
        <v>6</v>
      </c>
      <c r="G85" s="99">
        <f>F85-E85</f>
        <v>-168</v>
      </c>
      <c r="H85" s="156">
        <f t="shared" si="3"/>
        <v>3.4482758620689653</v>
      </c>
    </row>
    <row r="86" spans="1:8">
      <c r="A86" s="76" t="s">
        <v>103</v>
      </c>
      <c r="B86" s="133">
        <v>3295</v>
      </c>
      <c r="C86" s="105">
        <f>'ІІІ. Рух грош. коштів'!C50</f>
        <v>0</v>
      </c>
      <c r="D86" s="105">
        <f>'ІІІ. Рух грош. коштів'!D50</f>
        <v>0</v>
      </c>
      <c r="E86" s="105">
        <f>'ІІІ. Рух грош. коштів'!E50</f>
        <v>0</v>
      </c>
      <c r="F86" s="105">
        <f>'ІІІ. Рух грош. коштів'!F50</f>
        <v>0</v>
      </c>
      <c r="G86" s="99">
        <f t="shared" si="5"/>
        <v>0</v>
      </c>
      <c r="H86" s="156" t="e">
        <f t="shared" si="3"/>
        <v>#DIV/0!</v>
      </c>
    </row>
    <row r="87" spans="1:8" s="5" customFormat="1">
      <c r="A87" s="76" t="s">
        <v>270</v>
      </c>
      <c r="B87" s="9">
        <v>3395</v>
      </c>
      <c r="C87" s="105">
        <f>'ІІІ. Рух грош. коштів'!C67</f>
        <v>0</v>
      </c>
      <c r="D87" s="105">
        <f>'ІІІ. Рух грош. коштів'!D67</f>
        <v>0</v>
      </c>
      <c r="E87" s="105">
        <f>'ІІІ. Рух грош. коштів'!E67</f>
        <v>0</v>
      </c>
      <c r="F87" s="105">
        <f>'ІІІ. Рух грош. коштів'!F67</f>
        <v>0</v>
      </c>
      <c r="G87" s="99">
        <f t="shared" si="5"/>
        <v>0</v>
      </c>
      <c r="H87" s="156" t="e">
        <f t="shared" si="3"/>
        <v>#DIV/0!</v>
      </c>
    </row>
    <row r="88" spans="1:8" s="5" customFormat="1">
      <c r="A88" s="76" t="s">
        <v>106</v>
      </c>
      <c r="B88" s="9">
        <v>3410</v>
      </c>
      <c r="C88" s="105">
        <f>'ІІІ. Рух грош. коштів'!C70</f>
        <v>0</v>
      </c>
      <c r="D88" s="105">
        <f>'ІІІ. Рух грош. коштів'!D70</f>
        <v>0</v>
      </c>
      <c r="E88" s="105">
        <f>'ІІІ. Рух грош. коштів'!E70</f>
        <v>0</v>
      </c>
      <c r="F88" s="105">
        <f>'ІІІ. Рух грош. коштів'!F70</f>
        <v>0</v>
      </c>
      <c r="G88" s="99">
        <f t="shared" si="5"/>
        <v>0</v>
      </c>
      <c r="H88" s="156" t="e">
        <f t="shared" si="3"/>
        <v>#DIV/0!</v>
      </c>
    </row>
    <row r="89" spans="1:8" s="5" customFormat="1" ht="19.5" thickBot="1">
      <c r="A89" s="114" t="s">
        <v>269</v>
      </c>
      <c r="B89" s="9">
        <v>3415</v>
      </c>
      <c r="C89" s="106">
        <f>SUM(C83,C85:C88)</f>
        <v>85</v>
      </c>
      <c r="D89" s="106">
        <f>SUM(D83,D85:D88)</f>
        <v>6</v>
      </c>
      <c r="E89" s="106">
        <f>SUM(E83,E85:E88)</f>
        <v>174</v>
      </c>
      <c r="F89" s="106">
        <f>SUM(F83,F85:F88)</f>
        <v>6</v>
      </c>
      <c r="G89" s="107">
        <f t="shared" si="5"/>
        <v>-168</v>
      </c>
      <c r="H89" s="157">
        <f t="shared" si="3"/>
        <v>3.4482758620689653</v>
      </c>
    </row>
    <row r="90" spans="1:8" s="5" customFormat="1" ht="19.5" thickBot="1">
      <c r="A90" s="206" t="s">
        <v>272</v>
      </c>
      <c r="B90" s="207"/>
      <c r="C90" s="207"/>
      <c r="D90" s="207"/>
      <c r="E90" s="207"/>
      <c r="F90" s="207"/>
      <c r="G90" s="207"/>
      <c r="H90" s="208"/>
    </row>
    <row r="91" spans="1:8" s="5" customFormat="1" ht="20.100000000000001" customHeight="1">
      <c r="A91" s="113" t="s">
        <v>212</v>
      </c>
      <c r="B91" s="115">
        <v>4000</v>
      </c>
      <c r="C91" s="116">
        <f>SUM(C92:C97)</f>
        <v>757</v>
      </c>
      <c r="D91" s="116">
        <f>SUM(D92:D97)</f>
        <v>0</v>
      </c>
      <c r="E91" s="116">
        <f>SUM(E92:E97)</f>
        <v>0</v>
      </c>
      <c r="F91" s="116">
        <f>SUM(F92:F97)</f>
        <v>0</v>
      </c>
      <c r="G91" s="107">
        <f t="shared" ref="G91:G97" si="6">F91-E91</f>
        <v>0</v>
      </c>
      <c r="H91" s="157" t="e">
        <f t="shared" si="3"/>
        <v>#DIV/0!</v>
      </c>
    </row>
    <row r="92" spans="1:8" s="5" customFormat="1" ht="20.100000000000001" customHeight="1">
      <c r="A92" s="8" t="s">
        <v>1</v>
      </c>
      <c r="B92" s="63" t="s">
        <v>132</v>
      </c>
      <c r="C92" s="105">
        <f>'IV. Кап. інвестиції'!C7</f>
        <v>120</v>
      </c>
      <c r="D92" s="105">
        <f>'IV. Кап. інвестиції'!D7</f>
        <v>0</v>
      </c>
      <c r="E92" s="105">
        <f>'IV. Кап. інвестиції'!E7</f>
        <v>0</v>
      </c>
      <c r="F92" s="105">
        <f>'IV. Кап. інвестиції'!F7</f>
        <v>0</v>
      </c>
      <c r="G92" s="99">
        <f t="shared" si="6"/>
        <v>0</v>
      </c>
      <c r="H92" s="156" t="e">
        <f t="shared" si="3"/>
        <v>#DIV/0!</v>
      </c>
    </row>
    <row r="93" spans="1:8" s="5" customFormat="1" ht="33.6" customHeight="1">
      <c r="A93" s="8" t="s">
        <v>2</v>
      </c>
      <c r="B93" s="62">
        <v>4020</v>
      </c>
      <c r="C93" s="105">
        <f>'IV. Кап. інвестиції'!C8</f>
        <v>536</v>
      </c>
      <c r="D93" s="105">
        <f>'IV. Кап. інвестиції'!D8</f>
        <v>0</v>
      </c>
      <c r="E93" s="105">
        <f>'IV. Кап. інвестиції'!E8</f>
        <v>0</v>
      </c>
      <c r="F93" s="105">
        <f>'IV. Кап. інвестиції'!F8</f>
        <v>0</v>
      </c>
      <c r="G93" s="99">
        <f t="shared" si="6"/>
        <v>0</v>
      </c>
      <c r="H93" s="156" t="e">
        <f t="shared" si="3"/>
        <v>#DIV/0!</v>
      </c>
    </row>
    <row r="94" spans="1:8" s="5" customFormat="1" ht="35.450000000000003" customHeight="1">
      <c r="A94" s="8" t="s">
        <v>18</v>
      </c>
      <c r="B94" s="63">
        <v>4030</v>
      </c>
      <c r="C94" s="105">
        <f>'IV. Кап. інвестиції'!C9</f>
        <v>101</v>
      </c>
      <c r="D94" s="105">
        <f>'IV. Кап. інвестиції'!D9</f>
        <v>0</v>
      </c>
      <c r="E94" s="105">
        <f>'IV. Кап. інвестиції'!E9</f>
        <v>0</v>
      </c>
      <c r="F94" s="105">
        <f>'IV. Кап. інвестиції'!F9</f>
        <v>0</v>
      </c>
      <c r="G94" s="99">
        <f t="shared" si="6"/>
        <v>0</v>
      </c>
      <c r="H94" s="156" t="e">
        <f t="shared" si="3"/>
        <v>#DIV/0!</v>
      </c>
    </row>
    <row r="95" spans="1:8" s="5" customFormat="1">
      <c r="A95" s="8" t="s">
        <v>3</v>
      </c>
      <c r="B95" s="62">
        <v>4040</v>
      </c>
      <c r="C95" s="105">
        <f>'IV. Кап. інвестиції'!C10</f>
        <v>0</v>
      </c>
      <c r="D95" s="105">
        <f>'IV. Кап. інвестиції'!D10</f>
        <v>0</v>
      </c>
      <c r="E95" s="105">
        <f>'IV. Кап. інвестиції'!E10</f>
        <v>0</v>
      </c>
      <c r="F95" s="105">
        <f>'IV. Кап. інвестиції'!F10</f>
        <v>0</v>
      </c>
      <c r="G95" s="99">
        <f t="shared" si="6"/>
        <v>0</v>
      </c>
      <c r="H95" s="156" t="e">
        <f t="shared" si="3"/>
        <v>#DIV/0!</v>
      </c>
    </row>
    <row r="96" spans="1:8" s="5" customFormat="1" ht="37.5">
      <c r="A96" s="8" t="s">
        <v>51</v>
      </c>
      <c r="B96" s="63">
        <v>4050</v>
      </c>
      <c r="C96" s="105">
        <f>'IV. Кап. інвестиції'!C11</f>
        <v>0</v>
      </c>
      <c r="D96" s="105">
        <f>'IV. Кап. інвестиції'!D11</f>
        <v>0</v>
      </c>
      <c r="E96" s="105">
        <f>'IV. Кап. інвестиції'!E11</f>
        <v>0</v>
      </c>
      <c r="F96" s="105">
        <f>'IV. Кап. інвестиції'!F11</f>
        <v>0</v>
      </c>
      <c r="G96" s="99"/>
      <c r="H96" s="156" t="e">
        <f t="shared" si="3"/>
        <v>#DIV/0!</v>
      </c>
    </row>
    <row r="97" spans="1:8" s="5" customFormat="1">
      <c r="A97" s="8" t="s">
        <v>223</v>
      </c>
      <c r="B97" s="63">
        <v>4060</v>
      </c>
      <c r="C97" s="105">
        <f>'IV. Кап. інвестиції'!C12</f>
        <v>0</v>
      </c>
      <c r="D97" s="105">
        <f>'IV. Кап. інвестиції'!D12</f>
        <v>0</v>
      </c>
      <c r="E97" s="105">
        <f>'IV. Кап. інвестиції'!E12</f>
        <v>0</v>
      </c>
      <c r="F97" s="105">
        <f>'IV. Кап. інвестиції'!F12</f>
        <v>0</v>
      </c>
      <c r="G97" s="99">
        <f t="shared" si="6"/>
        <v>0</v>
      </c>
      <c r="H97" s="156" t="e">
        <f t="shared" si="3"/>
        <v>#DIV/0!</v>
      </c>
    </row>
    <row r="98" spans="1:8" s="5" customFormat="1" ht="20.100000000000001" customHeight="1">
      <c r="A98" s="75" t="s">
        <v>213</v>
      </c>
      <c r="B98" s="115">
        <v>4000</v>
      </c>
      <c r="C98" s="106">
        <f>SUM(C99:C102)</f>
        <v>0</v>
      </c>
      <c r="D98" s="106">
        <f>SUM(D99:D102)</f>
        <v>0</v>
      </c>
      <c r="E98" s="106">
        <f>SUM(E99:E102)</f>
        <v>0</v>
      </c>
      <c r="F98" s="106">
        <f>SUM(F99:F102)</f>
        <v>0</v>
      </c>
      <c r="G98" s="107">
        <f>F98-E98</f>
        <v>0</v>
      </c>
      <c r="H98" s="157" t="e">
        <f t="shared" si="3"/>
        <v>#DIV/0!</v>
      </c>
    </row>
    <row r="99" spans="1:8" s="5" customFormat="1" ht="20.100000000000001" customHeight="1">
      <c r="A99" s="43" t="s">
        <v>358</v>
      </c>
      <c r="B99" s="117" t="s">
        <v>214</v>
      </c>
      <c r="C99" s="174"/>
      <c r="D99" s="174"/>
      <c r="E99" s="105">
        <f>'6.2. Інша інфо_2'!M36</f>
        <v>0</v>
      </c>
      <c r="F99" s="105">
        <f>'6.2. Інша інфо_2'!N36</f>
        <v>0</v>
      </c>
      <c r="G99" s="99">
        <f>F99-E99</f>
        <v>0</v>
      </c>
      <c r="H99" s="156" t="e">
        <f t="shared" si="3"/>
        <v>#DIV/0!</v>
      </c>
    </row>
    <row r="100" spans="1:8" s="5" customFormat="1" ht="20.100000000000001" customHeight="1">
      <c r="A100" s="43" t="s">
        <v>359</v>
      </c>
      <c r="B100" s="117" t="s">
        <v>215</v>
      </c>
      <c r="C100" s="174"/>
      <c r="D100" s="174"/>
      <c r="E100" s="105">
        <f>'6.2. Інша інфо_2'!Q36</f>
        <v>0</v>
      </c>
      <c r="F100" s="105">
        <f>'6.2. Інша інфо_2'!R36</f>
        <v>0</v>
      </c>
      <c r="G100" s="99">
        <f>F100-E100</f>
        <v>0</v>
      </c>
      <c r="H100" s="156" t="e">
        <f t="shared" si="3"/>
        <v>#DIV/0!</v>
      </c>
    </row>
    <row r="101" spans="1:8" s="5" customFormat="1" ht="20.100000000000001" customHeight="1">
      <c r="A101" s="43" t="s">
        <v>175</v>
      </c>
      <c r="B101" s="117" t="s">
        <v>216</v>
      </c>
      <c r="C101" s="174"/>
      <c r="D101" s="174"/>
      <c r="E101" s="105">
        <f>'6.2. Інша інфо_2'!U36</f>
        <v>0</v>
      </c>
      <c r="F101" s="105">
        <f>'6.2. Інша інфо_2'!V36</f>
        <v>0</v>
      </c>
      <c r="G101" s="99">
        <f>F101-E101</f>
        <v>0</v>
      </c>
      <c r="H101" s="156" t="e">
        <f t="shared" si="3"/>
        <v>#DIV/0!</v>
      </c>
    </row>
    <row r="102" spans="1:8" s="5" customFormat="1" ht="20.100000000000001" customHeight="1" thickBot="1">
      <c r="A102" s="137" t="s">
        <v>360</v>
      </c>
      <c r="B102" s="138" t="s">
        <v>217</v>
      </c>
      <c r="C102" s="175"/>
      <c r="D102" s="175"/>
      <c r="E102" s="112" t="s">
        <v>406</v>
      </c>
      <c r="F102" s="112">
        <f>'6.2. Інша інфо_2'!Z36</f>
        <v>0</v>
      </c>
      <c r="G102" s="112" t="e">
        <f>F102-E102</f>
        <v>#VALUE!</v>
      </c>
      <c r="H102" s="170" t="e">
        <f t="shared" si="3"/>
        <v>#VALUE!</v>
      </c>
    </row>
    <row r="103" spans="1:8" s="5" customFormat="1" ht="19.5" thickBot="1">
      <c r="A103" s="214" t="s">
        <v>128</v>
      </c>
      <c r="B103" s="215"/>
      <c r="C103" s="215"/>
      <c r="D103" s="215"/>
      <c r="E103" s="215"/>
      <c r="F103" s="215"/>
      <c r="G103" s="215"/>
      <c r="H103" s="216"/>
    </row>
    <row r="104" spans="1:8" s="5" customFormat="1">
      <c r="A104" s="118" t="s">
        <v>303</v>
      </c>
      <c r="B104" s="119">
        <v>5040</v>
      </c>
      <c r="C104" s="163">
        <f>(C40/C8)*100</f>
        <v>3.2613273963535714</v>
      </c>
      <c r="D104" s="163">
        <f>(D40/D8)*100</f>
        <v>1.2333092152864567</v>
      </c>
      <c r="E104" s="163">
        <f>(E40/E8)*100</f>
        <v>0.79520697167755994</v>
      </c>
      <c r="F104" s="163">
        <f>(F40/F8)*100</f>
        <v>1.2333092152864567</v>
      </c>
      <c r="G104" s="109">
        <f>F104-E104</f>
        <v>0.43810224360889671</v>
      </c>
      <c r="H104" s="156">
        <f t="shared" si="3"/>
        <v>155.09285748396812</v>
      </c>
    </row>
    <row r="105" spans="1:8" s="5" customFormat="1">
      <c r="A105" s="118" t="s">
        <v>304</v>
      </c>
      <c r="B105" s="119">
        <v>5020</v>
      </c>
      <c r="C105" s="163">
        <f>(C40/C116)*100</f>
        <v>5.3080011752032119</v>
      </c>
      <c r="D105" s="163">
        <f>(D40/D116)*100</f>
        <v>1.8138724968559543</v>
      </c>
      <c r="E105" s="163">
        <f>(E40/E116)*100</f>
        <v>1.2911974529803667</v>
      </c>
      <c r="F105" s="163" t="e">
        <f>(F40/F116)*100</f>
        <v>#VALUE!</v>
      </c>
      <c r="G105" s="109" t="e">
        <f>F105-E105</f>
        <v>#VALUE!</v>
      </c>
      <c r="H105" s="156" t="e">
        <f t="shared" si="3"/>
        <v>#VALUE!</v>
      </c>
    </row>
    <row r="106" spans="1:8" s="5" customFormat="1">
      <c r="A106" s="76" t="s">
        <v>305</v>
      </c>
      <c r="B106" s="6">
        <v>5030</v>
      </c>
      <c r="C106" s="109">
        <f>(C40/C122)*100</f>
        <v>7.2127220706633839</v>
      </c>
      <c r="D106" s="109">
        <f>(D40/D122)*100</f>
        <v>2.2930169988993518</v>
      </c>
      <c r="E106" s="109">
        <f>(E40/E122)*100</f>
        <v>1.6466165413533833</v>
      </c>
      <c r="F106" s="109" t="e">
        <f>(F40/F122)*100</f>
        <v>#VALUE!</v>
      </c>
      <c r="G106" s="109" t="e">
        <f>F106-E106</f>
        <v>#VALUE!</v>
      </c>
      <c r="H106" s="156" t="e">
        <f t="shared" si="3"/>
        <v>#VALUE!</v>
      </c>
    </row>
    <row r="107" spans="1:8" s="5" customFormat="1">
      <c r="A107" s="120" t="s">
        <v>136</v>
      </c>
      <c r="B107" s="121">
        <v>5110</v>
      </c>
      <c r="C107" s="164">
        <f>C122/C119</f>
        <v>2.8013047530288908</v>
      </c>
      <c r="D107" s="164">
        <f>D122/D119</f>
        <v>3.7856481481481481</v>
      </c>
      <c r="E107" s="164">
        <f>E122/E119</f>
        <v>13.3</v>
      </c>
      <c r="F107" s="164" t="e">
        <f>F122/F119</f>
        <v>#VALUE!</v>
      </c>
      <c r="G107" s="109" t="e">
        <f>F107-E107</f>
        <v>#VALUE!</v>
      </c>
      <c r="H107" s="156" t="e">
        <f t="shared" si="3"/>
        <v>#VALUE!</v>
      </c>
    </row>
    <row r="108" spans="1:8" s="5" customFormat="1" ht="21.75" customHeight="1" thickBot="1">
      <c r="A108" s="171" t="s">
        <v>306</v>
      </c>
      <c r="B108" s="172">
        <v>5220</v>
      </c>
      <c r="C108" s="173">
        <f>C113/C112</f>
        <v>0.19017023249652248</v>
      </c>
      <c r="D108" s="173">
        <f>D113/D112</f>
        <v>0.29660606898458564</v>
      </c>
      <c r="E108" s="173">
        <f>E113/E112</f>
        <v>7.8862216871096402E-2</v>
      </c>
      <c r="F108" s="173" t="e">
        <f>F113/F112</f>
        <v>#VALUE!</v>
      </c>
      <c r="G108" s="173" t="e">
        <f>F108-E108</f>
        <v>#VALUE!</v>
      </c>
      <c r="H108" s="170" t="e">
        <f t="shared" si="3"/>
        <v>#VALUE!</v>
      </c>
    </row>
    <row r="109" spans="1:8" s="5" customFormat="1" ht="19.5" thickBot="1">
      <c r="A109" s="203" t="s">
        <v>273</v>
      </c>
      <c r="B109" s="204"/>
      <c r="C109" s="204"/>
      <c r="D109" s="204"/>
      <c r="E109" s="204"/>
      <c r="F109" s="204"/>
      <c r="G109" s="204"/>
      <c r="H109" s="205"/>
    </row>
    <row r="110" spans="1:8" s="5" customFormat="1" ht="20.100000000000001" customHeight="1">
      <c r="A110" s="118" t="s">
        <v>296</v>
      </c>
      <c r="B110" s="119">
        <v>6000</v>
      </c>
      <c r="C110" s="174">
        <v>12908</v>
      </c>
      <c r="D110" s="174">
        <v>12236</v>
      </c>
      <c r="E110" s="174">
        <v>13289</v>
      </c>
      <c r="F110" s="77" t="s">
        <v>354</v>
      </c>
      <c r="G110" s="99">
        <f>D110-C110</f>
        <v>-672</v>
      </c>
      <c r="H110" s="156">
        <f>(D110/C110)*100</f>
        <v>94.79392624728851</v>
      </c>
    </row>
    <row r="111" spans="1:8" s="5" customFormat="1" ht="20.100000000000001" customHeight="1">
      <c r="A111" s="118" t="s">
        <v>297</v>
      </c>
      <c r="B111" s="119">
        <v>6001</v>
      </c>
      <c r="C111" s="147">
        <f>C112-C113</f>
        <v>12226</v>
      </c>
      <c r="D111" s="147">
        <f>D112-D113</f>
        <v>10176</v>
      </c>
      <c r="E111" s="147">
        <f>E112-E113</f>
        <v>12241</v>
      </c>
      <c r="F111" s="77" t="s">
        <v>354</v>
      </c>
      <c r="G111" s="99">
        <f t="shared" ref="G111:G122" si="7">D111-C111</f>
        <v>-2050</v>
      </c>
      <c r="H111" s="156">
        <f t="shared" ref="H111:H122" si="8">(D111/C111)*100</f>
        <v>83.232455422869293</v>
      </c>
    </row>
    <row r="112" spans="1:8" s="5" customFormat="1" ht="20.100000000000001" customHeight="1">
      <c r="A112" s="118" t="s">
        <v>298</v>
      </c>
      <c r="B112" s="119">
        <v>6002</v>
      </c>
      <c r="C112" s="174">
        <v>15097</v>
      </c>
      <c r="D112" s="174">
        <v>14467</v>
      </c>
      <c r="E112" s="174">
        <v>13289</v>
      </c>
      <c r="F112" s="77" t="s">
        <v>354</v>
      </c>
      <c r="G112" s="99">
        <f t="shared" si="7"/>
        <v>-630</v>
      </c>
      <c r="H112" s="156">
        <f t="shared" si="8"/>
        <v>95.826985493806717</v>
      </c>
    </row>
    <row r="113" spans="1:8" s="5" customFormat="1" ht="20.100000000000001" customHeight="1">
      <c r="A113" s="118" t="s">
        <v>299</v>
      </c>
      <c r="B113" s="119">
        <v>6003</v>
      </c>
      <c r="C113" s="174">
        <v>2871</v>
      </c>
      <c r="D113" s="174">
        <v>4291</v>
      </c>
      <c r="E113" s="174">
        <v>1048</v>
      </c>
      <c r="F113" s="77" t="s">
        <v>354</v>
      </c>
      <c r="G113" s="99">
        <f t="shared" si="7"/>
        <v>1420</v>
      </c>
      <c r="H113" s="156">
        <f t="shared" si="8"/>
        <v>149.46011842563567</v>
      </c>
    </row>
    <row r="114" spans="1:8" s="5" customFormat="1" ht="20.100000000000001" customHeight="1">
      <c r="A114" s="76" t="s">
        <v>300</v>
      </c>
      <c r="B114" s="6">
        <v>6010</v>
      </c>
      <c r="C114" s="174">
        <v>7514</v>
      </c>
      <c r="D114" s="174">
        <v>8438</v>
      </c>
      <c r="E114" s="174">
        <v>3672</v>
      </c>
      <c r="F114" s="77" t="s">
        <v>354</v>
      </c>
      <c r="G114" s="99">
        <f t="shared" si="7"/>
        <v>924</v>
      </c>
      <c r="H114" s="156">
        <f t="shared" si="8"/>
        <v>112.29704551503859</v>
      </c>
    </row>
    <row r="115" spans="1:8" s="5" customFormat="1">
      <c r="A115" s="76" t="s">
        <v>301</v>
      </c>
      <c r="B115" s="6">
        <v>6011</v>
      </c>
      <c r="C115" s="174">
        <v>1852</v>
      </c>
      <c r="D115" s="174">
        <v>1372</v>
      </c>
      <c r="E115" s="174">
        <v>1000</v>
      </c>
      <c r="F115" s="77" t="s">
        <v>354</v>
      </c>
      <c r="G115" s="99">
        <f t="shared" si="7"/>
        <v>-480</v>
      </c>
      <c r="H115" s="156">
        <f t="shared" si="8"/>
        <v>74.082073434125277</v>
      </c>
    </row>
    <row r="116" spans="1:8" s="5" customFormat="1" ht="20.100000000000001" customHeight="1">
      <c r="A116" s="75" t="s">
        <v>158</v>
      </c>
      <c r="B116" s="6">
        <v>6020</v>
      </c>
      <c r="C116" s="176">
        <f>C110+C114</f>
        <v>20422</v>
      </c>
      <c r="D116" s="176">
        <f>D110+D114</f>
        <v>20674</v>
      </c>
      <c r="E116" s="176">
        <v>16961</v>
      </c>
      <c r="F116" s="77" t="s">
        <v>354</v>
      </c>
      <c r="G116" s="107">
        <f t="shared" si="7"/>
        <v>252</v>
      </c>
      <c r="H116" s="157">
        <f t="shared" si="8"/>
        <v>101.23396337283322</v>
      </c>
    </row>
    <row r="117" spans="1:8" s="5" customFormat="1" ht="20.100000000000001" customHeight="1">
      <c r="A117" s="76" t="s">
        <v>107</v>
      </c>
      <c r="B117" s="6">
        <v>6030</v>
      </c>
      <c r="C117" s="174">
        <v>2501</v>
      </c>
      <c r="D117" s="174">
        <v>1899</v>
      </c>
      <c r="E117" s="178">
        <v>0</v>
      </c>
      <c r="F117" s="77" t="s">
        <v>354</v>
      </c>
      <c r="G117" s="99">
        <f t="shared" si="7"/>
        <v>-602</v>
      </c>
      <c r="H117" s="156">
        <f t="shared" si="8"/>
        <v>75.929628148740505</v>
      </c>
    </row>
    <row r="118" spans="1:8" s="5" customFormat="1" ht="20.100000000000001" customHeight="1">
      <c r="A118" s="76" t="s">
        <v>108</v>
      </c>
      <c r="B118" s="6">
        <v>6040</v>
      </c>
      <c r="C118" s="174">
        <v>2864</v>
      </c>
      <c r="D118" s="174">
        <v>2421</v>
      </c>
      <c r="E118" s="174">
        <v>1000</v>
      </c>
      <c r="F118" s="77" t="s">
        <v>354</v>
      </c>
      <c r="G118" s="99">
        <f>D118-C118</f>
        <v>-443</v>
      </c>
      <c r="H118" s="156">
        <f t="shared" si="8"/>
        <v>84.532122905027933</v>
      </c>
    </row>
    <row r="119" spans="1:8" s="5" customFormat="1" ht="20.100000000000001" customHeight="1">
      <c r="A119" s="75" t="s">
        <v>159</v>
      </c>
      <c r="B119" s="6">
        <v>6050</v>
      </c>
      <c r="C119" s="151">
        <f>SUM(C117:C118)</f>
        <v>5365</v>
      </c>
      <c r="D119" s="151">
        <f>SUM(D117:D118)</f>
        <v>4320</v>
      </c>
      <c r="E119" s="151">
        <f>SUM(E117:E118)</f>
        <v>1000</v>
      </c>
      <c r="F119" s="77" t="s">
        <v>354</v>
      </c>
      <c r="G119" s="107">
        <f t="shared" si="7"/>
        <v>-1045</v>
      </c>
      <c r="H119" s="157">
        <f t="shared" si="8"/>
        <v>80.521901211556383</v>
      </c>
    </row>
    <row r="120" spans="1:8" s="5" customFormat="1" ht="20.100000000000001" customHeight="1">
      <c r="A120" s="76" t="s">
        <v>361</v>
      </c>
      <c r="B120" s="6">
        <v>6060</v>
      </c>
      <c r="C120" s="174"/>
      <c r="D120" s="174"/>
      <c r="E120" s="174"/>
      <c r="F120" s="77" t="s">
        <v>354</v>
      </c>
      <c r="G120" s="99">
        <f t="shared" si="7"/>
        <v>0</v>
      </c>
      <c r="H120" s="156" t="e">
        <f t="shared" si="8"/>
        <v>#DIV/0!</v>
      </c>
    </row>
    <row r="121" spans="1:8" s="5" customFormat="1">
      <c r="A121" s="76" t="s">
        <v>362</v>
      </c>
      <c r="B121" s="6">
        <v>6070</v>
      </c>
      <c r="C121" s="174"/>
      <c r="D121" s="174"/>
      <c r="E121" s="174"/>
      <c r="F121" s="77" t="s">
        <v>354</v>
      </c>
      <c r="G121" s="99">
        <f t="shared" si="7"/>
        <v>0</v>
      </c>
      <c r="H121" s="156" t="e">
        <f t="shared" si="8"/>
        <v>#DIV/0!</v>
      </c>
    </row>
    <row r="122" spans="1:8" s="5" customFormat="1" ht="20.100000000000001" customHeight="1" thickBot="1">
      <c r="A122" s="75" t="s">
        <v>100</v>
      </c>
      <c r="B122" s="6">
        <v>6080</v>
      </c>
      <c r="C122" s="176">
        <v>15029</v>
      </c>
      <c r="D122" s="176">
        <v>16354</v>
      </c>
      <c r="E122" s="176">
        <v>13300</v>
      </c>
      <c r="F122" s="77" t="s">
        <v>354</v>
      </c>
      <c r="G122" s="107">
        <f t="shared" si="7"/>
        <v>1325</v>
      </c>
      <c r="H122" s="157">
        <f t="shared" si="8"/>
        <v>108.81628850888283</v>
      </c>
    </row>
    <row r="123" spans="1:8" s="5" customFormat="1" ht="19.5" thickBot="1">
      <c r="A123" s="206" t="s">
        <v>274</v>
      </c>
      <c r="B123" s="207"/>
      <c r="C123" s="207"/>
      <c r="D123" s="207"/>
      <c r="E123" s="207"/>
      <c r="F123" s="207"/>
      <c r="G123" s="207"/>
      <c r="H123" s="208"/>
    </row>
    <row r="124" spans="1:8" s="5" customFormat="1" ht="20.100000000000001" customHeight="1">
      <c r="A124" s="113" t="s">
        <v>330</v>
      </c>
      <c r="B124" s="122" t="s">
        <v>275</v>
      </c>
      <c r="C124" s="116">
        <f>SUM(C125:C127)</f>
        <v>0</v>
      </c>
      <c r="D124" s="116">
        <f>SUM(D125:D127)</f>
        <v>0</v>
      </c>
      <c r="E124" s="116">
        <f>SUM(E125:E127)</f>
        <v>0</v>
      </c>
      <c r="F124" s="116">
        <f>SUM(F125:F127)</f>
        <v>0</v>
      </c>
      <c r="G124" s="127">
        <f t="shared" ref="G124:G131" si="9">F124-E124</f>
        <v>0</v>
      </c>
      <c r="H124" s="157" t="e">
        <f t="shared" ref="H124:H133" si="10">(F124/E124)*100</f>
        <v>#DIV/0!</v>
      </c>
    </row>
    <row r="125" spans="1:8" s="5" customFormat="1" ht="20.100000000000001" customHeight="1">
      <c r="A125" s="76" t="s">
        <v>363</v>
      </c>
      <c r="B125" s="123" t="s">
        <v>277</v>
      </c>
      <c r="C125" s="177"/>
      <c r="D125" s="177"/>
      <c r="E125" s="105">
        <f>'6.1. Інша інфо_1'!F66</f>
        <v>0</v>
      </c>
      <c r="F125" s="105">
        <f>'6.1. Інша інфо_1'!H66</f>
        <v>0</v>
      </c>
      <c r="G125" s="99">
        <f t="shared" si="9"/>
        <v>0</v>
      </c>
      <c r="H125" s="156" t="e">
        <f t="shared" si="10"/>
        <v>#DIV/0!</v>
      </c>
    </row>
    <row r="126" spans="1:8" s="5" customFormat="1" ht="20.100000000000001" customHeight="1">
      <c r="A126" s="76" t="s">
        <v>364</v>
      </c>
      <c r="B126" s="123" t="s">
        <v>278</v>
      </c>
      <c r="C126" s="177"/>
      <c r="D126" s="177"/>
      <c r="E126" s="105">
        <f>'6.1. Інша інфо_1'!F69</f>
        <v>0</v>
      </c>
      <c r="F126" s="105">
        <f>'6.1. Інша інфо_1'!H69</f>
        <v>0</v>
      </c>
      <c r="G126" s="99">
        <f t="shared" si="9"/>
        <v>0</v>
      </c>
      <c r="H126" s="156" t="e">
        <f t="shared" si="10"/>
        <v>#DIV/0!</v>
      </c>
    </row>
    <row r="127" spans="1:8" s="5" customFormat="1" ht="20.100000000000001" customHeight="1">
      <c r="A127" s="76" t="s">
        <v>365</v>
      </c>
      <c r="B127" s="123" t="s">
        <v>279</v>
      </c>
      <c r="C127" s="177"/>
      <c r="D127" s="177"/>
      <c r="E127" s="105">
        <f>'6.1. Інша інфо_1'!F72</f>
        <v>0</v>
      </c>
      <c r="F127" s="105">
        <f>'6.1. Інша інфо_1'!H72</f>
        <v>0</v>
      </c>
      <c r="G127" s="99">
        <f t="shared" si="9"/>
        <v>0</v>
      </c>
      <c r="H127" s="156" t="e">
        <f t="shared" si="10"/>
        <v>#DIV/0!</v>
      </c>
    </row>
    <row r="128" spans="1:8" s="5" customFormat="1" ht="20.100000000000001" customHeight="1">
      <c r="A128" s="75" t="s">
        <v>331</v>
      </c>
      <c r="B128" s="123" t="s">
        <v>276</v>
      </c>
      <c r="C128" s="106">
        <f>SUM(C129:C131)</f>
        <v>0</v>
      </c>
      <c r="D128" s="106">
        <f>SUM(D129:D131)</f>
        <v>0</v>
      </c>
      <c r="E128" s="106">
        <f>SUM(E129:E131)</f>
        <v>0</v>
      </c>
      <c r="F128" s="106">
        <f>SUM(F129:F131)</f>
        <v>0</v>
      </c>
      <c r="G128" s="107">
        <f t="shared" si="9"/>
        <v>0</v>
      </c>
      <c r="H128" s="157" t="e">
        <f t="shared" si="10"/>
        <v>#DIV/0!</v>
      </c>
    </row>
    <row r="129" spans="1:8" s="5" customFormat="1" ht="20.100000000000001" customHeight="1">
      <c r="A129" s="76" t="s">
        <v>363</v>
      </c>
      <c r="B129" s="123" t="s">
        <v>280</v>
      </c>
      <c r="C129" s="177"/>
      <c r="D129" s="177"/>
      <c r="E129" s="105">
        <f>'6.1. Інша інфо_1'!J66</f>
        <v>0</v>
      </c>
      <c r="F129" s="105">
        <f>'6.1. Інша інфо_1'!L66</f>
        <v>0</v>
      </c>
      <c r="G129" s="99">
        <f t="shared" si="9"/>
        <v>0</v>
      </c>
      <c r="H129" s="156" t="e">
        <f t="shared" si="10"/>
        <v>#DIV/0!</v>
      </c>
    </row>
    <row r="130" spans="1:8" s="5" customFormat="1" ht="20.100000000000001" customHeight="1">
      <c r="A130" s="76" t="s">
        <v>364</v>
      </c>
      <c r="B130" s="123" t="s">
        <v>281</v>
      </c>
      <c r="C130" s="177"/>
      <c r="D130" s="177"/>
      <c r="E130" s="105">
        <f>'6.1. Інша інфо_1'!J69</f>
        <v>0</v>
      </c>
      <c r="F130" s="105">
        <f>'6.1. Інша інфо_1'!L69</f>
        <v>0</v>
      </c>
      <c r="G130" s="99">
        <f t="shared" si="9"/>
        <v>0</v>
      </c>
      <c r="H130" s="156" t="e">
        <f t="shared" si="10"/>
        <v>#DIV/0!</v>
      </c>
    </row>
    <row r="131" spans="1:8" s="5" customFormat="1" ht="20.100000000000001" customHeight="1" thickBot="1">
      <c r="A131" s="120" t="s">
        <v>365</v>
      </c>
      <c r="B131" s="124" t="s">
        <v>282</v>
      </c>
      <c r="C131" s="177"/>
      <c r="D131" s="177"/>
      <c r="E131" s="105">
        <f>'6.1. Інша інфо_1'!J72</f>
        <v>0</v>
      </c>
      <c r="F131" s="105">
        <f>'6.1. Інша інфо_1'!L72</f>
        <v>0</v>
      </c>
      <c r="G131" s="99">
        <f t="shared" si="9"/>
        <v>0</v>
      </c>
      <c r="H131" s="156" t="e">
        <f t="shared" si="10"/>
        <v>#DIV/0!</v>
      </c>
    </row>
    <row r="132" spans="1:8" s="5" customFormat="1" ht="19.5" thickBot="1">
      <c r="A132" s="203" t="s">
        <v>283</v>
      </c>
      <c r="B132" s="204"/>
      <c r="C132" s="204"/>
      <c r="D132" s="204"/>
      <c r="E132" s="204"/>
      <c r="F132" s="204"/>
      <c r="G132" s="204"/>
      <c r="H132" s="205"/>
    </row>
    <row r="133" spans="1:8" s="5" customFormat="1" ht="60.75" customHeight="1">
      <c r="A133" s="75" t="s">
        <v>313</v>
      </c>
      <c r="B133" s="123" t="s">
        <v>284</v>
      </c>
      <c r="C133" s="106">
        <f>SUM(C134:C136)</f>
        <v>261</v>
      </c>
      <c r="D133" s="77" t="s">
        <v>354</v>
      </c>
      <c r="E133" s="106">
        <f>SUM(E134:E136)</f>
        <v>235</v>
      </c>
      <c r="F133" s="106">
        <f>SUM(F134:F136)</f>
        <v>220</v>
      </c>
      <c r="G133" s="107">
        <f>F133-E133</f>
        <v>-15</v>
      </c>
      <c r="H133" s="157">
        <f t="shared" si="10"/>
        <v>93.61702127659575</v>
      </c>
    </row>
    <row r="134" spans="1:8" s="5" customFormat="1">
      <c r="A134" s="8" t="s">
        <v>171</v>
      </c>
      <c r="B134" s="123" t="s">
        <v>285</v>
      </c>
      <c r="C134" s="99">
        <f>'6.1. Інша інфо_1'!C12</f>
        <v>1</v>
      </c>
      <c r="D134" s="77" t="s">
        <v>354</v>
      </c>
      <c r="E134" s="99">
        <f>'6.1. Інша інфо_1'!F12</f>
        <v>1</v>
      </c>
      <c r="F134" s="99">
        <f>'6.1. Інша інфо_1'!I12</f>
        <v>1</v>
      </c>
      <c r="G134" s="99">
        <f>F134-E134</f>
        <v>0</v>
      </c>
      <c r="H134" s="156">
        <f>(F134/E134)*100</f>
        <v>100</v>
      </c>
    </row>
    <row r="135" spans="1:8" s="5" customFormat="1">
      <c r="A135" s="8" t="s">
        <v>170</v>
      </c>
      <c r="B135" s="123" t="s">
        <v>286</v>
      </c>
      <c r="C135" s="99">
        <f>'6.1. Інша інфо_1'!C13</f>
        <v>42</v>
      </c>
      <c r="D135" s="77" t="s">
        <v>354</v>
      </c>
      <c r="E135" s="99">
        <f>'6.1. Інша інфо_1'!F13</f>
        <v>30</v>
      </c>
      <c r="F135" s="99">
        <f>'6.1. Інша інфо_1'!I13</f>
        <v>28</v>
      </c>
      <c r="G135" s="99">
        <f t="shared" ref="G135:G141" si="11">F135-E135</f>
        <v>-2</v>
      </c>
      <c r="H135" s="156">
        <f t="shared" ref="H135:H141" si="12">(F135/E135)*100</f>
        <v>93.333333333333329</v>
      </c>
    </row>
    <row r="136" spans="1:8" s="5" customFormat="1">
      <c r="A136" s="8" t="s">
        <v>172</v>
      </c>
      <c r="B136" s="123" t="s">
        <v>287</v>
      </c>
      <c r="C136" s="99">
        <f>'6.1. Інша інфо_1'!C14</f>
        <v>218</v>
      </c>
      <c r="D136" s="77" t="s">
        <v>354</v>
      </c>
      <c r="E136" s="99">
        <f>'6.1. Інша інфо_1'!F14</f>
        <v>204</v>
      </c>
      <c r="F136" s="99">
        <f>'6.1. Інша інфо_1'!I14</f>
        <v>191</v>
      </c>
      <c r="G136" s="99">
        <f t="shared" si="11"/>
        <v>-13</v>
      </c>
      <c r="H136" s="156">
        <f t="shared" si="12"/>
        <v>93.627450980392155</v>
      </c>
    </row>
    <row r="137" spans="1:8" s="5" customFormat="1" ht="20.100000000000001" customHeight="1">
      <c r="A137" s="75" t="s">
        <v>5</v>
      </c>
      <c r="B137" s="123" t="s">
        <v>288</v>
      </c>
      <c r="C137" s="106">
        <f>C50</f>
        <v>18448</v>
      </c>
      <c r="D137" s="77" t="s">
        <v>354</v>
      </c>
      <c r="E137" s="106">
        <f>E50</f>
        <v>18283</v>
      </c>
      <c r="F137" s="106">
        <f>F50</f>
        <v>18421</v>
      </c>
      <c r="G137" s="107">
        <f t="shared" si="11"/>
        <v>138</v>
      </c>
      <c r="H137" s="157">
        <f t="shared" si="12"/>
        <v>100.75479954055679</v>
      </c>
    </row>
    <row r="138" spans="1:8" s="5" customFormat="1" ht="37.5">
      <c r="A138" s="75" t="s">
        <v>218</v>
      </c>
      <c r="B138" s="123" t="s">
        <v>289</v>
      </c>
      <c r="C138" s="165">
        <f>'6.1. Інша інфо_1'!C23:E23</f>
        <v>5890.1660280970627</v>
      </c>
      <c r="D138" s="77" t="s">
        <v>354</v>
      </c>
      <c r="E138" s="107">
        <f>'6.1. Інша інфо_1'!F23</f>
        <v>6483.333333333333</v>
      </c>
      <c r="F138" s="165">
        <f>'6.1. Інша інфо_1'!I23</f>
        <v>6977.651515151515</v>
      </c>
      <c r="G138" s="107">
        <f>F138-E138</f>
        <v>494.31818181818198</v>
      </c>
      <c r="H138" s="157">
        <f t="shared" si="12"/>
        <v>107.62444496377658</v>
      </c>
    </row>
    <row r="139" spans="1:8" s="5" customFormat="1" ht="20.100000000000001" customHeight="1">
      <c r="A139" s="8" t="s">
        <v>171</v>
      </c>
      <c r="B139" s="123" t="s">
        <v>290</v>
      </c>
      <c r="C139" s="110">
        <f>'6.1. Інша інфо_1'!C24:E24</f>
        <v>17333.333333333332</v>
      </c>
      <c r="D139" s="77" t="s">
        <v>354</v>
      </c>
      <c r="E139" s="145">
        <f>'6.1. Інша інфо_1'!F24</f>
        <v>21000</v>
      </c>
      <c r="F139" s="179">
        <f>'6.1. Інша інфо_1'!I24</f>
        <v>22500</v>
      </c>
      <c r="G139" s="99">
        <f t="shared" si="11"/>
        <v>1500</v>
      </c>
      <c r="H139" s="156">
        <f t="shared" si="12"/>
        <v>107.14285714285714</v>
      </c>
    </row>
    <row r="140" spans="1:8" s="5" customFormat="1" ht="20.100000000000001" customHeight="1">
      <c r="A140" s="8" t="s">
        <v>170</v>
      </c>
      <c r="B140" s="123" t="s">
        <v>291</v>
      </c>
      <c r="C140" s="110">
        <f>'6.1. Інша інфо_1'!C25:E25</f>
        <v>5317.4603174603171</v>
      </c>
      <c r="D140" s="77" t="s">
        <v>354</v>
      </c>
      <c r="E140" s="105">
        <f>'6.1. Інша інфо_1'!F25</f>
        <v>8555.5555555555547</v>
      </c>
      <c r="F140" s="179">
        <f>'6.1. Інша інфо_1'!I25</f>
        <v>7794.6428571428578</v>
      </c>
      <c r="G140" s="99">
        <f t="shared" si="11"/>
        <v>-760.91269841269695</v>
      </c>
      <c r="H140" s="156">
        <f t="shared" si="12"/>
        <v>91.106215213358084</v>
      </c>
    </row>
    <row r="141" spans="1:8" s="5" customFormat="1" ht="20.100000000000001" customHeight="1">
      <c r="A141" s="8" t="s">
        <v>172</v>
      </c>
      <c r="B141" s="123" t="s">
        <v>292</v>
      </c>
      <c r="C141" s="110">
        <f>'6.1. Інша інфо_1'!C26:E26</f>
        <v>5948.012232415902</v>
      </c>
      <c r="D141" s="77" t="s">
        <v>354</v>
      </c>
      <c r="E141" s="105">
        <f>'6.1. Інша інфо_1'!F26</f>
        <v>6107.4346405228762</v>
      </c>
      <c r="F141" s="179">
        <f>'6.1. Інша інфо_1'!I26</f>
        <v>6776.6143106457239</v>
      </c>
      <c r="G141" s="99">
        <f t="shared" si="11"/>
        <v>669.17967012284771</v>
      </c>
      <c r="H141" s="156">
        <f t="shared" si="12"/>
        <v>110.95680444425611</v>
      </c>
    </row>
    <row r="142" spans="1:8" s="5" customFormat="1" ht="20.100000000000001" customHeight="1">
      <c r="A142" s="26"/>
      <c r="B142" s="152"/>
      <c r="C142" s="153"/>
      <c r="D142" s="153"/>
      <c r="E142" s="154"/>
      <c r="F142" s="154"/>
      <c r="G142" s="154"/>
      <c r="H142" s="155"/>
    </row>
    <row r="143" spans="1:8" s="5" customFormat="1" ht="20.100000000000001" customHeight="1">
      <c r="A143" s="26"/>
      <c r="B143" s="152"/>
      <c r="C143" s="153"/>
      <c r="D143" s="153"/>
      <c r="E143" s="154"/>
      <c r="F143" s="154"/>
      <c r="G143" s="154"/>
      <c r="H143" s="155"/>
    </row>
    <row r="144" spans="1:8">
      <c r="A144" s="64"/>
    </row>
    <row r="145" spans="1:9" s="197" customFormat="1" ht="37.5">
      <c r="A145" s="199" t="s">
        <v>409</v>
      </c>
      <c r="B145" s="1"/>
      <c r="C145" s="211" t="s">
        <v>410</v>
      </c>
      <c r="D145" s="212"/>
      <c r="E145" s="212"/>
      <c r="F145" s="212"/>
      <c r="G145" s="210"/>
      <c r="H145" s="210"/>
    </row>
    <row r="146" spans="1:9" s="2" customFormat="1" ht="20.100000000000001" customHeight="1">
      <c r="A146" s="69"/>
      <c r="B146" s="3"/>
      <c r="C146" s="210"/>
      <c r="D146" s="210"/>
      <c r="E146" s="210"/>
      <c r="F146" s="210"/>
      <c r="G146" s="209"/>
      <c r="H146" s="209"/>
      <c r="I146" s="4"/>
    </row>
    <row r="147" spans="1:9">
      <c r="A147" s="64"/>
    </row>
    <row r="148" spans="1:9">
      <c r="A148" s="64"/>
    </row>
    <row r="149" spans="1:9">
      <c r="A149" s="64"/>
    </row>
    <row r="150" spans="1:9">
      <c r="A150" s="64"/>
    </row>
    <row r="151" spans="1:9">
      <c r="A151" s="64"/>
    </row>
    <row r="152" spans="1:9">
      <c r="A152" s="64"/>
    </row>
    <row r="153" spans="1:9">
      <c r="A153" s="64"/>
    </row>
    <row r="154" spans="1:9">
      <c r="A154" s="64"/>
    </row>
    <row r="155" spans="1:9">
      <c r="A155" s="64"/>
    </row>
    <row r="156" spans="1:9">
      <c r="A156" s="64"/>
    </row>
    <row r="157" spans="1:9">
      <c r="A157" s="64"/>
    </row>
    <row r="158" spans="1:9">
      <c r="A158" s="64"/>
    </row>
    <row r="159" spans="1:9">
      <c r="A159" s="64"/>
    </row>
    <row r="160" spans="1:9">
      <c r="A160" s="64"/>
    </row>
    <row r="161" spans="1:1">
      <c r="A161" s="64"/>
    </row>
    <row r="162" spans="1:1">
      <c r="A162" s="64"/>
    </row>
    <row r="163" spans="1:1">
      <c r="A163" s="64"/>
    </row>
    <row r="164" spans="1:1">
      <c r="A164" s="64"/>
    </row>
    <row r="165" spans="1:1">
      <c r="A165" s="64"/>
    </row>
    <row r="166" spans="1:1">
      <c r="A166" s="64"/>
    </row>
    <row r="167" spans="1:1">
      <c r="A167" s="64"/>
    </row>
    <row r="168" spans="1:1">
      <c r="A168" s="64"/>
    </row>
    <row r="169" spans="1:1">
      <c r="A169" s="64"/>
    </row>
    <row r="170" spans="1:1">
      <c r="A170" s="64"/>
    </row>
    <row r="171" spans="1:1">
      <c r="A171" s="64"/>
    </row>
    <row r="172" spans="1:1">
      <c r="A172" s="64"/>
    </row>
    <row r="173" spans="1:1">
      <c r="A173" s="64"/>
    </row>
    <row r="174" spans="1:1">
      <c r="A174" s="64"/>
    </row>
    <row r="175" spans="1:1">
      <c r="A175" s="64"/>
    </row>
    <row r="176" spans="1:1">
      <c r="A176" s="64"/>
    </row>
    <row r="177" spans="1:1">
      <c r="A177" s="64"/>
    </row>
    <row r="178" spans="1:1">
      <c r="A178" s="64"/>
    </row>
    <row r="179" spans="1:1">
      <c r="A179" s="64"/>
    </row>
    <row r="180" spans="1:1">
      <c r="A180" s="64"/>
    </row>
    <row r="181" spans="1:1">
      <c r="A181" s="64"/>
    </row>
    <row r="182" spans="1:1">
      <c r="A182" s="64"/>
    </row>
    <row r="183" spans="1:1">
      <c r="A183" s="64"/>
    </row>
    <row r="184" spans="1:1">
      <c r="A184" s="64"/>
    </row>
    <row r="185" spans="1:1">
      <c r="A185" s="64"/>
    </row>
    <row r="186" spans="1:1">
      <c r="A186" s="64"/>
    </row>
    <row r="187" spans="1:1">
      <c r="A187" s="64"/>
    </row>
    <row r="188" spans="1:1">
      <c r="A188" s="64"/>
    </row>
    <row r="189" spans="1:1">
      <c r="A189" s="64"/>
    </row>
    <row r="190" spans="1:1">
      <c r="A190" s="64"/>
    </row>
    <row r="191" spans="1:1">
      <c r="A191" s="64"/>
    </row>
    <row r="192" spans="1:1">
      <c r="A192" s="64"/>
    </row>
    <row r="193" spans="1:1">
      <c r="A193" s="64"/>
    </row>
    <row r="194" spans="1:1">
      <c r="A194" s="64"/>
    </row>
    <row r="195" spans="1:1">
      <c r="A195" s="64"/>
    </row>
    <row r="196" spans="1:1">
      <c r="A196" s="64"/>
    </row>
    <row r="197" spans="1:1">
      <c r="A197" s="64"/>
    </row>
    <row r="198" spans="1:1">
      <c r="A198" s="64"/>
    </row>
    <row r="199" spans="1:1">
      <c r="A199" s="64"/>
    </row>
    <row r="200" spans="1:1">
      <c r="A200" s="64"/>
    </row>
    <row r="201" spans="1:1">
      <c r="A201" s="64"/>
    </row>
    <row r="202" spans="1:1">
      <c r="A202" s="64"/>
    </row>
    <row r="203" spans="1:1">
      <c r="A203" s="64"/>
    </row>
    <row r="204" spans="1:1">
      <c r="A204" s="64"/>
    </row>
    <row r="205" spans="1:1">
      <c r="A205" s="64"/>
    </row>
    <row r="206" spans="1:1">
      <c r="A206" s="64"/>
    </row>
    <row r="207" spans="1:1">
      <c r="A207" s="64"/>
    </row>
    <row r="208" spans="1:1">
      <c r="A208" s="64"/>
    </row>
    <row r="209" spans="1:1">
      <c r="A209" s="64"/>
    </row>
    <row r="210" spans="1:1">
      <c r="A210" s="64"/>
    </row>
    <row r="211" spans="1:1">
      <c r="A211" s="64"/>
    </row>
    <row r="212" spans="1:1">
      <c r="A212" s="64"/>
    </row>
    <row r="213" spans="1:1">
      <c r="A213" s="64"/>
    </row>
    <row r="214" spans="1:1">
      <c r="A214" s="64"/>
    </row>
    <row r="215" spans="1:1">
      <c r="A215" s="64"/>
    </row>
    <row r="216" spans="1:1">
      <c r="A216" s="64"/>
    </row>
    <row r="217" spans="1:1">
      <c r="A217" s="64"/>
    </row>
    <row r="218" spans="1:1">
      <c r="A218" s="64"/>
    </row>
    <row r="219" spans="1:1">
      <c r="A219" s="64"/>
    </row>
    <row r="220" spans="1:1">
      <c r="A220" s="64"/>
    </row>
    <row r="221" spans="1:1">
      <c r="A221" s="64"/>
    </row>
    <row r="222" spans="1:1">
      <c r="A222" s="64"/>
    </row>
    <row r="223" spans="1:1">
      <c r="A223" s="64"/>
    </row>
    <row r="224" spans="1:1">
      <c r="A224" s="64"/>
    </row>
    <row r="225" spans="1:1">
      <c r="A225" s="64"/>
    </row>
    <row r="226" spans="1:1">
      <c r="A226" s="64"/>
    </row>
    <row r="227" spans="1:1">
      <c r="A227" s="64"/>
    </row>
    <row r="228" spans="1:1">
      <c r="A228" s="64"/>
    </row>
    <row r="229" spans="1:1">
      <c r="A229" s="64"/>
    </row>
    <row r="230" spans="1:1">
      <c r="A230" s="64"/>
    </row>
    <row r="231" spans="1:1">
      <c r="A231" s="64"/>
    </row>
    <row r="232" spans="1:1">
      <c r="A232" s="64"/>
    </row>
    <row r="233" spans="1:1">
      <c r="A233" s="64"/>
    </row>
    <row r="234" spans="1:1">
      <c r="A234" s="64"/>
    </row>
    <row r="235" spans="1:1">
      <c r="A235" s="64"/>
    </row>
    <row r="236" spans="1:1">
      <c r="A236" s="64"/>
    </row>
    <row r="237" spans="1:1">
      <c r="A237" s="64"/>
    </row>
    <row r="238" spans="1:1">
      <c r="A238" s="64"/>
    </row>
    <row r="239" spans="1:1">
      <c r="A239" s="64"/>
    </row>
    <row r="240" spans="1:1">
      <c r="A240" s="64"/>
    </row>
    <row r="241" spans="1:1">
      <c r="A241" s="64"/>
    </row>
    <row r="242" spans="1:1">
      <c r="A242" s="64"/>
    </row>
    <row r="243" spans="1:1">
      <c r="A243" s="64"/>
    </row>
    <row r="244" spans="1:1">
      <c r="A244" s="64"/>
    </row>
    <row r="245" spans="1:1">
      <c r="A245" s="64"/>
    </row>
    <row r="246" spans="1:1">
      <c r="A246" s="64"/>
    </row>
    <row r="247" spans="1:1">
      <c r="A247" s="64"/>
    </row>
    <row r="248" spans="1:1">
      <c r="A248" s="64"/>
    </row>
    <row r="249" spans="1:1">
      <c r="A249" s="64"/>
    </row>
    <row r="250" spans="1:1">
      <c r="A250" s="64"/>
    </row>
    <row r="251" spans="1:1">
      <c r="A251" s="64"/>
    </row>
    <row r="252" spans="1:1">
      <c r="A252" s="64"/>
    </row>
    <row r="253" spans="1:1">
      <c r="A253" s="64"/>
    </row>
    <row r="254" spans="1:1">
      <c r="A254" s="64"/>
    </row>
    <row r="255" spans="1:1">
      <c r="A255" s="64"/>
    </row>
    <row r="256" spans="1:1">
      <c r="A256" s="64"/>
    </row>
    <row r="257" spans="1:1">
      <c r="A257" s="64"/>
    </row>
    <row r="258" spans="1:1">
      <c r="A258" s="64"/>
    </row>
    <row r="259" spans="1:1">
      <c r="A259" s="64"/>
    </row>
    <row r="260" spans="1:1">
      <c r="A260" s="64"/>
    </row>
    <row r="261" spans="1:1">
      <c r="A261" s="64"/>
    </row>
    <row r="262" spans="1:1">
      <c r="A262" s="64"/>
    </row>
    <row r="263" spans="1:1">
      <c r="A263" s="64"/>
    </row>
    <row r="264" spans="1:1">
      <c r="A264" s="64"/>
    </row>
    <row r="265" spans="1:1">
      <c r="A265" s="64"/>
    </row>
    <row r="266" spans="1:1">
      <c r="A266" s="64"/>
    </row>
    <row r="267" spans="1:1">
      <c r="A267" s="64"/>
    </row>
    <row r="268" spans="1:1">
      <c r="A268" s="64"/>
    </row>
    <row r="269" spans="1:1">
      <c r="A269" s="64"/>
    </row>
    <row r="270" spans="1:1">
      <c r="A270" s="64"/>
    </row>
    <row r="271" spans="1:1">
      <c r="A271" s="64"/>
    </row>
    <row r="272" spans="1:1">
      <c r="A272" s="64"/>
    </row>
    <row r="273" spans="1:1">
      <c r="A273" s="64"/>
    </row>
    <row r="274" spans="1:1">
      <c r="A274" s="64"/>
    </row>
    <row r="275" spans="1:1">
      <c r="A275" s="64"/>
    </row>
    <row r="276" spans="1:1">
      <c r="A276" s="64"/>
    </row>
    <row r="277" spans="1:1">
      <c r="A277" s="64"/>
    </row>
    <row r="278" spans="1:1">
      <c r="A278" s="64"/>
    </row>
    <row r="279" spans="1:1">
      <c r="A279" s="64"/>
    </row>
    <row r="280" spans="1:1">
      <c r="A280" s="64"/>
    </row>
    <row r="281" spans="1:1">
      <c r="A281" s="64"/>
    </row>
    <row r="282" spans="1:1">
      <c r="A282" s="64"/>
    </row>
    <row r="283" spans="1:1">
      <c r="A283" s="64"/>
    </row>
    <row r="284" spans="1:1">
      <c r="A284" s="64"/>
    </row>
    <row r="285" spans="1:1">
      <c r="A285" s="64"/>
    </row>
    <row r="286" spans="1:1">
      <c r="A286" s="64"/>
    </row>
    <row r="287" spans="1:1">
      <c r="A287" s="64"/>
    </row>
    <row r="288" spans="1:1">
      <c r="A288" s="64"/>
    </row>
    <row r="289" spans="1:1">
      <c r="A289" s="64"/>
    </row>
    <row r="290" spans="1:1">
      <c r="A290" s="64"/>
    </row>
    <row r="291" spans="1:1">
      <c r="A291" s="64"/>
    </row>
    <row r="292" spans="1:1">
      <c r="A292" s="64"/>
    </row>
    <row r="293" spans="1:1">
      <c r="A293" s="64"/>
    </row>
    <row r="294" spans="1:1">
      <c r="A294" s="64"/>
    </row>
    <row r="295" spans="1:1">
      <c r="A295" s="64"/>
    </row>
    <row r="296" spans="1:1">
      <c r="A296" s="64"/>
    </row>
    <row r="297" spans="1:1">
      <c r="A297" s="64"/>
    </row>
    <row r="298" spans="1:1">
      <c r="A298" s="64"/>
    </row>
    <row r="299" spans="1:1">
      <c r="A299" s="64"/>
    </row>
    <row r="300" spans="1:1">
      <c r="A300" s="64"/>
    </row>
    <row r="301" spans="1:1">
      <c r="A301" s="64"/>
    </row>
    <row r="302" spans="1:1">
      <c r="A302" s="64"/>
    </row>
    <row r="303" spans="1:1">
      <c r="A303" s="64"/>
    </row>
    <row r="304" spans="1:1">
      <c r="A304" s="64"/>
    </row>
    <row r="305" spans="1:1">
      <c r="A305" s="48"/>
    </row>
    <row r="306" spans="1:1">
      <c r="A306" s="48"/>
    </row>
    <row r="307" spans="1:1">
      <c r="A307" s="48"/>
    </row>
    <row r="308" spans="1:1">
      <c r="A308" s="48"/>
    </row>
    <row r="309" spans="1:1">
      <c r="A309" s="48"/>
    </row>
    <row r="310" spans="1:1">
      <c r="A310" s="48"/>
    </row>
    <row r="311" spans="1:1">
      <c r="A311" s="48"/>
    </row>
    <row r="312" spans="1:1">
      <c r="A312" s="48"/>
    </row>
    <row r="313" spans="1:1">
      <c r="A313" s="48"/>
    </row>
    <row r="314" spans="1:1">
      <c r="A314" s="48"/>
    </row>
    <row r="315" spans="1:1">
      <c r="A315" s="48"/>
    </row>
    <row r="316" spans="1:1">
      <c r="A316" s="48"/>
    </row>
    <row r="317" spans="1:1">
      <c r="A317" s="48"/>
    </row>
    <row r="318" spans="1:1">
      <c r="A318" s="48"/>
    </row>
    <row r="319" spans="1:1">
      <c r="A319" s="48"/>
    </row>
    <row r="320" spans="1:1">
      <c r="A320" s="48"/>
    </row>
    <row r="321" spans="1:1">
      <c r="A321" s="48"/>
    </row>
    <row r="322" spans="1:1">
      <c r="A322" s="48"/>
    </row>
    <row r="323" spans="1:1">
      <c r="A323" s="48"/>
    </row>
    <row r="324" spans="1:1">
      <c r="A324" s="48"/>
    </row>
    <row r="325" spans="1:1">
      <c r="A325" s="48"/>
    </row>
    <row r="326" spans="1:1">
      <c r="A326" s="48"/>
    </row>
    <row r="327" spans="1:1">
      <c r="A327" s="48"/>
    </row>
    <row r="328" spans="1:1">
      <c r="A328" s="48"/>
    </row>
    <row r="329" spans="1:1">
      <c r="A329" s="48"/>
    </row>
    <row r="330" spans="1:1">
      <c r="A330" s="48"/>
    </row>
    <row r="331" spans="1:1">
      <c r="A331" s="48"/>
    </row>
    <row r="332" spans="1:1">
      <c r="A332" s="48"/>
    </row>
    <row r="333" spans="1:1">
      <c r="A333" s="48"/>
    </row>
    <row r="334" spans="1:1">
      <c r="A334" s="48"/>
    </row>
    <row r="335" spans="1:1">
      <c r="A335" s="48"/>
    </row>
    <row r="336" spans="1:1">
      <c r="A336" s="48"/>
    </row>
    <row r="337" spans="1:1">
      <c r="A337" s="48"/>
    </row>
    <row r="338" spans="1:1">
      <c r="A338" s="48"/>
    </row>
    <row r="339" spans="1:1">
      <c r="A339" s="48"/>
    </row>
    <row r="340" spans="1:1">
      <c r="A340" s="48"/>
    </row>
    <row r="341" spans="1:1">
      <c r="A341" s="48"/>
    </row>
    <row r="342" spans="1:1">
      <c r="A342" s="48"/>
    </row>
    <row r="343" spans="1:1">
      <c r="A343" s="48"/>
    </row>
    <row r="344" spans="1:1">
      <c r="A344" s="48"/>
    </row>
    <row r="345" spans="1:1">
      <c r="A345" s="48"/>
    </row>
    <row r="346" spans="1:1">
      <c r="A346" s="48"/>
    </row>
    <row r="347" spans="1:1">
      <c r="A347" s="48"/>
    </row>
    <row r="348" spans="1:1">
      <c r="A348" s="48"/>
    </row>
    <row r="349" spans="1:1">
      <c r="A349" s="48"/>
    </row>
    <row r="350" spans="1:1">
      <c r="A350" s="48"/>
    </row>
    <row r="351" spans="1:1">
      <c r="A351" s="48"/>
    </row>
    <row r="352" spans="1:1">
      <c r="A352" s="48"/>
    </row>
    <row r="353" spans="1:1">
      <c r="A353" s="48"/>
    </row>
    <row r="354" spans="1:1">
      <c r="A354" s="48"/>
    </row>
    <row r="355" spans="1:1">
      <c r="A355" s="48"/>
    </row>
    <row r="356" spans="1:1">
      <c r="A356" s="48"/>
    </row>
    <row r="357" spans="1:1">
      <c r="A357" s="48"/>
    </row>
    <row r="358" spans="1:1">
      <c r="A358" s="48"/>
    </row>
    <row r="359" spans="1:1">
      <c r="A359" s="48"/>
    </row>
    <row r="360" spans="1:1">
      <c r="A360" s="48"/>
    </row>
    <row r="361" spans="1:1">
      <c r="A361" s="48"/>
    </row>
    <row r="362" spans="1:1">
      <c r="A362" s="48"/>
    </row>
    <row r="363" spans="1:1">
      <c r="A363" s="48"/>
    </row>
    <row r="364" spans="1:1">
      <c r="A364" s="48"/>
    </row>
    <row r="365" spans="1:1">
      <c r="A365" s="48"/>
    </row>
    <row r="366" spans="1:1">
      <c r="A366" s="48"/>
    </row>
    <row r="367" spans="1:1">
      <c r="A367" s="48"/>
    </row>
    <row r="368" spans="1:1">
      <c r="A368" s="48"/>
    </row>
    <row r="369" spans="1:1">
      <c r="A369" s="48"/>
    </row>
    <row r="370" spans="1:1">
      <c r="A370" s="48"/>
    </row>
    <row r="371" spans="1:1">
      <c r="A371" s="48"/>
    </row>
    <row r="372" spans="1:1">
      <c r="A372" s="48"/>
    </row>
    <row r="373" spans="1:1">
      <c r="A373" s="48"/>
    </row>
    <row r="374" spans="1:1">
      <c r="A374" s="48"/>
    </row>
    <row r="375" spans="1:1">
      <c r="A375" s="48"/>
    </row>
    <row r="376" spans="1:1">
      <c r="A376" s="48"/>
    </row>
    <row r="377" spans="1:1">
      <c r="A377" s="48"/>
    </row>
    <row r="378" spans="1:1">
      <c r="A378" s="48"/>
    </row>
    <row r="379" spans="1:1">
      <c r="A379" s="48"/>
    </row>
    <row r="380" spans="1:1">
      <c r="A380" s="48"/>
    </row>
    <row r="381" spans="1:1">
      <c r="A381" s="48"/>
    </row>
    <row r="382" spans="1:1">
      <c r="A382" s="48"/>
    </row>
    <row r="383" spans="1:1">
      <c r="A383" s="48"/>
    </row>
    <row r="384" spans="1:1">
      <c r="A384" s="48"/>
    </row>
    <row r="385" spans="1:1">
      <c r="A385" s="48"/>
    </row>
    <row r="386" spans="1:1">
      <c r="A386" s="48"/>
    </row>
    <row r="387" spans="1:1">
      <c r="A387" s="48"/>
    </row>
    <row r="388" spans="1:1">
      <c r="A388" s="48"/>
    </row>
    <row r="389" spans="1:1">
      <c r="A389" s="48"/>
    </row>
    <row r="390" spans="1:1">
      <c r="A390" s="48"/>
    </row>
    <row r="391" spans="1:1">
      <c r="A391" s="48"/>
    </row>
    <row r="392" spans="1:1">
      <c r="A392" s="48"/>
    </row>
    <row r="393" spans="1:1">
      <c r="A393" s="48"/>
    </row>
    <row r="394" spans="1:1">
      <c r="A394" s="48"/>
    </row>
    <row r="395" spans="1:1">
      <c r="A395" s="48"/>
    </row>
    <row r="396" spans="1:1">
      <c r="A396" s="48"/>
    </row>
    <row r="397" spans="1:1">
      <c r="A397" s="48"/>
    </row>
    <row r="398" spans="1:1">
      <c r="A398" s="48"/>
    </row>
    <row r="399" spans="1:1">
      <c r="A399" s="48"/>
    </row>
    <row r="400" spans="1:1">
      <c r="A400" s="48"/>
    </row>
    <row r="401" spans="1:1">
      <c r="A401" s="48"/>
    </row>
    <row r="402" spans="1:1">
      <c r="A402" s="48"/>
    </row>
    <row r="403" spans="1:1">
      <c r="A403" s="48"/>
    </row>
    <row r="404" spans="1:1">
      <c r="A404" s="48"/>
    </row>
    <row r="405" spans="1:1">
      <c r="A405" s="48"/>
    </row>
    <row r="406" spans="1:1">
      <c r="A406" s="48"/>
    </row>
    <row r="407" spans="1:1">
      <c r="A407" s="48"/>
    </row>
    <row r="408" spans="1:1">
      <c r="A408" s="48"/>
    </row>
    <row r="409" spans="1:1">
      <c r="A409" s="48"/>
    </row>
    <row r="410" spans="1:1">
      <c r="A410" s="48"/>
    </row>
    <row r="411" spans="1:1">
      <c r="A411" s="48"/>
    </row>
    <row r="412" spans="1:1">
      <c r="A412" s="48"/>
    </row>
    <row r="413" spans="1:1">
      <c r="A413" s="48"/>
    </row>
    <row r="414" spans="1:1">
      <c r="A414" s="48"/>
    </row>
    <row r="415" spans="1:1">
      <c r="A415" s="48"/>
    </row>
    <row r="416" spans="1:1">
      <c r="A416" s="48"/>
    </row>
    <row r="417" spans="1:1">
      <c r="A417" s="48"/>
    </row>
    <row r="418" spans="1:1">
      <c r="A418" s="48"/>
    </row>
    <row r="419" spans="1:1">
      <c r="A419" s="48"/>
    </row>
    <row r="420" spans="1:1">
      <c r="A420" s="48"/>
    </row>
    <row r="421" spans="1:1">
      <c r="A421" s="48"/>
    </row>
    <row r="422" spans="1:1">
      <c r="A422" s="48"/>
    </row>
    <row r="423" spans="1:1">
      <c r="A423" s="48"/>
    </row>
    <row r="424" spans="1:1">
      <c r="A424" s="48"/>
    </row>
    <row r="425" spans="1:1">
      <c r="A425" s="48"/>
    </row>
    <row r="426" spans="1:1">
      <c r="A426" s="48"/>
    </row>
    <row r="427" spans="1:1">
      <c r="A427" s="48"/>
    </row>
    <row r="428" spans="1:1">
      <c r="A428" s="48"/>
    </row>
    <row r="429" spans="1:1">
      <c r="A429" s="48"/>
    </row>
    <row r="430" spans="1:1">
      <c r="A430" s="48"/>
    </row>
    <row r="431" spans="1:1">
      <c r="A431" s="48"/>
    </row>
    <row r="432" spans="1:1">
      <c r="A432" s="48"/>
    </row>
    <row r="433" spans="1:1">
      <c r="A433" s="48"/>
    </row>
    <row r="434" spans="1:1">
      <c r="A434" s="48"/>
    </row>
    <row r="435" spans="1:1">
      <c r="A435" s="48"/>
    </row>
    <row r="436" spans="1:1">
      <c r="A436" s="48"/>
    </row>
    <row r="437" spans="1:1">
      <c r="A437" s="48"/>
    </row>
    <row r="438" spans="1:1">
      <c r="A438" s="48"/>
    </row>
    <row r="439" spans="1:1">
      <c r="A439" s="48"/>
    </row>
    <row r="440" spans="1:1">
      <c r="A440" s="48"/>
    </row>
    <row r="441" spans="1:1">
      <c r="A441" s="48"/>
    </row>
    <row r="442" spans="1:1">
      <c r="A442" s="48"/>
    </row>
    <row r="443" spans="1:1">
      <c r="A443" s="48"/>
    </row>
    <row r="444" spans="1:1">
      <c r="A444" s="48"/>
    </row>
    <row r="445" spans="1:1">
      <c r="A445" s="48"/>
    </row>
    <row r="446" spans="1:1">
      <c r="A446" s="48"/>
    </row>
    <row r="447" spans="1:1">
      <c r="A447" s="48"/>
    </row>
    <row r="448" spans="1:1">
      <c r="A448" s="48"/>
    </row>
    <row r="449" spans="1:1">
      <c r="A449" s="48"/>
    </row>
    <row r="450" spans="1:1">
      <c r="A450" s="48"/>
    </row>
    <row r="451" spans="1:1">
      <c r="A451" s="48"/>
    </row>
    <row r="452" spans="1:1">
      <c r="A452" s="48"/>
    </row>
    <row r="453" spans="1:1">
      <c r="A453" s="48"/>
    </row>
    <row r="454" spans="1:1">
      <c r="A454" s="48"/>
    </row>
    <row r="455" spans="1:1">
      <c r="A455" s="48"/>
    </row>
    <row r="456" spans="1:1">
      <c r="A456" s="48"/>
    </row>
    <row r="457" spans="1:1">
      <c r="A457" s="48"/>
    </row>
    <row r="458" spans="1:1">
      <c r="A458" s="48"/>
    </row>
    <row r="459" spans="1:1">
      <c r="A459" s="48"/>
    </row>
    <row r="460" spans="1:1">
      <c r="A460" s="48"/>
    </row>
    <row r="461" spans="1:1">
      <c r="A461" s="48"/>
    </row>
    <row r="462" spans="1:1">
      <c r="A462" s="48"/>
    </row>
    <row r="463" spans="1:1">
      <c r="A463" s="48"/>
    </row>
    <row r="464" spans="1:1">
      <c r="A464" s="48"/>
    </row>
    <row r="465" spans="1:1">
      <c r="A465" s="48"/>
    </row>
    <row r="466" spans="1:1">
      <c r="A466" s="48"/>
    </row>
    <row r="467" spans="1:1">
      <c r="A467" s="48"/>
    </row>
    <row r="468" spans="1:1">
      <c r="A468" s="48"/>
    </row>
    <row r="469" spans="1:1">
      <c r="A469" s="48"/>
    </row>
    <row r="470" spans="1:1">
      <c r="A470" s="48"/>
    </row>
  </sheetData>
  <mergeCells count="19">
    <mergeCell ref="A2:H2"/>
    <mergeCell ref="A82:H82"/>
    <mergeCell ref="A90:H90"/>
    <mergeCell ref="A103:H103"/>
    <mergeCell ref="A4:A5"/>
    <mergeCell ref="B4:B5"/>
    <mergeCell ref="A7:I7"/>
    <mergeCell ref="A68:H68"/>
    <mergeCell ref="A56:H56"/>
    <mergeCell ref="A55:H55"/>
    <mergeCell ref="C4:D4"/>
    <mergeCell ref="E4:H4"/>
    <mergeCell ref="A109:H109"/>
    <mergeCell ref="A123:H123"/>
    <mergeCell ref="G146:H146"/>
    <mergeCell ref="G145:H145"/>
    <mergeCell ref="C145:F145"/>
    <mergeCell ref="C146:F146"/>
    <mergeCell ref="A132:H132"/>
  </mergeCells>
  <phoneticPr fontId="3" type="noConversion"/>
  <pageMargins left="0" right="0" top="0.98425196850393704" bottom="0.19685039370078741" header="0.31496062992125984" footer="0.19685039370078741"/>
  <pageSetup paperSize="9" scale="75" orientation="landscape" r:id="rId1"/>
  <headerFooter alignWithMargins="0"/>
  <ignoredErrors>
    <ignoredError sqref="H12 G104 C107:D107 H105 H8:H10 G83 H27 G72 H35:H54 C104:D104 H108 H133 G25 H59:H60 H69:H81 H83:H89 H91:H102 H104 C138:C141 H124:H131 H11 G12:G16 H25 H24 H28:H34 C25:F25 C26 D26:F26 H26 G26 H57:H58 H61:H66 G59:G60 H67 G61:G66 G86:G89 C105 H106 G29 H107 C106:D106 G42 H110:H122 C108:D108 E106:F106 G107 E105 G106 G105 G108 E107:F107 E108:F108 E104:F104 H138:H141 F139:G141 H134:H137 G31:G33 F138" evalError="1"/>
    <ignoredError sqref="B92 B124:B131 B133:B141" numberStoredAsText="1"/>
    <ignoredError sqref="E134:E136" formula="1"/>
    <ignoredError sqref="E139:E141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8"/>
  <sheetViews>
    <sheetView zoomScale="75" zoomScaleNormal="70" zoomScaleSheetLayoutView="75" workbookViewId="0">
      <pane ySplit="5" topLeftCell="A6" activePane="bottomLeft" state="frozen"/>
      <selection pane="bottomLeft" activeCell="D12" sqref="D12"/>
    </sheetView>
  </sheetViews>
  <sheetFormatPr defaultColWidth="9.140625" defaultRowHeight="18.75"/>
  <cols>
    <col min="1" max="1" width="92.85546875" style="3" customWidth="1"/>
    <col min="2" max="2" width="14.85546875" style="23" customWidth="1"/>
    <col min="3" max="3" width="19.28515625" style="23" customWidth="1"/>
    <col min="4" max="4" width="22.42578125" style="23" customWidth="1"/>
    <col min="5" max="5" width="19" style="23" customWidth="1"/>
    <col min="6" max="6" width="18.140625" style="23" customWidth="1"/>
    <col min="7" max="7" width="22.42578125" style="23" customWidth="1"/>
    <col min="8" max="8" width="19.85546875" style="23" customWidth="1"/>
    <col min="9" max="9" width="70.5703125" style="23" customWidth="1"/>
    <col min="10" max="16384" width="9.140625" style="3"/>
  </cols>
  <sheetData>
    <row r="1" spans="1:9">
      <c r="A1" s="219" t="s">
        <v>74</v>
      </c>
      <c r="B1" s="219"/>
      <c r="C1" s="219"/>
      <c r="D1" s="219"/>
      <c r="E1" s="219"/>
      <c r="F1" s="219"/>
      <c r="G1" s="219"/>
      <c r="H1" s="219"/>
      <c r="I1" s="219"/>
    </row>
    <row r="2" spans="1:9" ht="12.75" customHeight="1">
      <c r="A2" s="41"/>
      <c r="B2" s="51"/>
      <c r="C2" s="51"/>
      <c r="D2" s="51"/>
      <c r="E2" s="51"/>
      <c r="F2" s="51"/>
      <c r="G2" s="51"/>
      <c r="H2" s="51"/>
      <c r="I2" s="51"/>
    </row>
    <row r="3" spans="1:9" ht="39" customHeight="1">
      <c r="A3" s="217" t="s">
        <v>167</v>
      </c>
      <c r="B3" s="218" t="s">
        <v>8</v>
      </c>
      <c r="C3" s="218" t="s">
        <v>314</v>
      </c>
      <c r="D3" s="218"/>
      <c r="E3" s="217" t="s">
        <v>351</v>
      </c>
      <c r="F3" s="217"/>
      <c r="G3" s="217"/>
      <c r="H3" s="217"/>
      <c r="I3" s="217"/>
    </row>
    <row r="4" spans="1:9" s="195" customFormat="1" ht="37.5">
      <c r="A4" s="217"/>
      <c r="B4" s="218"/>
      <c r="C4" s="194" t="s">
        <v>154</v>
      </c>
      <c r="D4" s="194" t="s">
        <v>155</v>
      </c>
      <c r="E4" s="194" t="s">
        <v>156</v>
      </c>
      <c r="F4" s="194" t="s">
        <v>146</v>
      </c>
      <c r="G4" s="67" t="s">
        <v>162</v>
      </c>
      <c r="H4" s="67" t="s">
        <v>163</v>
      </c>
      <c r="I4" s="194" t="s">
        <v>161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8" t="s">
        <v>160</v>
      </c>
      <c r="B6" s="228"/>
      <c r="C6" s="228"/>
      <c r="D6" s="228"/>
      <c r="E6" s="228"/>
      <c r="F6" s="228"/>
      <c r="G6" s="228"/>
      <c r="H6" s="228"/>
      <c r="I6" s="228"/>
    </row>
    <row r="7" spans="1:9" s="5" customFormat="1" ht="20.100000000000001" customHeight="1">
      <c r="A7" s="8" t="s">
        <v>123</v>
      </c>
      <c r="B7" s="9">
        <v>1000</v>
      </c>
      <c r="C7" s="99">
        <v>33238</v>
      </c>
      <c r="D7" s="99">
        <f>F7</f>
        <v>30406</v>
      </c>
      <c r="E7" s="99">
        <v>27540</v>
      </c>
      <c r="F7" s="99">
        <v>30406</v>
      </c>
      <c r="G7" s="99">
        <f>F7-E7</f>
        <v>2866</v>
      </c>
      <c r="H7" s="146">
        <f>(F7/E7)*100</f>
        <v>110.40668119099493</v>
      </c>
      <c r="I7" s="82"/>
    </row>
    <row r="8" spans="1:9" ht="20.100000000000001" customHeight="1">
      <c r="A8" s="8" t="s">
        <v>109</v>
      </c>
      <c r="B8" s="9">
        <v>1010</v>
      </c>
      <c r="C8" s="147">
        <f>SUM(C9:C16)</f>
        <v>-31099</v>
      </c>
      <c r="D8" s="147">
        <f>SUM(D9:D16)</f>
        <v>-27168</v>
      </c>
      <c r="E8" s="147">
        <f>SUM(E9:E16)</f>
        <v>-25151</v>
      </c>
      <c r="F8" s="147">
        <f>SUM(F9:F16)</f>
        <v>-27168</v>
      </c>
      <c r="G8" s="99">
        <f>F8-E8</f>
        <v>-2017</v>
      </c>
      <c r="H8" s="146">
        <f t="shared" ref="H8:H71" si="0">(F8/E8)*100</f>
        <v>108.01956184644746</v>
      </c>
      <c r="I8" s="82"/>
    </row>
    <row r="9" spans="1:9" s="2" customFormat="1" ht="20.100000000000001" customHeight="1">
      <c r="A9" s="8" t="s">
        <v>366</v>
      </c>
      <c r="B9" s="7">
        <v>1011</v>
      </c>
      <c r="C9" s="99">
        <v>-1454</v>
      </c>
      <c r="D9" s="99">
        <f>F9</f>
        <v>-1054</v>
      </c>
      <c r="E9" s="99">
        <v>-1370</v>
      </c>
      <c r="F9" s="99">
        <v>-1054</v>
      </c>
      <c r="G9" s="99">
        <f t="shared" ref="G9:G59" si="1">F9-E9</f>
        <v>316</v>
      </c>
      <c r="H9" s="146">
        <f t="shared" si="0"/>
        <v>76.934306569343065</v>
      </c>
      <c r="I9" s="81"/>
    </row>
    <row r="10" spans="1:9" s="2" customFormat="1" ht="20.100000000000001" customHeight="1">
      <c r="A10" s="8" t="s">
        <v>367</v>
      </c>
      <c r="B10" s="7">
        <v>1012</v>
      </c>
      <c r="C10" s="99">
        <v>-643</v>
      </c>
      <c r="D10" s="99">
        <f t="shared" ref="D10:D16" si="2">F10</f>
        <v>-489</v>
      </c>
      <c r="E10" s="99">
        <v>-620</v>
      </c>
      <c r="F10" s="99">
        <v>-489</v>
      </c>
      <c r="G10" s="99">
        <f t="shared" si="1"/>
        <v>131</v>
      </c>
      <c r="H10" s="146">
        <f t="shared" si="0"/>
        <v>78.870967741935488</v>
      </c>
      <c r="I10" s="81"/>
    </row>
    <row r="11" spans="1:9" s="2" customFormat="1" ht="20.100000000000001" customHeight="1">
      <c r="A11" s="8" t="s">
        <v>368</v>
      </c>
      <c r="B11" s="7">
        <v>1013</v>
      </c>
      <c r="C11" s="99">
        <v>-3112</v>
      </c>
      <c r="D11" s="99">
        <f t="shared" si="2"/>
        <v>-1570</v>
      </c>
      <c r="E11" s="99">
        <v>-620</v>
      </c>
      <c r="F11" s="99">
        <v>-1570</v>
      </c>
      <c r="G11" s="99">
        <f t="shared" si="1"/>
        <v>-950</v>
      </c>
      <c r="H11" s="146">
        <f t="shared" si="0"/>
        <v>253.2258064516129</v>
      </c>
      <c r="I11" s="81"/>
    </row>
    <row r="12" spans="1:9" s="2" customFormat="1" ht="20.100000000000001" customHeight="1">
      <c r="A12" s="8" t="s">
        <v>5</v>
      </c>
      <c r="B12" s="7">
        <v>1014</v>
      </c>
      <c r="C12" s="99">
        <v>-17960</v>
      </c>
      <c r="D12" s="99">
        <f t="shared" si="2"/>
        <v>-16332</v>
      </c>
      <c r="E12" s="99">
        <v>-16780</v>
      </c>
      <c r="F12" s="99">
        <v>-16332</v>
      </c>
      <c r="G12" s="99">
        <f t="shared" si="1"/>
        <v>448</v>
      </c>
      <c r="H12" s="146">
        <f t="shared" si="0"/>
        <v>97.330154946364729</v>
      </c>
      <c r="I12" s="81"/>
    </row>
    <row r="13" spans="1:9" s="2" customFormat="1" ht="20.100000000000001" customHeight="1">
      <c r="A13" s="8" t="s">
        <v>6</v>
      </c>
      <c r="B13" s="7">
        <v>1015</v>
      </c>
      <c r="C13" s="99">
        <v>-3882</v>
      </c>
      <c r="D13" s="99">
        <f t="shared" si="2"/>
        <v>-3495</v>
      </c>
      <c r="E13" s="99">
        <v>-3691</v>
      </c>
      <c r="F13" s="99">
        <v>-3495</v>
      </c>
      <c r="G13" s="99">
        <f t="shared" si="1"/>
        <v>196</v>
      </c>
      <c r="H13" s="146">
        <f t="shared" si="0"/>
        <v>94.68978596586291</v>
      </c>
      <c r="I13" s="81"/>
    </row>
    <row r="14" spans="1:9" s="2" customFormat="1" ht="37.5">
      <c r="A14" s="8" t="s">
        <v>369</v>
      </c>
      <c r="B14" s="7">
        <v>1016</v>
      </c>
      <c r="C14" s="99">
        <v>-2231</v>
      </c>
      <c r="D14" s="99">
        <f t="shared" si="2"/>
        <v>-2950</v>
      </c>
      <c r="E14" s="99">
        <v>-1490</v>
      </c>
      <c r="F14" s="99">
        <v>-2950</v>
      </c>
      <c r="G14" s="99">
        <v>0</v>
      </c>
      <c r="H14" s="146">
        <f t="shared" si="0"/>
        <v>197.98657718120805</v>
      </c>
      <c r="I14" s="81"/>
    </row>
    <row r="15" spans="1:9" s="2" customFormat="1" ht="20.100000000000001" customHeight="1">
      <c r="A15" s="8" t="s">
        <v>370</v>
      </c>
      <c r="B15" s="7">
        <v>1017</v>
      </c>
      <c r="C15" s="99">
        <v>-732</v>
      </c>
      <c r="D15" s="99">
        <f t="shared" si="2"/>
        <v>-890</v>
      </c>
      <c r="E15" s="99">
        <v>-400</v>
      </c>
      <c r="F15" s="99">
        <v>-890</v>
      </c>
      <c r="G15" s="99">
        <f t="shared" si="1"/>
        <v>-490</v>
      </c>
      <c r="H15" s="146">
        <f t="shared" si="0"/>
        <v>222.5</v>
      </c>
      <c r="I15" s="81"/>
    </row>
    <row r="16" spans="1:9" s="2" customFormat="1" ht="20.100000000000001" customHeight="1">
      <c r="A16" s="8" t="s">
        <v>371</v>
      </c>
      <c r="B16" s="7">
        <v>1018</v>
      </c>
      <c r="C16" s="99">
        <v>-1085</v>
      </c>
      <c r="D16" s="99">
        <f t="shared" si="2"/>
        <v>-388</v>
      </c>
      <c r="E16" s="99">
        <v>-180</v>
      </c>
      <c r="F16" s="99">
        <v>-388</v>
      </c>
      <c r="G16" s="99">
        <f t="shared" si="1"/>
        <v>-208</v>
      </c>
      <c r="H16" s="146">
        <f t="shared" si="0"/>
        <v>215.55555555555554</v>
      </c>
      <c r="I16" s="81"/>
    </row>
    <row r="17" spans="1:9" s="5" customFormat="1" ht="20.100000000000001" customHeight="1">
      <c r="A17" s="10" t="s">
        <v>12</v>
      </c>
      <c r="B17" s="11">
        <v>1020</v>
      </c>
      <c r="C17" s="106">
        <f>SUM(C7,C8)</f>
        <v>2139</v>
      </c>
      <c r="D17" s="106">
        <f>SUM(D7,D8)</f>
        <v>3238</v>
      </c>
      <c r="E17" s="106">
        <f>SUM(E7,E8)</f>
        <v>2389</v>
      </c>
      <c r="F17" s="106">
        <f>SUM(F7,F8)</f>
        <v>3238</v>
      </c>
      <c r="G17" s="107">
        <f t="shared" si="1"/>
        <v>849</v>
      </c>
      <c r="H17" s="148">
        <f t="shared" si="0"/>
        <v>135.53788195897866</v>
      </c>
      <c r="I17" s="83"/>
    </row>
    <row r="18" spans="1:9" ht="20.100000000000001" customHeight="1">
      <c r="A18" s="8" t="s">
        <v>133</v>
      </c>
      <c r="B18" s="9">
        <v>1030</v>
      </c>
      <c r="C18" s="147">
        <f>SUM(C19:C38,C40)</f>
        <v>-817</v>
      </c>
      <c r="D18" s="147">
        <f>SUM(D19:D38,D40)</f>
        <v>-2780</v>
      </c>
      <c r="E18" s="147">
        <f>SUM(E19:E38,E40)</f>
        <v>-2122</v>
      </c>
      <c r="F18" s="147">
        <f>SUM(F19:F38,F40)</f>
        <v>-2780</v>
      </c>
      <c r="G18" s="99">
        <f t="shared" si="1"/>
        <v>-658</v>
      </c>
      <c r="H18" s="146">
        <f t="shared" si="0"/>
        <v>131.00848256361922</v>
      </c>
      <c r="I18" s="82"/>
    </row>
    <row r="19" spans="1:9" ht="20.100000000000001" customHeight="1">
      <c r="A19" s="8" t="s">
        <v>79</v>
      </c>
      <c r="B19" s="9">
        <v>1031</v>
      </c>
      <c r="C19" s="99">
        <v>-60</v>
      </c>
      <c r="D19" s="99">
        <f>F19</f>
        <v>-18</v>
      </c>
      <c r="E19" s="99">
        <v>-48</v>
      </c>
      <c r="F19" s="99">
        <v>-18</v>
      </c>
      <c r="G19" s="99">
        <f t="shared" si="1"/>
        <v>30</v>
      </c>
      <c r="H19" s="146">
        <f t="shared" si="0"/>
        <v>37.5</v>
      </c>
      <c r="I19" s="82"/>
    </row>
    <row r="20" spans="1:9" ht="20.100000000000001" customHeight="1">
      <c r="A20" s="8" t="s">
        <v>125</v>
      </c>
      <c r="B20" s="9">
        <v>1032</v>
      </c>
      <c r="C20" s="99"/>
      <c r="D20" s="99">
        <f t="shared" ref="D20:D33" si="3">F20</f>
        <v>0</v>
      </c>
      <c r="E20" s="99"/>
      <c r="F20" s="99"/>
      <c r="G20" s="99">
        <f t="shared" si="1"/>
        <v>0</v>
      </c>
      <c r="H20" s="146" t="e">
        <f>(F20/E20)*100</f>
        <v>#DIV/0!</v>
      </c>
      <c r="I20" s="82"/>
    </row>
    <row r="21" spans="1:9" ht="20.100000000000001" customHeight="1">
      <c r="A21" s="8" t="s">
        <v>45</v>
      </c>
      <c r="B21" s="9">
        <v>1033</v>
      </c>
      <c r="C21" s="99"/>
      <c r="D21" s="99">
        <f t="shared" si="3"/>
        <v>0</v>
      </c>
      <c r="E21" s="99"/>
      <c r="F21" s="99"/>
      <c r="G21" s="99">
        <f t="shared" si="1"/>
        <v>0</v>
      </c>
      <c r="H21" s="146" t="e">
        <f t="shared" si="0"/>
        <v>#DIV/0!</v>
      </c>
      <c r="I21" s="82"/>
    </row>
    <row r="22" spans="1:9" ht="20.100000000000001" customHeight="1">
      <c r="A22" s="8" t="s">
        <v>10</v>
      </c>
      <c r="B22" s="9">
        <v>1034</v>
      </c>
      <c r="C22" s="99">
        <v>-28</v>
      </c>
      <c r="D22" s="99">
        <f t="shared" si="3"/>
        <v>-10</v>
      </c>
      <c r="E22" s="99">
        <v>-18</v>
      </c>
      <c r="F22" s="99">
        <v>-10</v>
      </c>
      <c r="G22" s="99">
        <f t="shared" si="1"/>
        <v>8</v>
      </c>
      <c r="H22" s="146">
        <f t="shared" si="0"/>
        <v>55.555555555555557</v>
      </c>
      <c r="I22" s="82"/>
    </row>
    <row r="23" spans="1:9" ht="20.100000000000001" customHeight="1">
      <c r="A23" s="8" t="s">
        <v>11</v>
      </c>
      <c r="B23" s="9">
        <v>1035</v>
      </c>
      <c r="C23" s="99"/>
      <c r="D23" s="99">
        <f t="shared" si="3"/>
        <v>0</v>
      </c>
      <c r="E23" s="99">
        <v>0</v>
      </c>
      <c r="F23" s="99"/>
      <c r="G23" s="99">
        <f t="shared" si="1"/>
        <v>0</v>
      </c>
      <c r="H23" s="146" t="e">
        <f t="shared" si="0"/>
        <v>#DIV/0!</v>
      </c>
      <c r="I23" s="82"/>
    </row>
    <row r="24" spans="1:9" s="2" customFormat="1" ht="20.100000000000001" customHeight="1">
      <c r="A24" s="8" t="s">
        <v>22</v>
      </c>
      <c r="B24" s="9">
        <v>1036</v>
      </c>
      <c r="C24" s="99">
        <v>-38</v>
      </c>
      <c r="D24" s="99">
        <f t="shared" si="3"/>
        <v>-21</v>
      </c>
      <c r="E24" s="99">
        <v>-36</v>
      </c>
      <c r="F24" s="99">
        <v>-21</v>
      </c>
      <c r="G24" s="99">
        <f t="shared" si="1"/>
        <v>15</v>
      </c>
      <c r="H24" s="146">
        <f t="shared" si="0"/>
        <v>58.333333333333336</v>
      </c>
      <c r="I24" s="82"/>
    </row>
    <row r="25" spans="1:9" s="2" customFormat="1" ht="20.100000000000001" customHeight="1">
      <c r="A25" s="8" t="s">
        <v>23</v>
      </c>
      <c r="B25" s="9">
        <v>1037</v>
      </c>
      <c r="C25" s="99">
        <v>-26</v>
      </c>
      <c r="D25" s="99">
        <f t="shared" si="3"/>
        <v>-28</v>
      </c>
      <c r="E25" s="99">
        <v>-20</v>
      </c>
      <c r="F25" s="99">
        <v>-28</v>
      </c>
      <c r="G25" s="99">
        <f t="shared" si="1"/>
        <v>-8</v>
      </c>
      <c r="H25" s="146">
        <f t="shared" si="0"/>
        <v>140</v>
      </c>
      <c r="I25" s="82"/>
    </row>
    <row r="26" spans="1:9" s="2" customFormat="1" ht="20.100000000000001" customHeight="1">
      <c r="A26" s="8" t="s">
        <v>24</v>
      </c>
      <c r="B26" s="9">
        <v>1038</v>
      </c>
      <c r="C26" s="99">
        <v>-488</v>
      </c>
      <c r="D26" s="99">
        <f t="shared" si="3"/>
        <v>-2089</v>
      </c>
      <c r="E26" s="99">
        <v>-1503</v>
      </c>
      <c r="F26" s="99">
        <v>-2089</v>
      </c>
      <c r="G26" s="99">
        <f t="shared" si="1"/>
        <v>-586</v>
      </c>
      <c r="H26" s="146">
        <f t="shared" si="0"/>
        <v>138.98868928809048</v>
      </c>
      <c r="I26" s="82"/>
    </row>
    <row r="27" spans="1:9" s="2" customFormat="1" ht="20.100000000000001" customHeight="1">
      <c r="A27" s="8" t="s">
        <v>25</v>
      </c>
      <c r="B27" s="9">
        <v>1039</v>
      </c>
      <c r="C27" s="99">
        <v>-107</v>
      </c>
      <c r="D27" s="99">
        <f t="shared" si="3"/>
        <v>-418</v>
      </c>
      <c r="E27" s="99">
        <v>-331</v>
      </c>
      <c r="F27" s="99">
        <v>-418</v>
      </c>
      <c r="G27" s="99">
        <f t="shared" si="1"/>
        <v>-87</v>
      </c>
      <c r="H27" s="146">
        <f t="shared" si="0"/>
        <v>126.28398791540785</v>
      </c>
      <c r="I27" s="82"/>
    </row>
    <row r="28" spans="1:9" s="2" customFormat="1" ht="42.75" customHeight="1">
      <c r="A28" s="8" t="s">
        <v>26</v>
      </c>
      <c r="B28" s="9">
        <v>1040</v>
      </c>
      <c r="C28" s="99">
        <v>0</v>
      </c>
      <c r="D28" s="99">
        <f t="shared" si="3"/>
        <v>0</v>
      </c>
      <c r="E28" s="99"/>
      <c r="F28" s="99">
        <v>0</v>
      </c>
      <c r="G28" s="99">
        <f t="shared" si="1"/>
        <v>0</v>
      </c>
      <c r="H28" s="146" t="e">
        <f t="shared" si="0"/>
        <v>#DIV/0!</v>
      </c>
      <c r="I28" s="82"/>
    </row>
    <row r="29" spans="1:9" s="2" customFormat="1" ht="42.75" customHeight="1">
      <c r="A29" s="8" t="s">
        <v>27</v>
      </c>
      <c r="B29" s="9">
        <v>1041</v>
      </c>
      <c r="C29" s="99"/>
      <c r="D29" s="99">
        <f t="shared" si="3"/>
        <v>0</v>
      </c>
      <c r="E29" s="99"/>
      <c r="F29" s="99"/>
      <c r="G29" s="99">
        <f t="shared" si="1"/>
        <v>0</v>
      </c>
      <c r="H29" s="146" t="e">
        <f t="shared" si="0"/>
        <v>#DIV/0!</v>
      </c>
      <c r="I29" s="82"/>
    </row>
    <row r="30" spans="1:9" s="2" customFormat="1" ht="20.100000000000001" customHeight="1">
      <c r="A30" s="8" t="s">
        <v>28</v>
      </c>
      <c r="B30" s="9">
        <v>1042</v>
      </c>
      <c r="C30" s="99">
        <v>-12</v>
      </c>
      <c r="D30" s="99">
        <f t="shared" si="3"/>
        <v>0</v>
      </c>
      <c r="E30" s="99"/>
      <c r="F30" s="99"/>
      <c r="G30" s="99">
        <f t="shared" si="1"/>
        <v>0</v>
      </c>
      <c r="H30" s="146" t="e">
        <f t="shared" si="0"/>
        <v>#DIV/0!</v>
      </c>
      <c r="I30" s="82"/>
    </row>
    <row r="31" spans="1:9" s="2" customFormat="1" ht="20.100000000000001" customHeight="1">
      <c r="A31" s="8" t="s">
        <v>29</v>
      </c>
      <c r="B31" s="9">
        <v>1043</v>
      </c>
      <c r="C31" s="99"/>
      <c r="D31" s="99">
        <f t="shared" si="3"/>
        <v>0</v>
      </c>
      <c r="E31" s="99"/>
      <c r="F31" s="99"/>
      <c r="G31" s="99">
        <f t="shared" si="1"/>
        <v>0</v>
      </c>
      <c r="H31" s="146" t="e">
        <f t="shared" si="0"/>
        <v>#DIV/0!</v>
      </c>
      <c r="I31" s="82"/>
    </row>
    <row r="32" spans="1:9" s="2" customFormat="1" ht="20.100000000000001" customHeight="1">
      <c r="A32" s="8" t="s">
        <v>30</v>
      </c>
      <c r="B32" s="9">
        <v>1044</v>
      </c>
      <c r="C32" s="99"/>
      <c r="D32" s="99">
        <f t="shared" si="3"/>
        <v>0</v>
      </c>
      <c r="E32" s="99"/>
      <c r="F32" s="99"/>
      <c r="G32" s="99">
        <f t="shared" si="1"/>
        <v>0</v>
      </c>
      <c r="H32" s="146" t="e">
        <f t="shared" si="0"/>
        <v>#DIV/0!</v>
      </c>
      <c r="I32" s="82"/>
    </row>
    <row r="33" spans="1:9" s="2" customFormat="1" ht="20.100000000000001" customHeight="1">
      <c r="A33" s="8" t="s">
        <v>47</v>
      </c>
      <c r="B33" s="9">
        <v>1045</v>
      </c>
      <c r="C33" s="99">
        <v>-58</v>
      </c>
      <c r="D33" s="99">
        <f t="shared" si="3"/>
        <v>-196</v>
      </c>
      <c r="E33" s="99">
        <v>-166</v>
      </c>
      <c r="F33" s="99">
        <v>-196</v>
      </c>
      <c r="G33" s="99">
        <f t="shared" si="1"/>
        <v>-30</v>
      </c>
      <c r="H33" s="146">
        <f t="shared" si="0"/>
        <v>118.07228915662651</v>
      </c>
      <c r="I33" s="82"/>
    </row>
    <row r="34" spans="1:9" s="2" customFormat="1" ht="20.100000000000001" customHeight="1">
      <c r="A34" s="8" t="s">
        <v>31</v>
      </c>
      <c r="B34" s="9">
        <v>1046</v>
      </c>
      <c r="C34" s="99" t="s">
        <v>200</v>
      </c>
      <c r="D34" s="99" t="str">
        <f t="shared" ref="D34:D40" si="4">F34</f>
        <v>(    )</v>
      </c>
      <c r="E34" s="99"/>
      <c r="F34" s="99" t="s">
        <v>200</v>
      </c>
      <c r="G34" s="99">
        <v>0</v>
      </c>
      <c r="H34" s="146">
        <v>0</v>
      </c>
      <c r="I34" s="82"/>
    </row>
    <row r="35" spans="1:9" s="2" customFormat="1" ht="20.100000000000001" customHeight="1">
      <c r="A35" s="8" t="s">
        <v>32</v>
      </c>
      <c r="B35" s="9">
        <v>1047</v>
      </c>
      <c r="C35" s="99" t="s">
        <v>200</v>
      </c>
      <c r="D35" s="99" t="str">
        <f t="shared" si="4"/>
        <v>(    )</v>
      </c>
      <c r="E35" s="99" t="s">
        <v>200</v>
      </c>
      <c r="F35" s="99" t="s">
        <v>200</v>
      </c>
      <c r="G35" s="99">
        <v>0</v>
      </c>
      <c r="H35" s="146">
        <v>0</v>
      </c>
      <c r="I35" s="82"/>
    </row>
    <row r="36" spans="1:9" s="2" customFormat="1" ht="20.100000000000001" customHeight="1">
      <c r="A36" s="8" t="s">
        <v>33</v>
      </c>
      <c r="B36" s="9">
        <v>1048</v>
      </c>
      <c r="C36" s="99" t="s">
        <v>200</v>
      </c>
      <c r="D36" s="99" t="str">
        <f t="shared" si="4"/>
        <v>(    )</v>
      </c>
      <c r="E36" s="99" t="s">
        <v>200</v>
      </c>
      <c r="F36" s="99" t="s">
        <v>200</v>
      </c>
      <c r="G36" s="99">
        <v>0</v>
      </c>
      <c r="H36" s="146">
        <v>0</v>
      </c>
      <c r="I36" s="82"/>
    </row>
    <row r="37" spans="1:9" s="2" customFormat="1" ht="20.100000000000001" customHeight="1">
      <c r="A37" s="8" t="s">
        <v>34</v>
      </c>
      <c r="B37" s="9">
        <v>1049</v>
      </c>
      <c r="C37" s="99" t="s">
        <v>200</v>
      </c>
      <c r="D37" s="99" t="str">
        <f t="shared" si="4"/>
        <v>(    )</v>
      </c>
      <c r="E37" s="99" t="s">
        <v>200</v>
      </c>
      <c r="F37" s="99" t="s">
        <v>200</v>
      </c>
      <c r="G37" s="99">
        <v>0</v>
      </c>
      <c r="H37" s="146">
        <v>0</v>
      </c>
      <c r="I37" s="82"/>
    </row>
    <row r="38" spans="1:9" s="2" customFormat="1" ht="42.75" customHeight="1">
      <c r="A38" s="8" t="s">
        <v>58</v>
      </c>
      <c r="B38" s="9">
        <v>1050</v>
      </c>
      <c r="C38" s="99" t="s">
        <v>200</v>
      </c>
      <c r="D38" s="99" t="str">
        <f t="shared" si="4"/>
        <v>(    )</v>
      </c>
      <c r="E38" s="99" t="s">
        <v>200</v>
      </c>
      <c r="F38" s="99" t="s">
        <v>200</v>
      </c>
      <c r="G38" s="99">
        <v>0</v>
      </c>
      <c r="H38" s="146">
        <v>0</v>
      </c>
      <c r="I38" s="82"/>
    </row>
    <row r="39" spans="1:9" s="2" customFormat="1" ht="20.100000000000001" customHeight="1">
      <c r="A39" s="8" t="s">
        <v>35</v>
      </c>
      <c r="B39" s="6" t="s">
        <v>295</v>
      </c>
      <c r="C39" s="99" t="s">
        <v>200</v>
      </c>
      <c r="D39" s="99" t="str">
        <f t="shared" si="4"/>
        <v>(    )</v>
      </c>
      <c r="E39" s="99" t="s">
        <v>200</v>
      </c>
      <c r="F39" s="99" t="s">
        <v>200</v>
      </c>
      <c r="G39" s="99">
        <v>0</v>
      </c>
      <c r="H39" s="146">
        <v>0</v>
      </c>
      <c r="I39" s="82"/>
    </row>
    <row r="40" spans="1:9" s="2" customFormat="1" ht="20.100000000000001" customHeight="1">
      <c r="A40" s="8" t="s">
        <v>82</v>
      </c>
      <c r="B40" s="9">
        <v>1051</v>
      </c>
      <c r="C40" s="99" t="s">
        <v>200</v>
      </c>
      <c r="D40" s="99" t="str">
        <f t="shared" si="4"/>
        <v>(    )</v>
      </c>
      <c r="E40" s="99" t="s">
        <v>200</v>
      </c>
      <c r="F40" s="99" t="s">
        <v>200</v>
      </c>
      <c r="G40" s="99">
        <v>0</v>
      </c>
      <c r="H40" s="146">
        <v>0</v>
      </c>
      <c r="I40" s="82"/>
    </row>
    <row r="41" spans="1:9" ht="20.100000000000001" customHeight="1">
      <c r="A41" s="8" t="s">
        <v>134</v>
      </c>
      <c r="B41" s="9">
        <v>1060</v>
      </c>
      <c r="C41" s="147">
        <f>SUM(C42:C48)</f>
        <v>0</v>
      </c>
      <c r="D41" s="147">
        <f>SUM(D42:D48)</f>
        <v>0</v>
      </c>
      <c r="E41" s="147">
        <f>SUM(E42:E48)</f>
        <v>0</v>
      </c>
      <c r="F41" s="147">
        <f>SUM(F42:F48)</f>
        <v>0</v>
      </c>
      <c r="G41" s="99">
        <f t="shared" si="1"/>
        <v>0</v>
      </c>
      <c r="H41" s="146" t="e">
        <f t="shared" si="0"/>
        <v>#DIV/0!</v>
      </c>
      <c r="I41" s="82"/>
    </row>
    <row r="42" spans="1:9" s="2" customFormat="1" ht="20.100000000000001" customHeight="1">
      <c r="A42" s="8" t="s">
        <v>112</v>
      </c>
      <c r="B42" s="9">
        <v>1061</v>
      </c>
      <c r="C42" s="99" t="s">
        <v>200</v>
      </c>
      <c r="D42" s="99" t="s">
        <v>200</v>
      </c>
      <c r="E42" s="99" t="s">
        <v>200</v>
      </c>
      <c r="F42" s="99" t="s">
        <v>200</v>
      </c>
      <c r="G42" s="99" t="e">
        <f t="shared" si="1"/>
        <v>#VALUE!</v>
      </c>
      <c r="H42" s="146" t="e">
        <f t="shared" si="0"/>
        <v>#VALUE!</v>
      </c>
      <c r="I42" s="82"/>
    </row>
    <row r="43" spans="1:9" s="2" customFormat="1" ht="20.100000000000001" customHeight="1">
      <c r="A43" s="8" t="s">
        <v>113</v>
      </c>
      <c r="B43" s="9">
        <v>1062</v>
      </c>
      <c r="C43" s="99" t="s">
        <v>200</v>
      </c>
      <c r="D43" s="99" t="s">
        <v>200</v>
      </c>
      <c r="E43" s="99" t="s">
        <v>200</v>
      </c>
      <c r="F43" s="99" t="s">
        <v>200</v>
      </c>
      <c r="G43" s="99" t="e">
        <f t="shared" si="1"/>
        <v>#VALUE!</v>
      </c>
      <c r="H43" s="146" t="e">
        <f t="shared" si="0"/>
        <v>#VALUE!</v>
      </c>
      <c r="I43" s="82"/>
    </row>
    <row r="44" spans="1:9" s="2" customFormat="1" ht="20.100000000000001" customHeight="1">
      <c r="A44" s="8" t="s">
        <v>24</v>
      </c>
      <c r="B44" s="9">
        <v>1063</v>
      </c>
      <c r="C44" s="99" t="s">
        <v>200</v>
      </c>
      <c r="D44" s="99" t="s">
        <v>200</v>
      </c>
      <c r="E44" s="99" t="s">
        <v>200</v>
      </c>
      <c r="F44" s="99" t="s">
        <v>200</v>
      </c>
      <c r="G44" s="99" t="e">
        <f t="shared" si="1"/>
        <v>#VALUE!</v>
      </c>
      <c r="H44" s="146" t="e">
        <f t="shared" si="0"/>
        <v>#VALUE!</v>
      </c>
      <c r="I44" s="82"/>
    </row>
    <row r="45" spans="1:9" s="2" customFormat="1" ht="20.100000000000001" customHeight="1">
      <c r="A45" s="8" t="s">
        <v>25</v>
      </c>
      <c r="B45" s="9">
        <v>1064</v>
      </c>
      <c r="C45" s="99" t="s">
        <v>200</v>
      </c>
      <c r="D45" s="99" t="s">
        <v>200</v>
      </c>
      <c r="E45" s="99" t="s">
        <v>200</v>
      </c>
      <c r="F45" s="99" t="s">
        <v>200</v>
      </c>
      <c r="G45" s="99" t="e">
        <f t="shared" si="1"/>
        <v>#VALUE!</v>
      </c>
      <c r="H45" s="146" t="e">
        <f t="shared" si="0"/>
        <v>#VALUE!</v>
      </c>
      <c r="I45" s="82"/>
    </row>
    <row r="46" spans="1:9" s="2" customFormat="1" ht="20.100000000000001" customHeight="1">
      <c r="A46" s="8" t="s">
        <v>46</v>
      </c>
      <c r="B46" s="9">
        <v>1065</v>
      </c>
      <c r="C46" s="99" t="s">
        <v>200</v>
      </c>
      <c r="D46" s="99" t="s">
        <v>200</v>
      </c>
      <c r="E46" s="99" t="s">
        <v>200</v>
      </c>
      <c r="F46" s="99" t="s">
        <v>200</v>
      </c>
      <c r="G46" s="99" t="e">
        <f t="shared" si="1"/>
        <v>#VALUE!</v>
      </c>
      <c r="H46" s="146" t="e">
        <f t="shared" si="0"/>
        <v>#VALUE!</v>
      </c>
      <c r="I46" s="82"/>
    </row>
    <row r="47" spans="1:9" s="2" customFormat="1" ht="20.100000000000001" customHeight="1">
      <c r="A47" s="8" t="s">
        <v>59</v>
      </c>
      <c r="B47" s="9">
        <v>1066</v>
      </c>
      <c r="C47" s="99" t="s">
        <v>200</v>
      </c>
      <c r="D47" s="99" t="s">
        <v>200</v>
      </c>
      <c r="E47" s="99" t="s">
        <v>200</v>
      </c>
      <c r="F47" s="99" t="s">
        <v>200</v>
      </c>
      <c r="G47" s="99" t="e">
        <f t="shared" si="1"/>
        <v>#VALUE!</v>
      </c>
      <c r="H47" s="146" t="e">
        <f t="shared" si="0"/>
        <v>#VALUE!</v>
      </c>
      <c r="I47" s="82"/>
    </row>
    <row r="48" spans="1:9" s="2" customFormat="1" ht="20.100000000000001" customHeight="1">
      <c r="A48" s="8" t="s">
        <v>91</v>
      </c>
      <c r="B48" s="9">
        <v>1067</v>
      </c>
      <c r="C48" s="99" t="s">
        <v>200</v>
      </c>
      <c r="D48" s="99" t="s">
        <v>200</v>
      </c>
      <c r="E48" s="99" t="s">
        <v>200</v>
      </c>
      <c r="F48" s="99" t="s">
        <v>200</v>
      </c>
      <c r="G48" s="99" t="e">
        <f t="shared" si="1"/>
        <v>#VALUE!</v>
      </c>
      <c r="H48" s="146" t="e">
        <f t="shared" si="0"/>
        <v>#VALUE!</v>
      </c>
      <c r="I48" s="82"/>
    </row>
    <row r="49" spans="1:9" s="2" customFormat="1" ht="20.100000000000001" customHeight="1">
      <c r="A49" s="8" t="s">
        <v>224</v>
      </c>
      <c r="B49" s="9">
        <v>1070</v>
      </c>
      <c r="C49" s="147">
        <f>SUM(C50:C52)</f>
        <v>0</v>
      </c>
      <c r="D49" s="147">
        <f>SUM(D50:D52)</f>
        <v>0</v>
      </c>
      <c r="E49" s="147">
        <f>SUM(E50:E52)</f>
        <v>0</v>
      </c>
      <c r="F49" s="147">
        <f>SUM(F50:F52)</f>
        <v>0</v>
      </c>
      <c r="G49" s="99">
        <f>F49-E49</f>
        <v>0</v>
      </c>
      <c r="H49" s="146" t="e">
        <f t="shared" si="0"/>
        <v>#DIV/0!</v>
      </c>
      <c r="I49" s="82"/>
    </row>
    <row r="50" spans="1:9" s="2" customFormat="1" ht="20.100000000000001" customHeight="1">
      <c r="A50" s="8" t="s">
        <v>130</v>
      </c>
      <c r="B50" s="9">
        <v>1071</v>
      </c>
      <c r="C50" s="99"/>
      <c r="D50" s="99"/>
      <c r="E50" s="99"/>
      <c r="F50" s="99"/>
      <c r="G50" s="99">
        <f t="shared" si="1"/>
        <v>0</v>
      </c>
      <c r="H50" s="146" t="e">
        <f t="shared" si="0"/>
        <v>#DIV/0!</v>
      </c>
      <c r="I50" s="82"/>
    </row>
    <row r="51" spans="1:9" s="2" customFormat="1" ht="20.100000000000001" customHeight="1">
      <c r="A51" s="8" t="s">
        <v>261</v>
      </c>
      <c r="B51" s="9">
        <v>1072</v>
      </c>
      <c r="C51" s="99"/>
      <c r="D51" s="99"/>
      <c r="E51" s="99"/>
      <c r="F51" s="99" t="s">
        <v>401</v>
      </c>
      <c r="G51" s="99" t="e">
        <f t="shared" si="1"/>
        <v>#VALUE!</v>
      </c>
      <c r="H51" s="146" t="e">
        <f t="shared" si="0"/>
        <v>#VALUE!</v>
      </c>
      <c r="I51" s="82"/>
    </row>
    <row r="52" spans="1:9" s="2" customFormat="1" ht="20.100000000000001" customHeight="1">
      <c r="A52" s="8" t="s">
        <v>225</v>
      </c>
      <c r="B52" s="9">
        <v>1073</v>
      </c>
      <c r="C52" s="99"/>
      <c r="D52" s="99"/>
      <c r="E52" s="99"/>
      <c r="F52" s="99"/>
      <c r="G52" s="99">
        <f t="shared" si="1"/>
        <v>0</v>
      </c>
      <c r="H52" s="146" t="e">
        <f t="shared" si="0"/>
        <v>#DIV/0!</v>
      </c>
      <c r="I52" s="82"/>
    </row>
    <row r="53" spans="1:9" s="2" customFormat="1" ht="20.100000000000001" customHeight="1">
      <c r="A53" s="78" t="s">
        <v>60</v>
      </c>
      <c r="B53" s="9">
        <v>1080</v>
      </c>
      <c r="C53" s="147">
        <f>SUM(C54:C59)</f>
        <v>0</v>
      </c>
      <c r="D53" s="147">
        <f>SUM(D54:D59)</f>
        <v>0</v>
      </c>
      <c r="E53" s="147">
        <f>SUM(E54:E59)</f>
        <v>0</v>
      </c>
      <c r="F53" s="147">
        <f>SUM(F54:F59)</f>
        <v>0</v>
      </c>
      <c r="G53" s="99">
        <f t="shared" si="1"/>
        <v>0</v>
      </c>
      <c r="H53" s="146" t="e">
        <f t="shared" si="0"/>
        <v>#DIV/0!</v>
      </c>
      <c r="I53" s="82"/>
    </row>
    <row r="54" spans="1:9" s="2" customFormat="1" ht="20.100000000000001" customHeight="1">
      <c r="A54" s="8" t="s">
        <v>130</v>
      </c>
      <c r="B54" s="9">
        <v>1081</v>
      </c>
      <c r="C54" s="99" t="s">
        <v>200</v>
      </c>
      <c r="D54" s="99" t="s">
        <v>200</v>
      </c>
      <c r="E54" s="99" t="s">
        <v>200</v>
      </c>
      <c r="F54" s="99" t="s">
        <v>200</v>
      </c>
      <c r="G54" s="99" t="e">
        <f t="shared" si="1"/>
        <v>#VALUE!</v>
      </c>
      <c r="H54" s="146" t="e">
        <f t="shared" si="0"/>
        <v>#VALUE!</v>
      </c>
      <c r="I54" s="82"/>
    </row>
    <row r="55" spans="1:9" s="2" customFormat="1" ht="20.100000000000001" customHeight="1">
      <c r="A55" s="8" t="s">
        <v>352</v>
      </c>
      <c r="B55" s="9">
        <v>1082</v>
      </c>
      <c r="C55" s="99" t="s">
        <v>200</v>
      </c>
      <c r="D55" s="99" t="s">
        <v>200</v>
      </c>
      <c r="E55" s="99" t="s">
        <v>200</v>
      </c>
      <c r="F55" s="99" t="s">
        <v>200</v>
      </c>
      <c r="G55" s="99" t="e">
        <f t="shared" si="1"/>
        <v>#VALUE!</v>
      </c>
      <c r="H55" s="146" t="e">
        <f t="shared" si="0"/>
        <v>#VALUE!</v>
      </c>
      <c r="I55" s="82"/>
    </row>
    <row r="56" spans="1:9" s="2" customFormat="1" ht="20.100000000000001" customHeight="1">
      <c r="A56" s="8" t="s">
        <v>53</v>
      </c>
      <c r="B56" s="9">
        <v>1083</v>
      </c>
      <c r="C56" s="99" t="s">
        <v>200</v>
      </c>
      <c r="D56" s="99" t="s">
        <v>200</v>
      </c>
      <c r="E56" s="99" t="s">
        <v>200</v>
      </c>
      <c r="F56" s="99" t="s">
        <v>200</v>
      </c>
      <c r="G56" s="99" t="e">
        <f t="shared" si="1"/>
        <v>#VALUE!</v>
      </c>
      <c r="H56" s="146" t="e">
        <f t="shared" si="0"/>
        <v>#VALUE!</v>
      </c>
      <c r="I56" s="82"/>
    </row>
    <row r="57" spans="1:9" s="2" customFormat="1" ht="20.100000000000001" customHeight="1">
      <c r="A57" s="8" t="s">
        <v>36</v>
      </c>
      <c r="B57" s="9">
        <v>1084</v>
      </c>
      <c r="C57" s="99" t="s">
        <v>200</v>
      </c>
      <c r="D57" s="99" t="s">
        <v>200</v>
      </c>
      <c r="E57" s="99" t="s">
        <v>200</v>
      </c>
      <c r="F57" s="99" t="s">
        <v>200</v>
      </c>
      <c r="G57" s="99" t="e">
        <f t="shared" si="1"/>
        <v>#VALUE!</v>
      </c>
      <c r="H57" s="146" t="e">
        <f t="shared" si="0"/>
        <v>#VALUE!</v>
      </c>
      <c r="I57" s="82"/>
    </row>
    <row r="58" spans="1:9" s="2" customFormat="1" ht="20.100000000000001" customHeight="1">
      <c r="A58" s="8" t="s">
        <v>44</v>
      </c>
      <c r="B58" s="9">
        <v>1085</v>
      </c>
      <c r="C58" s="99" t="s">
        <v>200</v>
      </c>
      <c r="D58" s="99" t="s">
        <v>200</v>
      </c>
      <c r="E58" s="99" t="s">
        <v>200</v>
      </c>
      <c r="F58" s="99" t="s">
        <v>200</v>
      </c>
      <c r="G58" s="99" t="e">
        <f t="shared" si="1"/>
        <v>#VALUE!</v>
      </c>
      <c r="H58" s="146" t="e">
        <f t="shared" si="0"/>
        <v>#VALUE!</v>
      </c>
      <c r="I58" s="82"/>
    </row>
    <row r="59" spans="1:9" s="2" customFormat="1" ht="20.100000000000001" customHeight="1">
      <c r="A59" s="8" t="s">
        <v>152</v>
      </c>
      <c r="B59" s="9">
        <v>1086</v>
      </c>
      <c r="C59" s="99" t="s">
        <v>200</v>
      </c>
      <c r="D59" s="99" t="s">
        <v>200</v>
      </c>
      <c r="E59" s="99" t="s">
        <v>200</v>
      </c>
      <c r="F59" s="99" t="s">
        <v>200</v>
      </c>
      <c r="G59" s="99" t="e">
        <f t="shared" si="1"/>
        <v>#VALUE!</v>
      </c>
      <c r="H59" s="146" t="e">
        <f t="shared" si="0"/>
        <v>#VALUE!</v>
      </c>
      <c r="I59" s="82"/>
    </row>
    <row r="60" spans="1:9" s="5" customFormat="1" ht="20.100000000000001" customHeight="1">
      <c r="A60" s="10" t="s">
        <v>4</v>
      </c>
      <c r="B60" s="11">
        <v>1100</v>
      </c>
      <c r="C60" s="106">
        <f>SUM(C17,C18,C41,C49,C53)</f>
        <v>1322</v>
      </c>
      <c r="D60" s="106">
        <f>SUM(D17,D18,D41,D49,D53)</f>
        <v>458</v>
      </c>
      <c r="E60" s="106">
        <f>SUM(E17,E18,E41,E49,E53)</f>
        <v>267</v>
      </c>
      <c r="F60" s="106">
        <f>SUM(F17,F18,F41,F49,F53)</f>
        <v>458</v>
      </c>
      <c r="G60" s="107">
        <f t="shared" ref="G60:G78" si="5">F60-E60</f>
        <v>191</v>
      </c>
      <c r="H60" s="148">
        <f t="shared" si="0"/>
        <v>171.53558052434457</v>
      </c>
      <c r="I60" s="83"/>
    </row>
    <row r="61" spans="1:9" ht="20.100000000000001" customHeight="1">
      <c r="A61" s="8" t="s">
        <v>80</v>
      </c>
      <c r="B61" s="9">
        <v>1110</v>
      </c>
      <c r="C61" s="99"/>
      <c r="D61" s="99"/>
      <c r="E61" s="99"/>
      <c r="F61" s="99"/>
      <c r="G61" s="99">
        <f t="shared" si="5"/>
        <v>0</v>
      </c>
      <c r="H61" s="146" t="e">
        <f t="shared" si="0"/>
        <v>#DIV/0!</v>
      </c>
      <c r="I61" s="82"/>
    </row>
    <row r="62" spans="1:9" ht="20.100000000000001" customHeight="1">
      <c r="A62" s="8" t="s">
        <v>84</v>
      </c>
      <c r="B62" s="9">
        <v>1120</v>
      </c>
      <c r="C62" s="99" t="s">
        <v>200</v>
      </c>
      <c r="D62" s="99" t="s">
        <v>200</v>
      </c>
      <c r="E62" s="99" t="s">
        <v>200</v>
      </c>
      <c r="F62" s="99" t="s">
        <v>200</v>
      </c>
      <c r="G62" s="99" t="e">
        <f>F62-E62</f>
        <v>#VALUE!</v>
      </c>
      <c r="H62" s="146" t="e">
        <f t="shared" si="0"/>
        <v>#VALUE!</v>
      </c>
      <c r="I62" s="82"/>
    </row>
    <row r="63" spans="1:9" ht="20.100000000000001" customHeight="1">
      <c r="A63" s="8" t="s">
        <v>81</v>
      </c>
      <c r="B63" s="9">
        <v>1130</v>
      </c>
      <c r="C63" s="99"/>
      <c r="D63" s="99"/>
      <c r="E63" s="99"/>
      <c r="F63" s="99"/>
      <c r="G63" s="99">
        <f t="shared" si="5"/>
        <v>0</v>
      </c>
      <c r="H63" s="146" t="e">
        <f t="shared" si="0"/>
        <v>#DIV/0!</v>
      </c>
      <c r="I63" s="82"/>
    </row>
    <row r="64" spans="1:9" ht="20.100000000000001" customHeight="1">
      <c r="A64" s="8" t="s">
        <v>83</v>
      </c>
      <c r="B64" s="9">
        <v>1140</v>
      </c>
      <c r="C64" s="99" t="s">
        <v>200</v>
      </c>
      <c r="D64" s="99" t="s">
        <v>200</v>
      </c>
      <c r="E64" s="99" t="s">
        <v>200</v>
      </c>
      <c r="F64" s="99" t="s">
        <v>200</v>
      </c>
      <c r="G64" s="99" t="e">
        <f t="shared" si="5"/>
        <v>#VALUE!</v>
      </c>
      <c r="H64" s="146" t="e">
        <f t="shared" si="0"/>
        <v>#VALUE!</v>
      </c>
      <c r="I64" s="82"/>
    </row>
    <row r="65" spans="1:9" ht="20.100000000000001" customHeight="1">
      <c r="A65" s="8" t="s">
        <v>226</v>
      </c>
      <c r="B65" s="9">
        <v>1150</v>
      </c>
      <c r="C65" s="147">
        <f>SUM(C66:C67)</f>
        <v>0</v>
      </c>
      <c r="D65" s="147">
        <f>SUM(D66:D67)</f>
        <v>0</v>
      </c>
      <c r="E65" s="147">
        <f>SUM(E66:E67)</f>
        <v>0</v>
      </c>
      <c r="F65" s="147">
        <f>SUM(F66:F67)</f>
        <v>0</v>
      </c>
      <c r="G65" s="99">
        <f t="shared" si="5"/>
        <v>0</v>
      </c>
      <c r="H65" s="146" t="e">
        <f t="shared" si="0"/>
        <v>#DIV/0!</v>
      </c>
      <c r="I65" s="82"/>
    </row>
    <row r="66" spans="1:9" ht="20.100000000000001" customHeight="1">
      <c r="A66" s="8" t="s">
        <v>130</v>
      </c>
      <c r="B66" s="9">
        <v>1151</v>
      </c>
      <c r="C66" s="99"/>
      <c r="D66" s="99"/>
      <c r="E66" s="99"/>
      <c r="F66" s="99"/>
      <c r="G66" s="99">
        <f t="shared" si="5"/>
        <v>0</v>
      </c>
      <c r="H66" s="146" t="e">
        <f t="shared" si="0"/>
        <v>#DIV/0!</v>
      </c>
      <c r="I66" s="82"/>
    </row>
    <row r="67" spans="1:9" ht="20.100000000000001" customHeight="1">
      <c r="A67" s="8" t="s">
        <v>227</v>
      </c>
      <c r="B67" s="9">
        <v>1152</v>
      </c>
      <c r="C67" s="99"/>
      <c r="D67" s="99"/>
      <c r="E67" s="99"/>
      <c r="F67" s="99"/>
      <c r="G67" s="99"/>
      <c r="H67" s="146" t="e">
        <f t="shared" si="0"/>
        <v>#DIV/0!</v>
      </c>
      <c r="I67" s="82"/>
    </row>
    <row r="68" spans="1:9" ht="20.100000000000001" customHeight="1">
      <c r="A68" s="8" t="s">
        <v>228</v>
      </c>
      <c r="B68" s="9">
        <v>1160</v>
      </c>
      <c r="C68" s="147">
        <f>SUM(C69:C70)</f>
        <v>0</v>
      </c>
      <c r="D68" s="147">
        <f>SUM(D69:D70)</f>
        <v>0</v>
      </c>
      <c r="E68" s="147">
        <f>SUM(E69:E70)</f>
        <v>0</v>
      </c>
      <c r="F68" s="147">
        <v>0</v>
      </c>
      <c r="G68" s="99">
        <f t="shared" si="5"/>
        <v>0</v>
      </c>
      <c r="H68" s="146" t="e">
        <f t="shared" si="0"/>
        <v>#DIV/0!</v>
      </c>
      <c r="I68" s="82"/>
    </row>
    <row r="69" spans="1:9" ht="20.100000000000001" customHeight="1">
      <c r="A69" s="8" t="s">
        <v>130</v>
      </c>
      <c r="B69" s="9">
        <v>1161</v>
      </c>
      <c r="C69" s="99">
        <v>0</v>
      </c>
      <c r="D69" s="99" t="s">
        <v>200</v>
      </c>
      <c r="E69" s="99" t="s">
        <v>200</v>
      </c>
      <c r="F69" s="99" t="s">
        <v>200</v>
      </c>
      <c r="G69" s="99"/>
      <c r="H69" s="146" t="e">
        <f t="shared" si="0"/>
        <v>#VALUE!</v>
      </c>
      <c r="I69" s="82"/>
    </row>
    <row r="70" spans="1:9" ht="20.100000000000001" customHeight="1">
      <c r="A70" s="8" t="s">
        <v>90</v>
      </c>
      <c r="B70" s="9">
        <v>1162</v>
      </c>
      <c r="C70" s="99" t="s">
        <v>200</v>
      </c>
      <c r="D70" s="99" t="s">
        <v>200</v>
      </c>
      <c r="E70" s="99" t="s">
        <v>200</v>
      </c>
      <c r="F70" s="99">
        <v>0</v>
      </c>
      <c r="G70" s="99" t="e">
        <f t="shared" si="5"/>
        <v>#VALUE!</v>
      </c>
      <c r="H70" s="146" t="e">
        <f t="shared" si="0"/>
        <v>#VALUE!</v>
      </c>
      <c r="I70" s="82"/>
    </row>
    <row r="71" spans="1:9" s="5" customFormat="1" ht="20.100000000000001" customHeight="1">
      <c r="A71" s="10" t="s">
        <v>73</v>
      </c>
      <c r="B71" s="11">
        <v>1170</v>
      </c>
      <c r="C71" s="106">
        <f>SUM(C60,C61,C62,C63,C64,C65,C68)</f>
        <v>1322</v>
      </c>
      <c r="D71" s="106">
        <f>SUM(D60,D61,D62,D63,D64,D65,D68)</f>
        <v>458</v>
      </c>
      <c r="E71" s="106">
        <f>SUM(E60,E61,E62,E63,E64,E65,E68)</f>
        <v>267</v>
      </c>
      <c r="F71" s="106">
        <f>SUM(F60,F61,F62,F63,F64,F65,F68)</f>
        <v>458</v>
      </c>
      <c r="G71" s="107">
        <f t="shared" si="5"/>
        <v>191</v>
      </c>
      <c r="H71" s="148">
        <f t="shared" si="0"/>
        <v>171.53558052434457</v>
      </c>
      <c r="I71" s="83"/>
    </row>
    <row r="72" spans="1:9" ht="20.100000000000001" customHeight="1">
      <c r="A72" s="8" t="s">
        <v>219</v>
      </c>
      <c r="B72" s="7">
        <v>1180</v>
      </c>
      <c r="C72" s="99">
        <v>-238</v>
      </c>
      <c r="D72" s="99">
        <f>F72</f>
        <v>-83</v>
      </c>
      <c r="E72" s="99">
        <v>-48</v>
      </c>
      <c r="F72" s="99">
        <v>-83</v>
      </c>
      <c r="G72" s="99">
        <f t="shared" si="5"/>
        <v>-35</v>
      </c>
      <c r="H72" s="146">
        <f t="shared" ref="H72:H98" si="6">(F72/E72)*100</f>
        <v>172.91666666666669</v>
      </c>
      <c r="I72" s="82"/>
    </row>
    <row r="73" spans="1:9" ht="20.100000000000001" customHeight="1">
      <c r="A73" s="8" t="s">
        <v>220</v>
      </c>
      <c r="B73" s="7">
        <v>1181</v>
      </c>
      <c r="C73" s="99"/>
      <c r="D73" s="99"/>
      <c r="E73" s="99"/>
      <c r="F73" s="99"/>
      <c r="G73" s="99"/>
      <c r="H73" s="146" t="e">
        <f t="shared" si="6"/>
        <v>#DIV/0!</v>
      </c>
      <c r="I73" s="82"/>
    </row>
    <row r="74" spans="1:9" ht="20.100000000000001" customHeight="1">
      <c r="A74" s="8" t="s">
        <v>221</v>
      </c>
      <c r="B74" s="9">
        <v>1190</v>
      </c>
      <c r="C74" s="99"/>
      <c r="D74" s="99"/>
      <c r="E74" s="99"/>
      <c r="F74" s="99"/>
      <c r="G74" s="99"/>
      <c r="H74" s="146" t="e">
        <f t="shared" si="6"/>
        <v>#DIV/0!</v>
      </c>
      <c r="I74" s="82"/>
    </row>
    <row r="75" spans="1:9" ht="20.100000000000001" customHeight="1">
      <c r="A75" s="8" t="s">
        <v>222</v>
      </c>
      <c r="B75" s="6">
        <v>1191</v>
      </c>
      <c r="C75" s="99" t="s">
        <v>200</v>
      </c>
      <c r="D75" s="99">
        <f>F75</f>
        <v>0</v>
      </c>
      <c r="E75" s="99" t="s">
        <v>200</v>
      </c>
      <c r="F75" s="99"/>
      <c r="G75" s="99" t="e">
        <f t="shared" si="5"/>
        <v>#VALUE!</v>
      </c>
      <c r="H75" s="146" t="e">
        <f t="shared" si="6"/>
        <v>#VALUE!</v>
      </c>
      <c r="I75" s="82"/>
    </row>
    <row r="76" spans="1:9" s="5" customFormat="1" ht="20.100000000000001" customHeight="1">
      <c r="A76" s="10" t="s">
        <v>251</v>
      </c>
      <c r="B76" s="11">
        <v>1200</v>
      </c>
      <c r="C76" s="106">
        <f>SUM(C71,C72,C73,C74,C75)</f>
        <v>1084</v>
      </c>
      <c r="D76" s="106">
        <f>SUM(D71,D72,D73,D74,D75)</f>
        <v>375</v>
      </c>
      <c r="E76" s="106">
        <f>SUM(E71,E72,E73,E74,E75)</f>
        <v>219</v>
      </c>
      <c r="F76" s="106">
        <f>SUM(F71,F72,F73,F74,F75)</f>
        <v>375</v>
      </c>
      <c r="G76" s="107">
        <f t="shared" si="5"/>
        <v>156</v>
      </c>
      <c r="H76" s="148">
        <f t="shared" si="6"/>
        <v>171.23287671232876</v>
      </c>
      <c r="I76" s="83"/>
    </row>
    <row r="77" spans="1:9" ht="20.100000000000001" customHeight="1">
      <c r="A77" s="8" t="s">
        <v>13</v>
      </c>
      <c r="B77" s="6">
        <v>1201</v>
      </c>
      <c r="C77" s="99">
        <v>1084</v>
      </c>
      <c r="D77" s="99">
        <f>F77</f>
        <v>375</v>
      </c>
      <c r="E77" s="99">
        <v>219</v>
      </c>
      <c r="F77" s="99">
        <v>375</v>
      </c>
      <c r="G77" s="99">
        <f t="shared" si="5"/>
        <v>156</v>
      </c>
      <c r="H77" s="146">
        <f t="shared" si="6"/>
        <v>171.23287671232876</v>
      </c>
      <c r="I77" s="81"/>
    </row>
    <row r="78" spans="1:9" ht="20.100000000000001" customHeight="1">
      <c r="A78" s="8" t="s">
        <v>14</v>
      </c>
      <c r="B78" s="6">
        <v>1202</v>
      </c>
      <c r="C78" s="99">
        <v>-148</v>
      </c>
      <c r="D78" s="99"/>
      <c r="E78" s="99">
        <v>0</v>
      </c>
      <c r="F78" s="99">
        <v>0</v>
      </c>
      <c r="G78" s="99">
        <f t="shared" si="5"/>
        <v>0</v>
      </c>
      <c r="H78" s="146" t="e">
        <f t="shared" si="6"/>
        <v>#DIV/0!</v>
      </c>
      <c r="I78" s="81"/>
    </row>
    <row r="79" spans="1:9" ht="20.100000000000001" customHeight="1">
      <c r="A79" s="10" t="s">
        <v>9</v>
      </c>
      <c r="B79" s="9">
        <v>1210</v>
      </c>
      <c r="C79" s="149">
        <f>SUM(C7,C49,C61,C63,C65,C73,C74)</f>
        <v>33238</v>
      </c>
      <c r="D79" s="149">
        <f>SUM(D7,D49,D61,D63,D65,D73,D74)</f>
        <v>30406</v>
      </c>
      <c r="E79" s="149">
        <f>SUM(E7,E49,E61,E63,E65,E73,E74)</f>
        <v>27540</v>
      </c>
      <c r="F79" s="149">
        <f>SUM(F7,F49,F61,F63,F65,F73,F74)</f>
        <v>30406</v>
      </c>
      <c r="G79" s="107">
        <f>F79-E79</f>
        <v>2866</v>
      </c>
      <c r="H79" s="148">
        <f t="shared" si="6"/>
        <v>110.40668119099493</v>
      </c>
      <c r="I79" s="82"/>
    </row>
    <row r="80" spans="1:9" ht="20.100000000000001" customHeight="1">
      <c r="A80" s="10" t="s">
        <v>87</v>
      </c>
      <c r="B80" s="9">
        <v>1220</v>
      </c>
      <c r="C80" s="149">
        <f>SUM(C8,C18,C41,C53,C62,C64,C68,C72,C75)</f>
        <v>-32154</v>
      </c>
      <c r="D80" s="149">
        <f>SUM(D8,D18,D41,D53,D62,D64,D68,D72,D75)</f>
        <v>-30031</v>
      </c>
      <c r="E80" s="149">
        <f>SUM(E8,E18,E41,E53,E62,E64,E68,E72,E75)</f>
        <v>-27321</v>
      </c>
      <c r="F80" s="149">
        <f>SUM(F8,F18,F41,F53,F62,F64,F68,F72,F75)</f>
        <v>-30031</v>
      </c>
      <c r="G80" s="107">
        <f>F80-E80</f>
        <v>-2710</v>
      </c>
      <c r="H80" s="148">
        <f t="shared" si="6"/>
        <v>109.91910984224589</v>
      </c>
      <c r="I80" s="82"/>
    </row>
    <row r="81" spans="1:9" ht="20.100000000000001" customHeight="1">
      <c r="A81" s="8" t="s">
        <v>153</v>
      </c>
      <c r="B81" s="9">
        <v>1230</v>
      </c>
      <c r="C81" s="99"/>
      <c r="D81" s="99"/>
      <c r="E81" s="99"/>
      <c r="F81" s="99"/>
      <c r="G81" s="99">
        <f>F81-E81</f>
        <v>0</v>
      </c>
      <c r="H81" s="146" t="e">
        <f t="shared" si="6"/>
        <v>#DIV/0!</v>
      </c>
      <c r="I81" s="82"/>
    </row>
    <row r="82" spans="1:9" ht="24.95" customHeight="1">
      <c r="A82" s="229" t="s">
        <v>105</v>
      </c>
      <c r="B82" s="229"/>
      <c r="C82" s="229"/>
      <c r="D82" s="229"/>
      <c r="E82" s="229"/>
      <c r="F82" s="229"/>
      <c r="G82" s="229"/>
      <c r="H82" s="229"/>
      <c r="I82" s="229"/>
    </row>
    <row r="83" spans="1:9" ht="20.100000000000001" customHeight="1">
      <c r="A83" s="8" t="s">
        <v>164</v>
      </c>
      <c r="B83" s="9">
        <v>1300</v>
      </c>
      <c r="C83" s="147">
        <v>1322</v>
      </c>
      <c r="D83" s="147">
        <f>D60</f>
        <v>458</v>
      </c>
      <c r="E83" s="147">
        <f>E60</f>
        <v>267</v>
      </c>
      <c r="F83" s="147">
        <v>458</v>
      </c>
      <c r="G83" s="99">
        <f t="shared" ref="G83:G89" si="7">F83-E83</f>
        <v>191</v>
      </c>
      <c r="H83" s="146">
        <f t="shared" si="6"/>
        <v>171.53558052434457</v>
      </c>
      <c r="I83" s="82"/>
    </row>
    <row r="84" spans="1:9" ht="20.100000000000001" customHeight="1">
      <c r="A84" s="8" t="s">
        <v>308</v>
      </c>
      <c r="B84" s="9">
        <v>1301</v>
      </c>
      <c r="C84" s="147">
        <v>732</v>
      </c>
      <c r="D84" s="147">
        <f>F84</f>
        <v>890</v>
      </c>
      <c r="E84" s="147">
        <f>E96</f>
        <v>400</v>
      </c>
      <c r="F84" s="147">
        <v>890</v>
      </c>
      <c r="G84" s="99">
        <f t="shared" si="7"/>
        <v>490</v>
      </c>
      <c r="H84" s="146">
        <f t="shared" si="6"/>
        <v>222.5</v>
      </c>
      <c r="I84" s="82"/>
    </row>
    <row r="85" spans="1:9" ht="20.100000000000001" customHeight="1">
      <c r="A85" s="8" t="s">
        <v>309</v>
      </c>
      <c r="B85" s="9">
        <v>1302</v>
      </c>
      <c r="C85" s="147">
        <f>C50</f>
        <v>0</v>
      </c>
      <c r="D85" s="147">
        <f>D50</f>
        <v>0</v>
      </c>
      <c r="E85" s="147">
        <f>E50</f>
        <v>0</v>
      </c>
      <c r="F85" s="147">
        <v>0</v>
      </c>
      <c r="G85" s="99">
        <f t="shared" si="7"/>
        <v>0</v>
      </c>
      <c r="H85" s="146" t="e">
        <f t="shared" si="6"/>
        <v>#DIV/0!</v>
      </c>
      <c r="I85" s="82"/>
    </row>
    <row r="86" spans="1:9" ht="20.100000000000001" customHeight="1">
      <c r="A86" s="8" t="s">
        <v>310</v>
      </c>
      <c r="B86" s="9">
        <v>1303</v>
      </c>
      <c r="C86" s="147">
        <v>0</v>
      </c>
      <c r="D86" s="147">
        <v>0</v>
      </c>
      <c r="E86" s="147">
        <v>0</v>
      </c>
      <c r="F86" s="147">
        <v>0</v>
      </c>
      <c r="G86" s="99">
        <f t="shared" si="7"/>
        <v>0</v>
      </c>
      <c r="H86" s="146" t="e">
        <f t="shared" si="6"/>
        <v>#DIV/0!</v>
      </c>
      <c r="I86" s="82"/>
    </row>
    <row r="87" spans="1:9" ht="20.100000000000001" customHeight="1">
      <c r="A87" s="8" t="s">
        <v>311</v>
      </c>
      <c r="B87" s="9">
        <v>1304</v>
      </c>
      <c r="C87" s="147">
        <f>C51</f>
        <v>0</v>
      </c>
      <c r="D87" s="147">
        <f>D51</f>
        <v>0</v>
      </c>
      <c r="E87" s="147">
        <v>0</v>
      </c>
      <c r="F87" s="147">
        <v>0</v>
      </c>
      <c r="G87" s="99"/>
      <c r="H87" s="146" t="e">
        <f t="shared" si="6"/>
        <v>#DIV/0!</v>
      </c>
      <c r="I87" s="82"/>
    </row>
    <row r="88" spans="1:9" ht="20.100000000000001" customHeight="1">
      <c r="A88" s="8" t="s">
        <v>312</v>
      </c>
      <c r="B88" s="9">
        <v>1305</v>
      </c>
      <c r="C88" s="147">
        <v>0</v>
      </c>
      <c r="D88" s="147">
        <v>0</v>
      </c>
      <c r="E88" s="147">
        <v>0</v>
      </c>
      <c r="F88" s="147">
        <v>0</v>
      </c>
      <c r="G88" s="99">
        <f t="shared" si="7"/>
        <v>0</v>
      </c>
      <c r="H88" s="146" t="e">
        <f t="shared" si="6"/>
        <v>#DIV/0!</v>
      </c>
      <c r="I88" s="82"/>
    </row>
    <row r="89" spans="1:9" s="5" customFormat="1" ht="20.100000000000001" customHeight="1">
      <c r="A89" s="10" t="s">
        <v>99</v>
      </c>
      <c r="B89" s="11">
        <v>1310</v>
      </c>
      <c r="C89" s="150">
        <f>C83+C84-C85-C86-C87-C88</f>
        <v>2054</v>
      </c>
      <c r="D89" s="150">
        <f>D83+D84-D85-D86-D87-D88</f>
        <v>1348</v>
      </c>
      <c r="E89" s="150">
        <f>E83+E84-E85-E86-E87-E88</f>
        <v>667</v>
      </c>
      <c r="F89" s="150">
        <f>F83+F84-F85-F86-F87-F88</f>
        <v>1348</v>
      </c>
      <c r="G89" s="107">
        <f t="shared" si="7"/>
        <v>681</v>
      </c>
      <c r="H89" s="148">
        <f t="shared" si="6"/>
        <v>202.09895052473766</v>
      </c>
      <c r="I89" s="83"/>
    </row>
    <row r="90" spans="1:9" s="5" customFormat="1" ht="20.100000000000001" customHeight="1">
      <c r="A90" s="220" t="s">
        <v>137</v>
      </c>
      <c r="B90" s="221"/>
      <c r="C90" s="221"/>
      <c r="D90" s="221"/>
      <c r="E90" s="221"/>
      <c r="F90" s="221"/>
      <c r="G90" s="221"/>
      <c r="H90" s="221"/>
      <c r="I90" s="222"/>
    </row>
    <row r="91" spans="1:9" s="5" customFormat="1" ht="20.100000000000001" customHeight="1">
      <c r="A91" s="8" t="s">
        <v>165</v>
      </c>
      <c r="B91" s="9">
        <v>1400</v>
      </c>
      <c r="C91" s="99">
        <f>C92+C93</f>
        <v>4566</v>
      </c>
      <c r="D91" s="99">
        <f t="shared" ref="D91:D97" si="8">F91</f>
        <v>3113</v>
      </c>
      <c r="E91" s="99">
        <f>E92+E93</f>
        <v>2610</v>
      </c>
      <c r="F91" s="99">
        <f>F92+F93</f>
        <v>3113</v>
      </c>
      <c r="G91" s="99">
        <f t="shared" ref="G91:G98" si="9">F91-E91</f>
        <v>503</v>
      </c>
      <c r="H91" s="146">
        <f t="shared" si="6"/>
        <v>119.272030651341</v>
      </c>
      <c r="I91" s="82"/>
    </row>
    <row r="92" spans="1:9" s="5" customFormat="1" ht="20.100000000000001" customHeight="1">
      <c r="A92" s="8" t="s">
        <v>166</v>
      </c>
      <c r="B92" s="37">
        <v>1401</v>
      </c>
      <c r="C92" s="99">
        <v>1454</v>
      </c>
      <c r="D92" s="99">
        <f t="shared" si="8"/>
        <v>1054</v>
      </c>
      <c r="E92" s="99">
        <v>1370</v>
      </c>
      <c r="F92" s="99">
        <v>1054</v>
      </c>
      <c r="G92" s="99">
        <f t="shared" si="9"/>
        <v>-316</v>
      </c>
      <c r="H92" s="146">
        <f t="shared" si="6"/>
        <v>76.934306569343065</v>
      </c>
      <c r="I92" s="81"/>
    </row>
    <row r="93" spans="1:9" s="5" customFormat="1" ht="20.100000000000001" customHeight="1">
      <c r="A93" s="8" t="s">
        <v>16</v>
      </c>
      <c r="B93" s="37">
        <v>1402</v>
      </c>
      <c r="C93" s="99">
        <v>3112</v>
      </c>
      <c r="D93" s="99">
        <f t="shared" si="8"/>
        <v>2059</v>
      </c>
      <c r="E93" s="99">
        <v>1240</v>
      </c>
      <c r="F93" s="99">
        <v>2059</v>
      </c>
      <c r="G93" s="99">
        <f t="shared" si="9"/>
        <v>819</v>
      </c>
      <c r="H93" s="146">
        <f t="shared" si="6"/>
        <v>166.04838709677418</v>
      </c>
      <c r="I93" s="81"/>
    </row>
    <row r="94" spans="1:9" s="5" customFormat="1" ht="20.100000000000001" customHeight="1">
      <c r="A94" s="8" t="s">
        <v>5</v>
      </c>
      <c r="B94" s="13">
        <v>1410</v>
      </c>
      <c r="C94" s="99">
        <v>18448</v>
      </c>
      <c r="D94" s="99">
        <f t="shared" si="8"/>
        <v>18421</v>
      </c>
      <c r="E94" s="99">
        <v>18283</v>
      </c>
      <c r="F94" s="99">
        <v>18421</v>
      </c>
      <c r="G94" s="99">
        <f t="shared" si="9"/>
        <v>138</v>
      </c>
      <c r="H94" s="146">
        <f t="shared" si="6"/>
        <v>100.75479954055679</v>
      </c>
      <c r="I94" s="82"/>
    </row>
    <row r="95" spans="1:9" s="5" customFormat="1" ht="20.100000000000001" customHeight="1">
      <c r="A95" s="8" t="s">
        <v>6</v>
      </c>
      <c r="B95" s="13">
        <v>1420</v>
      </c>
      <c r="C95" s="99">
        <v>3988</v>
      </c>
      <c r="D95" s="99">
        <f t="shared" si="8"/>
        <v>3913</v>
      </c>
      <c r="E95" s="99">
        <v>4023</v>
      </c>
      <c r="F95" s="99">
        <v>3913</v>
      </c>
      <c r="G95" s="99">
        <f t="shared" si="9"/>
        <v>-110</v>
      </c>
      <c r="H95" s="146">
        <f t="shared" si="6"/>
        <v>97.265722097936859</v>
      </c>
      <c r="I95" s="82"/>
    </row>
    <row r="96" spans="1:9" s="5" customFormat="1" ht="20.100000000000001" customHeight="1">
      <c r="A96" s="8" t="s">
        <v>7</v>
      </c>
      <c r="B96" s="13">
        <v>1430</v>
      </c>
      <c r="C96" s="99">
        <v>732</v>
      </c>
      <c r="D96" s="99">
        <f t="shared" si="8"/>
        <v>890</v>
      </c>
      <c r="E96" s="99">
        <v>400</v>
      </c>
      <c r="F96" s="99">
        <v>890</v>
      </c>
      <c r="G96" s="99">
        <f t="shared" si="9"/>
        <v>490</v>
      </c>
      <c r="H96" s="146">
        <f t="shared" si="6"/>
        <v>222.5</v>
      </c>
      <c r="I96" s="82"/>
    </row>
    <row r="97" spans="1:9" s="5" customFormat="1" ht="20.100000000000001" customHeight="1">
      <c r="A97" s="8" t="s">
        <v>17</v>
      </c>
      <c r="B97" s="13">
        <v>1440</v>
      </c>
      <c r="C97" s="99">
        <v>1085</v>
      </c>
      <c r="D97" s="99">
        <f t="shared" si="8"/>
        <v>388</v>
      </c>
      <c r="E97" s="99">
        <v>180</v>
      </c>
      <c r="F97" s="99">
        <v>388</v>
      </c>
      <c r="G97" s="99">
        <f t="shared" si="9"/>
        <v>208</v>
      </c>
      <c r="H97" s="146">
        <f t="shared" si="6"/>
        <v>215.55555555555554</v>
      </c>
      <c r="I97" s="82"/>
    </row>
    <row r="98" spans="1:9" s="5" customFormat="1">
      <c r="A98" s="10" t="s">
        <v>41</v>
      </c>
      <c r="B98" s="47">
        <v>1450</v>
      </c>
      <c r="C98" s="151">
        <f>SUM(C91,C94:C97)</f>
        <v>28819</v>
      </c>
      <c r="D98" s="151">
        <f>SUM(D91,D94:D97)</f>
        <v>26725</v>
      </c>
      <c r="E98" s="151">
        <f>SUM(E91,E94:E97)</f>
        <v>25496</v>
      </c>
      <c r="F98" s="151">
        <f>SUM(F91,F94:F97)</f>
        <v>26725</v>
      </c>
      <c r="G98" s="107">
        <f t="shared" si="9"/>
        <v>1229</v>
      </c>
      <c r="H98" s="148">
        <f t="shared" si="6"/>
        <v>104.82036397866332</v>
      </c>
      <c r="I98" s="83"/>
    </row>
    <row r="99" spans="1:9" s="5" customFormat="1">
      <c r="A99" s="55"/>
      <c r="B99" s="65"/>
      <c r="C99" s="65"/>
      <c r="D99" s="65"/>
      <c r="E99" s="65"/>
      <c r="F99" s="65"/>
      <c r="G99" s="65"/>
      <c r="H99" s="65"/>
      <c r="I99" s="65"/>
    </row>
    <row r="100" spans="1:9" s="5" customFormat="1">
      <c r="A100" s="55"/>
      <c r="B100" s="65"/>
      <c r="C100" s="65"/>
      <c r="D100" s="65"/>
      <c r="E100" s="65"/>
      <c r="F100" s="65"/>
      <c r="G100" s="65"/>
      <c r="H100" s="65"/>
      <c r="I100" s="65"/>
    </row>
    <row r="101" spans="1:9">
      <c r="A101" s="26"/>
    </row>
    <row r="102" spans="1:9" s="197" customFormat="1">
      <c r="A102" s="199" t="s">
        <v>409</v>
      </c>
      <c r="B102" s="1"/>
      <c r="C102" s="211" t="s">
        <v>410</v>
      </c>
      <c r="D102" s="212"/>
      <c r="E102" s="212"/>
      <c r="F102" s="212"/>
      <c r="G102" s="210"/>
      <c r="H102" s="210"/>
    </row>
    <row r="103" spans="1:9" s="2" customFormat="1">
      <c r="A103" s="69"/>
      <c r="B103" s="3"/>
      <c r="C103" s="227"/>
      <c r="D103" s="227"/>
      <c r="E103" s="3"/>
      <c r="F103" s="209"/>
      <c r="G103" s="209"/>
      <c r="H103" s="209"/>
    </row>
    <row r="104" spans="1:9">
      <c r="A104" s="26"/>
    </row>
    <row r="105" spans="1:9">
      <c r="A105" s="26"/>
    </row>
    <row r="106" spans="1:9">
      <c r="A106" s="26"/>
    </row>
    <row r="107" spans="1:9">
      <c r="A107" s="26"/>
    </row>
    <row r="108" spans="1:9">
      <c r="A108" s="26"/>
    </row>
    <row r="109" spans="1:9">
      <c r="A109" s="26"/>
    </row>
    <row r="110" spans="1:9">
      <c r="A110" s="26"/>
    </row>
    <row r="111" spans="1:9">
      <c r="A111" s="26"/>
    </row>
    <row r="112" spans="1:9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48"/>
    </row>
    <row r="163" spans="1:1">
      <c r="A163" s="48"/>
    </row>
    <row r="164" spans="1:1">
      <c r="A164" s="48"/>
    </row>
    <row r="165" spans="1:1">
      <c r="A165" s="48"/>
    </row>
    <row r="166" spans="1:1">
      <c r="A166" s="48"/>
    </row>
    <row r="167" spans="1:1">
      <c r="A167" s="48"/>
    </row>
    <row r="168" spans="1:1">
      <c r="A168" s="48"/>
    </row>
    <row r="169" spans="1:1">
      <c r="A169" s="48"/>
    </row>
    <row r="170" spans="1:1">
      <c r="A170" s="48"/>
    </row>
    <row r="171" spans="1:1">
      <c r="A171" s="48"/>
    </row>
    <row r="172" spans="1:1">
      <c r="A172" s="48"/>
    </row>
    <row r="173" spans="1:1">
      <c r="A173" s="48"/>
    </row>
    <row r="174" spans="1:1">
      <c r="A174" s="48"/>
    </row>
    <row r="175" spans="1:1">
      <c r="A175" s="48"/>
    </row>
    <row r="176" spans="1:1">
      <c r="A176" s="48"/>
    </row>
    <row r="177" spans="1:1">
      <c r="A177" s="48"/>
    </row>
    <row r="178" spans="1:1">
      <c r="A178" s="48"/>
    </row>
    <row r="179" spans="1:1">
      <c r="A179" s="48"/>
    </row>
    <row r="180" spans="1:1">
      <c r="A180" s="48"/>
    </row>
    <row r="181" spans="1:1">
      <c r="A181" s="48"/>
    </row>
    <row r="182" spans="1:1">
      <c r="A182" s="48"/>
    </row>
    <row r="183" spans="1:1">
      <c r="A183" s="48"/>
    </row>
    <row r="184" spans="1:1">
      <c r="A184" s="48"/>
    </row>
    <row r="185" spans="1:1">
      <c r="A185" s="48"/>
    </row>
    <row r="186" spans="1:1">
      <c r="A186" s="48"/>
    </row>
    <row r="187" spans="1:1">
      <c r="A187" s="48"/>
    </row>
    <row r="188" spans="1:1">
      <c r="A188" s="48"/>
    </row>
    <row r="189" spans="1:1">
      <c r="A189" s="48"/>
    </row>
    <row r="190" spans="1:1">
      <c r="A190" s="48"/>
    </row>
    <row r="191" spans="1:1">
      <c r="A191" s="48"/>
    </row>
    <row r="192" spans="1:1">
      <c r="A192" s="48"/>
    </row>
    <row r="193" spans="1:1">
      <c r="A193" s="48"/>
    </row>
    <row r="194" spans="1:1">
      <c r="A194" s="48"/>
    </row>
    <row r="195" spans="1:1">
      <c r="A195" s="48"/>
    </row>
    <row r="196" spans="1:1">
      <c r="A196" s="48"/>
    </row>
    <row r="197" spans="1:1">
      <c r="A197" s="48"/>
    </row>
    <row r="198" spans="1:1">
      <c r="A198" s="48"/>
    </row>
    <row r="199" spans="1:1">
      <c r="A199" s="48"/>
    </row>
    <row r="200" spans="1:1">
      <c r="A200" s="48"/>
    </row>
    <row r="201" spans="1:1">
      <c r="A201" s="48"/>
    </row>
    <row r="202" spans="1:1">
      <c r="A202" s="48"/>
    </row>
    <row r="203" spans="1:1">
      <c r="A203" s="48"/>
    </row>
    <row r="204" spans="1:1">
      <c r="A204" s="48"/>
    </row>
    <row r="205" spans="1:1">
      <c r="A205" s="48"/>
    </row>
    <row r="206" spans="1:1">
      <c r="A206" s="48"/>
    </row>
    <row r="207" spans="1:1">
      <c r="A207" s="48"/>
    </row>
    <row r="208" spans="1:1">
      <c r="A208" s="48"/>
    </row>
    <row r="209" spans="1:1">
      <c r="A209" s="48"/>
    </row>
    <row r="210" spans="1:1">
      <c r="A210" s="48"/>
    </row>
    <row r="211" spans="1:1">
      <c r="A211" s="48"/>
    </row>
    <row r="212" spans="1:1">
      <c r="A212" s="48"/>
    </row>
    <row r="213" spans="1:1">
      <c r="A213" s="48"/>
    </row>
    <row r="214" spans="1:1">
      <c r="A214" s="48"/>
    </row>
    <row r="215" spans="1:1">
      <c r="A215" s="48"/>
    </row>
    <row r="216" spans="1:1">
      <c r="A216" s="48"/>
    </row>
    <row r="217" spans="1:1">
      <c r="A217" s="48"/>
    </row>
    <row r="218" spans="1:1">
      <c r="A218" s="48"/>
    </row>
    <row r="219" spans="1:1">
      <c r="A219" s="48"/>
    </row>
    <row r="220" spans="1:1">
      <c r="A220" s="48"/>
    </row>
    <row r="221" spans="1:1">
      <c r="A221" s="48"/>
    </row>
    <row r="222" spans="1:1">
      <c r="A222" s="48"/>
    </row>
    <row r="223" spans="1:1">
      <c r="A223" s="48"/>
    </row>
    <row r="224" spans="1:1">
      <c r="A224" s="48"/>
    </row>
    <row r="225" spans="1:1">
      <c r="A225" s="48"/>
    </row>
    <row r="226" spans="1:1">
      <c r="A226" s="48"/>
    </row>
    <row r="227" spans="1:1">
      <c r="A227" s="48"/>
    </row>
    <row r="228" spans="1:1">
      <c r="A228" s="48"/>
    </row>
    <row r="229" spans="1:1">
      <c r="A229" s="48"/>
    </row>
    <row r="230" spans="1:1">
      <c r="A230" s="48"/>
    </row>
    <row r="231" spans="1:1">
      <c r="A231" s="48"/>
    </row>
    <row r="232" spans="1:1">
      <c r="A232" s="48"/>
    </row>
    <row r="233" spans="1:1">
      <c r="A233" s="48"/>
    </row>
    <row r="234" spans="1:1">
      <c r="A234" s="48"/>
    </row>
    <row r="235" spans="1:1">
      <c r="A235" s="48"/>
    </row>
    <row r="236" spans="1:1">
      <c r="A236" s="48"/>
    </row>
    <row r="237" spans="1:1">
      <c r="A237" s="48"/>
    </row>
    <row r="238" spans="1:1">
      <c r="A238" s="48"/>
    </row>
    <row r="239" spans="1:1">
      <c r="A239" s="48"/>
    </row>
    <row r="240" spans="1:1">
      <c r="A240" s="48"/>
    </row>
    <row r="241" spans="1:1">
      <c r="A241" s="48"/>
    </row>
    <row r="242" spans="1:1">
      <c r="A242" s="48"/>
    </row>
    <row r="243" spans="1:1">
      <c r="A243" s="48"/>
    </row>
    <row r="244" spans="1:1">
      <c r="A244" s="48"/>
    </row>
    <row r="245" spans="1:1">
      <c r="A245" s="48"/>
    </row>
    <row r="246" spans="1:1">
      <c r="A246" s="48"/>
    </row>
    <row r="247" spans="1:1">
      <c r="A247" s="48"/>
    </row>
    <row r="248" spans="1:1">
      <c r="A248" s="48"/>
    </row>
    <row r="249" spans="1:1">
      <c r="A249" s="48"/>
    </row>
    <row r="250" spans="1:1">
      <c r="A250" s="48"/>
    </row>
    <row r="251" spans="1:1">
      <c r="A251" s="48"/>
    </row>
    <row r="252" spans="1:1">
      <c r="A252" s="48"/>
    </row>
    <row r="253" spans="1:1">
      <c r="A253" s="48"/>
    </row>
    <row r="254" spans="1:1">
      <c r="A254" s="48"/>
    </row>
    <row r="255" spans="1:1">
      <c r="A255" s="48"/>
    </row>
    <row r="256" spans="1:1">
      <c r="A256" s="48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1">
      <c r="A273" s="48"/>
    </row>
    <row r="274" spans="1:1">
      <c r="A274" s="48"/>
    </row>
    <row r="275" spans="1:1">
      <c r="A275" s="48"/>
    </row>
    <row r="276" spans="1:1">
      <c r="A276" s="48"/>
    </row>
    <row r="277" spans="1:1">
      <c r="A277" s="48"/>
    </row>
    <row r="278" spans="1:1">
      <c r="A278" s="48"/>
    </row>
    <row r="279" spans="1:1">
      <c r="A279" s="48"/>
    </row>
    <row r="280" spans="1:1">
      <c r="A280" s="48"/>
    </row>
    <row r="281" spans="1:1">
      <c r="A281" s="48"/>
    </row>
    <row r="282" spans="1:1">
      <c r="A282" s="48"/>
    </row>
    <row r="283" spans="1:1">
      <c r="A283" s="48"/>
    </row>
    <row r="284" spans="1:1">
      <c r="A284" s="48"/>
    </row>
    <row r="285" spans="1:1">
      <c r="A285" s="48"/>
    </row>
    <row r="286" spans="1:1">
      <c r="A286" s="48"/>
    </row>
    <row r="287" spans="1:1">
      <c r="A287" s="48"/>
    </row>
    <row r="288" spans="1:1">
      <c r="A288" s="48"/>
    </row>
    <row r="289" spans="1:1">
      <c r="A289" s="48"/>
    </row>
    <row r="290" spans="1:1">
      <c r="A290" s="48"/>
    </row>
    <row r="291" spans="1:1">
      <c r="A291" s="48"/>
    </row>
    <row r="292" spans="1:1">
      <c r="A292" s="48"/>
    </row>
    <row r="293" spans="1:1">
      <c r="A293" s="48"/>
    </row>
    <row r="294" spans="1:1">
      <c r="A294" s="48"/>
    </row>
    <row r="295" spans="1:1">
      <c r="A295" s="48"/>
    </row>
    <row r="296" spans="1:1">
      <c r="A296" s="48"/>
    </row>
    <row r="297" spans="1:1">
      <c r="A297" s="48"/>
    </row>
    <row r="298" spans="1:1">
      <c r="A298" s="48"/>
    </row>
    <row r="299" spans="1:1">
      <c r="A299" s="48"/>
    </row>
    <row r="300" spans="1:1">
      <c r="A300" s="48"/>
    </row>
    <row r="301" spans="1:1">
      <c r="A301" s="48"/>
    </row>
    <row r="302" spans="1:1">
      <c r="A302" s="48"/>
    </row>
    <row r="303" spans="1:1">
      <c r="A303" s="48"/>
    </row>
    <row r="304" spans="1:1">
      <c r="A304" s="48"/>
    </row>
    <row r="305" spans="1:1">
      <c r="A305" s="48"/>
    </row>
    <row r="306" spans="1:1">
      <c r="A306" s="48"/>
    </row>
    <row r="307" spans="1:1">
      <c r="A307" s="48"/>
    </row>
    <row r="308" spans="1:1">
      <c r="A308" s="48"/>
    </row>
    <row r="309" spans="1:1">
      <c r="A309" s="48"/>
    </row>
    <row r="310" spans="1:1">
      <c r="A310" s="48"/>
    </row>
    <row r="311" spans="1:1">
      <c r="A311" s="48"/>
    </row>
    <row r="312" spans="1:1">
      <c r="A312" s="48"/>
    </row>
    <row r="313" spans="1:1">
      <c r="A313" s="48"/>
    </row>
    <row r="314" spans="1:1">
      <c r="A314" s="48"/>
    </row>
    <row r="315" spans="1:1">
      <c r="A315" s="48"/>
    </row>
    <row r="316" spans="1:1">
      <c r="A316" s="48"/>
    </row>
    <row r="317" spans="1:1">
      <c r="A317" s="48"/>
    </row>
    <row r="318" spans="1:1">
      <c r="A318" s="48"/>
    </row>
    <row r="319" spans="1:1">
      <c r="A319" s="48"/>
    </row>
    <row r="320" spans="1:1">
      <c r="A320" s="48"/>
    </row>
    <row r="321" spans="1:1">
      <c r="A321" s="48"/>
    </row>
    <row r="322" spans="1:1">
      <c r="A322" s="48"/>
    </row>
    <row r="323" spans="1:1">
      <c r="A323" s="48"/>
    </row>
    <row r="324" spans="1:1">
      <c r="A324" s="48"/>
    </row>
    <row r="325" spans="1:1">
      <c r="A325" s="48"/>
    </row>
    <row r="326" spans="1:1">
      <c r="A326" s="48"/>
    </row>
    <row r="327" spans="1:1">
      <c r="A327" s="48"/>
    </row>
    <row r="328" spans="1:1">
      <c r="A328" s="48"/>
    </row>
  </sheetData>
  <mergeCells count="12">
    <mergeCell ref="C103:D103"/>
    <mergeCell ref="F103:H103"/>
    <mergeCell ref="C102:F102"/>
    <mergeCell ref="G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0" right="0" top="0.78740157480314965" bottom="0" header="0.19685039370078741" footer="0.11811023622047245"/>
  <pageSetup paperSize="9" scale="45" orientation="landscape" r:id="rId1"/>
  <headerFooter alignWithMargins="0">
    <oddHeader>&amp;C
&amp;"Times New Roman,звичайний"&amp;14 5&amp;"Arial Cyr,звичайний"&amp;10
&amp;R&amp;"Times New Roman,звичайний"&amp;14Таблиця 1</oddHeader>
  </headerFooter>
  <ignoredErrors>
    <ignoredError sqref="H89 H91:H98 G75:G78 G18:G33 G70:G72 G46:G48 G9:G13 G68 H54:H59 G60:G66 H8:H19 H60:H81 G54:G59 H84:H85 G89 G86:G88 H86:H88 C89 H21:H33 G15:G17 G41:G45 H41:H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43" sqref="F43"/>
    </sheetView>
  </sheetViews>
  <sheetFormatPr defaultColWidth="9.140625" defaultRowHeight="18.75"/>
  <cols>
    <col min="1" max="1" width="86.85546875" style="42" customWidth="1"/>
    <col min="2" max="2" width="15.28515625" style="45" customWidth="1"/>
    <col min="3" max="3" width="15.5703125" style="45" customWidth="1"/>
    <col min="4" max="6" width="18.7109375" style="45" customWidth="1"/>
    <col min="7" max="7" width="15.28515625" style="45" customWidth="1"/>
    <col min="8" max="8" width="15" style="45" customWidth="1"/>
    <col min="9" max="9" width="10" style="42" customWidth="1"/>
    <col min="10" max="10" width="9.5703125" style="42" customWidth="1"/>
    <col min="11" max="16384" width="9.140625" style="42"/>
  </cols>
  <sheetData>
    <row r="1" spans="1:8">
      <c r="A1" s="230" t="s">
        <v>102</v>
      </c>
      <c r="B1" s="230"/>
      <c r="C1" s="230"/>
      <c r="D1" s="230"/>
      <c r="E1" s="230"/>
      <c r="F1" s="230"/>
      <c r="G1" s="230"/>
      <c r="H1" s="230"/>
    </row>
    <row r="2" spans="1:8">
      <c r="A2" s="230"/>
      <c r="B2" s="230"/>
      <c r="C2" s="230"/>
      <c r="D2" s="230"/>
      <c r="E2" s="230"/>
      <c r="F2" s="230"/>
      <c r="G2" s="230"/>
      <c r="H2" s="230"/>
    </row>
    <row r="3" spans="1:8" ht="38.25" customHeight="1">
      <c r="A3" s="226" t="s">
        <v>167</v>
      </c>
      <c r="B3" s="233" t="s">
        <v>8</v>
      </c>
      <c r="C3" s="218" t="s">
        <v>314</v>
      </c>
      <c r="D3" s="218"/>
      <c r="E3" s="226" t="s">
        <v>351</v>
      </c>
      <c r="F3" s="226"/>
      <c r="G3" s="226"/>
      <c r="H3" s="226"/>
    </row>
    <row r="4" spans="1:8" ht="39" customHeight="1">
      <c r="A4" s="226"/>
      <c r="B4" s="233"/>
      <c r="C4" s="194" t="s">
        <v>154</v>
      </c>
      <c r="D4" s="194" t="s">
        <v>155</v>
      </c>
      <c r="E4" s="194" t="s">
        <v>156</v>
      </c>
      <c r="F4" s="7" t="s">
        <v>146</v>
      </c>
      <c r="G4" s="67" t="s">
        <v>162</v>
      </c>
      <c r="H4" s="67" t="s">
        <v>163</v>
      </c>
    </row>
    <row r="5" spans="1:8">
      <c r="A5" s="49">
        <v>1</v>
      </c>
      <c r="B5" s="50">
        <v>2</v>
      </c>
      <c r="C5" s="49">
        <v>3</v>
      </c>
      <c r="D5" s="50">
        <v>4</v>
      </c>
      <c r="E5" s="49">
        <v>5</v>
      </c>
      <c r="F5" s="50">
        <v>6</v>
      </c>
      <c r="G5" s="49">
        <v>7</v>
      </c>
      <c r="H5" s="50">
        <v>8</v>
      </c>
    </row>
    <row r="6" spans="1:8" ht="24.95" customHeight="1">
      <c r="A6" s="232" t="s">
        <v>101</v>
      </c>
      <c r="B6" s="232"/>
      <c r="C6" s="232"/>
      <c r="D6" s="232"/>
      <c r="E6" s="232"/>
      <c r="F6" s="232"/>
      <c r="G6" s="232"/>
      <c r="H6" s="232"/>
    </row>
    <row r="7" spans="1:8" ht="42.75" customHeight="1">
      <c r="A7" s="43" t="s">
        <v>42</v>
      </c>
      <c r="B7" s="6">
        <v>2000</v>
      </c>
      <c r="C7" s="99"/>
      <c r="D7" s="99"/>
      <c r="E7" s="99"/>
      <c r="F7" s="99"/>
      <c r="G7" s="99">
        <f t="shared" ref="G7:G18" si="0">F7-E7</f>
        <v>0</v>
      </c>
      <c r="H7" s="146" t="e">
        <f>(F7/E7)*100</f>
        <v>#DIV/0!</v>
      </c>
    </row>
    <row r="8" spans="1:8" ht="37.5">
      <c r="A8" s="43" t="s">
        <v>229</v>
      </c>
      <c r="B8" s="6">
        <v>2010</v>
      </c>
      <c r="C8" s="147">
        <f>SUM(C9:C10)</f>
        <v>0</v>
      </c>
      <c r="D8" s="147">
        <f>SUM(D9:D10)</f>
        <v>0</v>
      </c>
      <c r="E8" s="147">
        <f>SUM(E9:E10)</f>
        <v>0</v>
      </c>
      <c r="F8" s="147">
        <f>SUM(F9:F10)</f>
        <v>0</v>
      </c>
      <c r="G8" s="99">
        <f t="shared" si="0"/>
        <v>0</v>
      </c>
      <c r="H8" s="146" t="e">
        <f t="shared" ref="H8:H43" si="1">(F8/E8)*100</f>
        <v>#DIV/0!</v>
      </c>
    </row>
    <row r="9" spans="1:8" ht="42.75" customHeight="1">
      <c r="A9" s="8" t="s">
        <v>124</v>
      </c>
      <c r="B9" s="6">
        <v>2011</v>
      </c>
      <c r="C9" s="99" t="s">
        <v>200</v>
      </c>
      <c r="D9" s="99" t="s">
        <v>200</v>
      </c>
      <c r="E9" s="99" t="s">
        <v>200</v>
      </c>
      <c r="F9" s="99" t="s">
        <v>200</v>
      </c>
      <c r="G9" s="99" t="e">
        <f t="shared" si="0"/>
        <v>#VALUE!</v>
      </c>
      <c r="H9" s="146" t="e">
        <f t="shared" si="1"/>
        <v>#VALUE!</v>
      </c>
    </row>
    <row r="10" spans="1:8" ht="42.75" customHeight="1">
      <c r="A10" s="8" t="s">
        <v>355</v>
      </c>
      <c r="B10" s="6">
        <v>2012</v>
      </c>
      <c r="C10" s="99" t="s">
        <v>200</v>
      </c>
      <c r="D10" s="99" t="s">
        <v>200</v>
      </c>
      <c r="E10" s="99" t="s">
        <v>200</v>
      </c>
      <c r="F10" s="99" t="s">
        <v>200</v>
      </c>
      <c r="G10" s="99" t="e">
        <f t="shared" si="0"/>
        <v>#VALUE!</v>
      </c>
      <c r="H10" s="146" t="e">
        <f t="shared" si="1"/>
        <v>#VALUE!</v>
      </c>
    </row>
    <row r="11" spans="1:8" ht="20.100000000000001" customHeight="1">
      <c r="A11" s="8" t="s">
        <v>110</v>
      </c>
      <c r="B11" s="6" t="s">
        <v>131</v>
      </c>
      <c r="C11" s="99" t="s">
        <v>200</v>
      </c>
      <c r="D11" s="99" t="s">
        <v>200</v>
      </c>
      <c r="E11" s="99" t="s">
        <v>200</v>
      </c>
      <c r="F11" s="99" t="s">
        <v>200</v>
      </c>
      <c r="G11" s="99" t="e">
        <f t="shared" si="0"/>
        <v>#VALUE!</v>
      </c>
      <c r="H11" s="146" t="e">
        <f t="shared" si="1"/>
        <v>#VALUE!</v>
      </c>
    </row>
    <row r="12" spans="1:8" ht="20.100000000000001" customHeight="1">
      <c r="A12" s="8" t="s">
        <v>117</v>
      </c>
      <c r="B12" s="6">
        <v>2020</v>
      </c>
      <c r="C12" s="99"/>
      <c r="D12" s="99"/>
      <c r="E12" s="99"/>
      <c r="F12" s="99"/>
      <c r="G12" s="99">
        <f t="shared" si="0"/>
        <v>0</v>
      </c>
      <c r="H12" s="146" t="e">
        <f t="shared" si="1"/>
        <v>#DIV/0!</v>
      </c>
    </row>
    <row r="13" spans="1:8" s="44" customFormat="1" ht="20.100000000000001" customHeight="1">
      <c r="A13" s="43" t="s">
        <v>52</v>
      </c>
      <c r="B13" s="6">
        <v>2030</v>
      </c>
      <c r="C13" s="99" t="s">
        <v>200</v>
      </c>
      <c r="D13" s="99" t="s">
        <v>200</v>
      </c>
      <c r="E13" s="99" t="s">
        <v>200</v>
      </c>
      <c r="F13" s="99" t="s">
        <v>200</v>
      </c>
      <c r="G13" s="99" t="e">
        <f t="shared" si="0"/>
        <v>#VALUE!</v>
      </c>
      <c r="H13" s="146" t="e">
        <f t="shared" si="1"/>
        <v>#VALUE!</v>
      </c>
    </row>
    <row r="14" spans="1:8" ht="20.100000000000001" customHeight="1">
      <c r="A14" s="43" t="s">
        <v>94</v>
      </c>
      <c r="B14" s="6">
        <v>2031</v>
      </c>
      <c r="C14" s="99" t="s">
        <v>200</v>
      </c>
      <c r="D14" s="99" t="s">
        <v>200</v>
      </c>
      <c r="E14" s="99" t="s">
        <v>200</v>
      </c>
      <c r="F14" s="99" t="s">
        <v>200</v>
      </c>
      <c r="G14" s="99" t="e">
        <f t="shared" si="0"/>
        <v>#VALUE!</v>
      </c>
      <c r="H14" s="146" t="e">
        <f t="shared" si="1"/>
        <v>#VALUE!</v>
      </c>
    </row>
    <row r="15" spans="1:8" ht="20.100000000000001" customHeight="1">
      <c r="A15" s="43" t="s">
        <v>15</v>
      </c>
      <c r="B15" s="6">
        <v>2040</v>
      </c>
      <c r="C15" s="99" t="s">
        <v>200</v>
      </c>
      <c r="D15" s="99" t="s">
        <v>200</v>
      </c>
      <c r="E15" s="99" t="s">
        <v>200</v>
      </c>
      <c r="F15" s="99" t="s">
        <v>200</v>
      </c>
      <c r="G15" s="99" t="e">
        <f t="shared" si="0"/>
        <v>#VALUE!</v>
      </c>
      <c r="H15" s="146" t="e">
        <f t="shared" si="1"/>
        <v>#VALUE!</v>
      </c>
    </row>
    <row r="16" spans="1:8" ht="20.100000000000001" customHeight="1">
      <c r="A16" s="43" t="s">
        <v>85</v>
      </c>
      <c r="B16" s="6">
        <v>2050</v>
      </c>
      <c r="C16" s="99" t="s">
        <v>200</v>
      </c>
      <c r="D16" s="99" t="s">
        <v>200</v>
      </c>
      <c r="E16" s="99" t="s">
        <v>200</v>
      </c>
      <c r="F16" s="99" t="s">
        <v>200</v>
      </c>
      <c r="G16" s="99" t="e">
        <f t="shared" si="0"/>
        <v>#VALUE!</v>
      </c>
      <c r="H16" s="146" t="e">
        <f t="shared" si="1"/>
        <v>#VALUE!</v>
      </c>
    </row>
    <row r="17" spans="1:9" ht="20.100000000000001" customHeight="1">
      <c r="A17" s="43" t="s">
        <v>86</v>
      </c>
      <c r="B17" s="6">
        <v>2060</v>
      </c>
      <c r="C17" s="99" t="s">
        <v>200</v>
      </c>
      <c r="D17" s="99" t="s">
        <v>200</v>
      </c>
      <c r="E17" s="99" t="s">
        <v>200</v>
      </c>
      <c r="F17" s="99" t="s">
        <v>200</v>
      </c>
      <c r="G17" s="99" t="e">
        <f t="shared" si="0"/>
        <v>#VALUE!</v>
      </c>
      <c r="H17" s="146" t="e">
        <f t="shared" si="1"/>
        <v>#VALUE!</v>
      </c>
    </row>
    <row r="18" spans="1:9" ht="42.75" customHeight="1">
      <c r="A18" s="43" t="s">
        <v>43</v>
      </c>
      <c r="B18" s="6">
        <v>2070</v>
      </c>
      <c r="C18" s="111">
        <f>SUM(C7,C8,C12,C13,C15,C16,C17)+'I. Фін результат'!C76</f>
        <v>1084</v>
      </c>
      <c r="D18" s="111">
        <f>SUM(D7,D8,D12,D13,D15,D16,D17)+'I. Фін результат'!D76</f>
        <v>375</v>
      </c>
      <c r="E18" s="111">
        <f>SUM(E7,E8,E12,E13,E15,E16,E17)+'I. Фін результат'!E76</f>
        <v>219</v>
      </c>
      <c r="F18" s="111">
        <f>SUM(F7,F8,F12,F13,F15,F16,F17)+'I. Фін результат'!F76</f>
        <v>375</v>
      </c>
      <c r="G18" s="99">
        <f t="shared" si="0"/>
        <v>156</v>
      </c>
      <c r="H18" s="146">
        <f t="shared" si="1"/>
        <v>171.23287671232876</v>
      </c>
    </row>
    <row r="19" spans="1:9" ht="24.95" customHeight="1">
      <c r="A19" s="232" t="s">
        <v>340</v>
      </c>
      <c r="B19" s="232"/>
      <c r="C19" s="232"/>
      <c r="D19" s="232"/>
      <c r="E19" s="232"/>
      <c r="F19" s="232"/>
      <c r="G19" s="232"/>
      <c r="H19" s="232"/>
    </row>
    <row r="20" spans="1:9" ht="37.5">
      <c r="A20" s="68" t="s">
        <v>332</v>
      </c>
      <c r="B20" s="139">
        <v>2110</v>
      </c>
      <c r="C20" s="106">
        <f>SUM(C21:C29)</f>
        <v>6954</v>
      </c>
      <c r="D20" s="106">
        <f>SUM(D21:D29)</f>
        <v>5997</v>
      </c>
      <c r="E20" s="106">
        <f>SUM(E21:E29)</f>
        <v>4048</v>
      </c>
      <c r="F20" s="106">
        <f>SUM(F21:F29)</f>
        <v>5997</v>
      </c>
      <c r="G20" s="107">
        <f t="shared" ref="G20:G25" si="2">F20-E20</f>
        <v>1949</v>
      </c>
      <c r="H20" s="148">
        <f t="shared" si="1"/>
        <v>148.14723320158103</v>
      </c>
    </row>
    <row r="21" spans="1:9">
      <c r="A21" s="8" t="s">
        <v>236</v>
      </c>
      <c r="B21" s="6">
        <v>2111</v>
      </c>
      <c r="C21" s="99">
        <v>238</v>
      </c>
      <c r="D21" s="99">
        <f>F21</f>
        <v>83</v>
      </c>
      <c r="E21" s="99">
        <v>48</v>
      </c>
      <c r="F21" s="99">
        <v>83</v>
      </c>
      <c r="G21" s="99">
        <f t="shared" si="2"/>
        <v>35</v>
      </c>
      <c r="H21" s="146">
        <f t="shared" si="1"/>
        <v>172.91666666666669</v>
      </c>
    </row>
    <row r="22" spans="1:9">
      <c r="A22" s="8" t="s">
        <v>333</v>
      </c>
      <c r="B22" s="6">
        <v>2112</v>
      </c>
      <c r="C22" s="99">
        <v>6716</v>
      </c>
      <c r="D22" s="99">
        <f>F22</f>
        <v>5914</v>
      </c>
      <c r="E22" s="99">
        <v>4000</v>
      </c>
      <c r="F22" s="99">
        <v>5914</v>
      </c>
      <c r="G22" s="99">
        <f t="shared" si="2"/>
        <v>1914</v>
      </c>
      <c r="H22" s="146">
        <f t="shared" si="1"/>
        <v>147.85</v>
      </c>
    </row>
    <row r="23" spans="1:9" s="44" customFormat="1" ht="18.75" customHeight="1">
      <c r="A23" s="43" t="s">
        <v>334</v>
      </c>
      <c r="B23" s="49">
        <v>2113</v>
      </c>
      <c r="C23" s="99">
        <v>0</v>
      </c>
      <c r="D23" s="99">
        <v>0</v>
      </c>
      <c r="E23" s="99">
        <v>0</v>
      </c>
      <c r="F23" s="99">
        <v>0</v>
      </c>
      <c r="G23" s="99">
        <f>F23-E23</f>
        <v>0</v>
      </c>
      <c r="H23" s="146" t="e">
        <f t="shared" si="1"/>
        <v>#DIV/0!</v>
      </c>
    </row>
    <row r="24" spans="1:9">
      <c r="A24" s="43" t="s">
        <v>63</v>
      </c>
      <c r="B24" s="49">
        <v>2114</v>
      </c>
      <c r="C24" s="99"/>
      <c r="D24" s="99"/>
      <c r="E24" s="99"/>
      <c r="F24" s="99"/>
      <c r="G24" s="99">
        <f t="shared" si="2"/>
        <v>0</v>
      </c>
      <c r="H24" s="146" t="e">
        <f t="shared" si="1"/>
        <v>#DIV/0!</v>
      </c>
    </row>
    <row r="25" spans="1:9" ht="37.5">
      <c r="A25" s="43" t="s">
        <v>335</v>
      </c>
      <c r="B25" s="49">
        <v>2115</v>
      </c>
      <c r="C25" s="99"/>
      <c r="D25" s="99"/>
      <c r="E25" s="99"/>
      <c r="F25" s="99"/>
      <c r="G25" s="99">
        <f t="shared" si="2"/>
        <v>0</v>
      </c>
      <c r="H25" s="146" t="e">
        <f t="shared" si="1"/>
        <v>#DIV/0!</v>
      </c>
    </row>
    <row r="26" spans="1:9" s="46" customFormat="1">
      <c r="A26" s="43" t="s">
        <v>78</v>
      </c>
      <c r="B26" s="49">
        <v>2116</v>
      </c>
      <c r="C26" s="99"/>
      <c r="D26" s="99"/>
      <c r="E26" s="99"/>
      <c r="F26" s="99"/>
      <c r="G26" s="99">
        <f t="shared" ref="G26:G43" si="3">F26-E26</f>
        <v>0</v>
      </c>
      <c r="H26" s="146" t="e">
        <f t="shared" si="1"/>
        <v>#DIV/0!</v>
      </c>
      <c r="I26" s="42"/>
    </row>
    <row r="27" spans="1:9" ht="20.100000000000001" customHeight="1">
      <c r="A27" s="43" t="s">
        <v>356</v>
      </c>
      <c r="B27" s="49">
        <v>2117</v>
      </c>
      <c r="C27" s="99"/>
      <c r="D27" s="99"/>
      <c r="E27" s="99"/>
      <c r="F27" s="99"/>
      <c r="G27" s="99">
        <f t="shared" si="3"/>
        <v>0</v>
      </c>
      <c r="H27" s="146" t="e">
        <f t="shared" si="1"/>
        <v>#DIV/0!</v>
      </c>
    </row>
    <row r="28" spans="1:9" ht="20.100000000000001" customHeight="1">
      <c r="A28" s="43" t="s">
        <v>62</v>
      </c>
      <c r="B28" s="49">
        <v>2118</v>
      </c>
      <c r="C28" s="99">
        <v>0</v>
      </c>
      <c r="D28" s="99">
        <v>0</v>
      </c>
      <c r="E28" s="99">
        <v>0</v>
      </c>
      <c r="F28" s="99">
        <v>0</v>
      </c>
      <c r="G28" s="99">
        <f t="shared" si="3"/>
        <v>0</v>
      </c>
      <c r="H28" s="146" t="e">
        <f>(F28/E28)*100</f>
        <v>#DIV/0!</v>
      </c>
    </row>
    <row r="29" spans="1:9" ht="20.100000000000001" customHeight="1">
      <c r="A29" s="43" t="s">
        <v>341</v>
      </c>
      <c r="B29" s="49">
        <v>2119</v>
      </c>
      <c r="C29" s="99"/>
      <c r="D29" s="99"/>
      <c r="E29" s="99"/>
      <c r="F29" s="99"/>
      <c r="G29" s="99">
        <f t="shared" si="3"/>
        <v>0</v>
      </c>
      <c r="H29" s="146" t="e">
        <f t="shared" si="1"/>
        <v>#DIV/0!</v>
      </c>
    </row>
    <row r="30" spans="1:9" ht="37.5">
      <c r="A30" s="68" t="s">
        <v>342</v>
      </c>
      <c r="B30" s="56">
        <v>2120</v>
      </c>
      <c r="C30" s="106">
        <f>SUM(C31:C34)</f>
        <v>3253</v>
      </c>
      <c r="D30" s="106">
        <f>SUM(D31:D34)</f>
        <v>3156</v>
      </c>
      <c r="E30" s="106">
        <f>SUM(E31:E34)</f>
        <v>3205</v>
      </c>
      <c r="F30" s="106">
        <f>SUM(F31:F34)</f>
        <v>3156</v>
      </c>
      <c r="G30" s="107">
        <f t="shared" si="3"/>
        <v>-49</v>
      </c>
      <c r="H30" s="148">
        <f t="shared" si="1"/>
        <v>98.471138845553824</v>
      </c>
    </row>
    <row r="31" spans="1:9" ht="20.100000000000001" customHeight="1">
      <c r="A31" s="43" t="s">
        <v>62</v>
      </c>
      <c r="B31" s="49">
        <v>2121</v>
      </c>
      <c r="C31" s="99">
        <v>3165</v>
      </c>
      <c r="D31" s="99">
        <f>F31</f>
        <v>3156</v>
      </c>
      <c r="E31" s="99">
        <v>3205</v>
      </c>
      <c r="F31" s="99">
        <v>3156</v>
      </c>
      <c r="G31" s="99"/>
      <c r="H31" s="146">
        <f t="shared" si="1"/>
        <v>98.471138845553824</v>
      </c>
    </row>
    <row r="32" spans="1:9" ht="20.100000000000001" customHeight="1">
      <c r="A32" s="43" t="s">
        <v>343</v>
      </c>
      <c r="B32" s="49">
        <v>2122</v>
      </c>
      <c r="C32" s="99"/>
      <c r="D32" s="99"/>
      <c r="E32" s="99"/>
      <c r="F32" s="99"/>
      <c r="G32" s="99"/>
      <c r="H32" s="146" t="e">
        <f t="shared" si="1"/>
        <v>#DIV/0!</v>
      </c>
    </row>
    <row r="33" spans="1:9" ht="20.100000000000001" customHeight="1">
      <c r="A33" s="43" t="s">
        <v>344</v>
      </c>
      <c r="B33" s="49">
        <v>2123</v>
      </c>
      <c r="C33" s="99"/>
      <c r="D33" s="99"/>
      <c r="E33" s="99"/>
      <c r="F33" s="99"/>
      <c r="G33" s="99"/>
      <c r="H33" s="146" t="e">
        <f t="shared" si="1"/>
        <v>#DIV/0!</v>
      </c>
    </row>
    <row r="34" spans="1:9" s="44" customFormat="1" ht="19.899999999999999" customHeight="1">
      <c r="A34" s="43" t="s">
        <v>341</v>
      </c>
      <c r="B34" s="49">
        <v>2124</v>
      </c>
      <c r="C34" s="99">
        <v>88</v>
      </c>
      <c r="D34" s="99"/>
      <c r="E34" s="99"/>
      <c r="F34" s="99"/>
      <c r="G34" s="99">
        <f t="shared" si="3"/>
        <v>0</v>
      </c>
      <c r="H34" s="146" t="e">
        <f t="shared" si="1"/>
        <v>#DIV/0!</v>
      </c>
    </row>
    <row r="35" spans="1:9" ht="36" customHeight="1">
      <c r="A35" s="68" t="s">
        <v>345</v>
      </c>
      <c r="B35" s="56">
        <v>2130</v>
      </c>
      <c r="C35" s="106">
        <f>SUM(C36:C39)</f>
        <v>3988</v>
      </c>
      <c r="D35" s="106">
        <f>SUM(D36:D39)</f>
        <v>3913</v>
      </c>
      <c r="E35" s="106">
        <f>SUM(E36:E39)</f>
        <v>4056</v>
      </c>
      <c r="F35" s="106">
        <f>SUM(F36:F39)</f>
        <v>3913</v>
      </c>
      <c r="G35" s="107">
        <f t="shared" si="3"/>
        <v>-143</v>
      </c>
      <c r="H35" s="148">
        <f t="shared" si="1"/>
        <v>96.474358974358978</v>
      </c>
    </row>
    <row r="36" spans="1:9" ht="60.75" customHeight="1">
      <c r="A36" s="43" t="s">
        <v>357</v>
      </c>
      <c r="B36" s="49">
        <v>2131</v>
      </c>
      <c r="C36" s="99"/>
      <c r="D36" s="99"/>
      <c r="E36" s="99">
        <v>33</v>
      </c>
      <c r="F36" s="99"/>
      <c r="G36" s="99">
        <f t="shared" si="3"/>
        <v>-33</v>
      </c>
      <c r="H36" s="146">
        <f t="shared" si="1"/>
        <v>0</v>
      </c>
    </row>
    <row r="37" spans="1:9" s="44" customFormat="1" ht="20.100000000000001" customHeight="1">
      <c r="A37" s="43" t="s">
        <v>346</v>
      </c>
      <c r="B37" s="49">
        <v>2132</v>
      </c>
      <c r="C37" s="99"/>
      <c r="D37" s="99"/>
      <c r="E37" s="99"/>
      <c r="F37" s="99"/>
      <c r="G37" s="99">
        <f t="shared" si="3"/>
        <v>0</v>
      </c>
      <c r="H37" s="146" t="e">
        <f t="shared" si="1"/>
        <v>#DIV/0!</v>
      </c>
    </row>
    <row r="38" spans="1:9" ht="20.100000000000001" customHeight="1">
      <c r="A38" s="43" t="s">
        <v>347</v>
      </c>
      <c r="B38" s="49">
        <v>2133</v>
      </c>
      <c r="C38" s="99">
        <v>3988</v>
      </c>
      <c r="D38" s="99">
        <f>F38</f>
        <v>3913</v>
      </c>
      <c r="E38" s="99">
        <v>4023</v>
      </c>
      <c r="F38" s="99">
        <v>3913</v>
      </c>
      <c r="G38" s="99">
        <f t="shared" si="3"/>
        <v>-110</v>
      </c>
      <c r="H38" s="146">
        <f t="shared" si="1"/>
        <v>97.265722097936859</v>
      </c>
    </row>
    <row r="39" spans="1:9" ht="25.15" customHeight="1">
      <c r="A39" s="43" t="s">
        <v>348</v>
      </c>
      <c r="B39" s="49">
        <v>2134</v>
      </c>
      <c r="C39" s="99"/>
      <c r="D39" s="99"/>
      <c r="E39" s="99"/>
      <c r="F39" s="99"/>
      <c r="G39" s="99"/>
      <c r="H39" s="146" t="e">
        <f t="shared" si="1"/>
        <v>#DIV/0!</v>
      </c>
    </row>
    <row r="40" spans="1:9" ht="20.100000000000001" customHeight="1">
      <c r="A40" s="68" t="s">
        <v>349</v>
      </c>
      <c r="B40" s="56">
        <v>2140</v>
      </c>
      <c r="C40" s="106">
        <f>SUM(C41:C42)</f>
        <v>0</v>
      </c>
      <c r="D40" s="106">
        <f>SUM(D41:D42)</f>
        <v>0</v>
      </c>
      <c r="E40" s="106">
        <f>SUM(E41:E42)</f>
        <v>0</v>
      </c>
      <c r="F40" s="106">
        <f>SUM(F41:F42)</f>
        <v>0</v>
      </c>
      <c r="G40" s="107"/>
      <c r="H40" s="148" t="e">
        <f t="shared" si="1"/>
        <v>#DIV/0!</v>
      </c>
    </row>
    <row r="41" spans="1:9" ht="37.5">
      <c r="A41" s="43" t="s">
        <v>95</v>
      </c>
      <c r="B41" s="49">
        <v>2141</v>
      </c>
      <c r="C41" s="99"/>
      <c r="D41" s="99"/>
      <c r="E41" s="99"/>
      <c r="F41" s="99"/>
      <c r="G41" s="99"/>
      <c r="H41" s="146" t="e">
        <f t="shared" si="1"/>
        <v>#DIV/0!</v>
      </c>
    </row>
    <row r="42" spans="1:9" s="44" customFormat="1" ht="20.100000000000001" customHeight="1">
      <c r="A42" s="43" t="s">
        <v>350</v>
      </c>
      <c r="B42" s="49">
        <v>2142</v>
      </c>
      <c r="C42" s="99"/>
      <c r="D42" s="99"/>
      <c r="E42" s="99"/>
      <c r="F42" s="99"/>
      <c r="G42" s="99">
        <f t="shared" si="3"/>
        <v>0</v>
      </c>
      <c r="H42" s="146" t="e">
        <f t="shared" si="1"/>
        <v>#DIV/0!</v>
      </c>
    </row>
    <row r="43" spans="1:9" s="44" customFormat="1" ht="21.75" customHeight="1">
      <c r="A43" s="68" t="s">
        <v>339</v>
      </c>
      <c r="B43" s="56">
        <v>2200</v>
      </c>
      <c r="C43" s="106">
        <f>SUM(C20,C30,C35,C40)</f>
        <v>14195</v>
      </c>
      <c r="D43" s="106">
        <f>SUM(D20,D30,D35,D40)</f>
        <v>13066</v>
      </c>
      <c r="E43" s="106">
        <f>SUM(E20,E30,E35,E40)</f>
        <v>11309</v>
      </c>
      <c r="F43" s="106">
        <f>SUM(F20,F30,F35,F40)</f>
        <v>13066</v>
      </c>
      <c r="G43" s="107">
        <f t="shared" si="3"/>
        <v>1757</v>
      </c>
      <c r="H43" s="148">
        <f t="shared" si="1"/>
        <v>115.53629852330003</v>
      </c>
      <c r="I43" s="42"/>
    </row>
    <row r="44" spans="1:9" s="44" customFormat="1">
      <c r="A44" s="66"/>
      <c r="B44" s="45"/>
      <c r="C44" s="45"/>
      <c r="D44" s="45"/>
      <c r="E44" s="45"/>
      <c r="F44" s="45"/>
      <c r="G44" s="45"/>
      <c r="H44" s="45"/>
    </row>
    <row r="45" spans="1:9" s="44" customFormat="1">
      <c r="A45" s="66"/>
      <c r="B45" s="45"/>
      <c r="C45" s="45"/>
      <c r="D45" s="45"/>
      <c r="E45" s="45" t="s">
        <v>405</v>
      </c>
      <c r="F45" s="45"/>
      <c r="G45" s="45"/>
      <c r="H45" s="45"/>
    </row>
    <row r="46" spans="1:9" s="44" customFormat="1">
      <c r="A46" s="66"/>
      <c r="B46" s="45"/>
      <c r="C46" s="45"/>
      <c r="D46" s="45"/>
      <c r="E46" s="45"/>
      <c r="F46" s="45"/>
      <c r="G46" s="45"/>
      <c r="H46" s="45"/>
    </row>
    <row r="47" spans="1:9" s="197" customFormat="1">
      <c r="A47" s="199" t="s">
        <v>409</v>
      </c>
      <c r="B47" s="1"/>
      <c r="C47" s="211" t="s">
        <v>410</v>
      </c>
      <c r="D47" s="212"/>
      <c r="E47" s="212"/>
      <c r="F47" s="212"/>
      <c r="G47" s="210"/>
      <c r="H47" s="210"/>
    </row>
    <row r="48" spans="1:9" s="2" customFormat="1">
      <c r="A48" s="69"/>
      <c r="B48" s="3"/>
      <c r="C48" s="227"/>
      <c r="D48" s="227"/>
      <c r="E48" s="3"/>
      <c r="F48" s="231"/>
      <c r="G48" s="231"/>
      <c r="H48" s="231"/>
    </row>
    <row r="49" spans="1:10" s="45" customFormat="1">
      <c r="A49" s="58"/>
      <c r="I49" s="42"/>
      <c r="J49" s="42"/>
    </row>
    <row r="50" spans="1:10" s="45" customFormat="1">
      <c r="A50" s="58"/>
      <c r="I50" s="42"/>
      <c r="J50" s="42"/>
    </row>
    <row r="51" spans="1:10" s="45" customFormat="1">
      <c r="A51" s="58"/>
      <c r="I51" s="42"/>
      <c r="J51" s="42"/>
    </row>
    <row r="52" spans="1:10" s="45" customFormat="1">
      <c r="A52" s="58"/>
      <c r="I52" s="42"/>
      <c r="J52" s="42"/>
    </row>
    <row r="53" spans="1:10" s="45" customFormat="1">
      <c r="A53" s="58"/>
      <c r="I53" s="42"/>
      <c r="J53" s="42"/>
    </row>
    <row r="54" spans="1:10" s="45" customFormat="1">
      <c r="A54" s="58"/>
      <c r="I54" s="42"/>
      <c r="J54" s="42"/>
    </row>
    <row r="55" spans="1:10" s="45" customFormat="1">
      <c r="A55" s="58"/>
      <c r="I55" s="42"/>
      <c r="J55" s="42"/>
    </row>
    <row r="56" spans="1:10" s="45" customFormat="1">
      <c r="A56" s="58"/>
      <c r="I56" s="42"/>
      <c r="J56" s="42"/>
    </row>
    <row r="57" spans="1:10" s="45" customFormat="1">
      <c r="A57" s="58"/>
      <c r="I57" s="42"/>
      <c r="J57" s="42"/>
    </row>
    <row r="58" spans="1:10" s="45" customFormat="1">
      <c r="A58" s="58"/>
      <c r="I58" s="42"/>
      <c r="J58" s="42"/>
    </row>
    <row r="59" spans="1:10" s="45" customFormat="1">
      <c r="A59" s="58"/>
      <c r="I59" s="42"/>
      <c r="J59" s="42"/>
    </row>
    <row r="60" spans="1:10" s="45" customFormat="1">
      <c r="A60" s="58"/>
      <c r="I60" s="42"/>
      <c r="J60" s="42"/>
    </row>
    <row r="61" spans="1:10" s="45" customFormat="1">
      <c r="A61" s="58"/>
      <c r="I61" s="42"/>
      <c r="J61" s="42"/>
    </row>
    <row r="62" spans="1:10" s="45" customFormat="1">
      <c r="A62" s="58"/>
      <c r="I62" s="42"/>
      <c r="J62" s="42"/>
    </row>
    <row r="63" spans="1:10" s="45" customFormat="1">
      <c r="A63" s="58"/>
      <c r="I63" s="42"/>
      <c r="J63" s="42"/>
    </row>
    <row r="64" spans="1:10" s="45" customFormat="1">
      <c r="A64" s="58"/>
      <c r="I64" s="42"/>
      <c r="J64" s="42"/>
    </row>
    <row r="65" spans="1:10" s="45" customFormat="1">
      <c r="A65" s="58"/>
      <c r="I65" s="42"/>
      <c r="J65" s="42"/>
    </row>
    <row r="66" spans="1:10" s="45" customFormat="1">
      <c r="A66" s="58"/>
      <c r="I66" s="42"/>
      <c r="J66" s="42"/>
    </row>
    <row r="67" spans="1:10" s="45" customFormat="1">
      <c r="A67" s="58"/>
      <c r="I67" s="42"/>
      <c r="J67" s="42"/>
    </row>
    <row r="68" spans="1:10" s="45" customFormat="1">
      <c r="A68" s="58"/>
      <c r="I68" s="42"/>
      <c r="J68" s="42"/>
    </row>
    <row r="69" spans="1:10" s="45" customFormat="1">
      <c r="A69" s="58"/>
      <c r="I69" s="42"/>
      <c r="J69" s="42"/>
    </row>
    <row r="70" spans="1:10" s="45" customFormat="1">
      <c r="A70" s="58"/>
      <c r="I70" s="42"/>
      <c r="J70" s="42"/>
    </row>
    <row r="71" spans="1:10" s="45" customFormat="1">
      <c r="A71" s="58"/>
      <c r="I71" s="42"/>
      <c r="J71" s="42"/>
    </row>
    <row r="72" spans="1:10" s="45" customFormat="1">
      <c r="A72" s="58"/>
      <c r="I72" s="42"/>
      <c r="J72" s="42"/>
    </row>
    <row r="73" spans="1:10" s="45" customFormat="1">
      <c r="A73" s="58"/>
      <c r="I73" s="42"/>
      <c r="J73" s="42"/>
    </row>
    <row r="74" spans="1:10" s="45" customFormat="1">
      <c r="A74" s="58"/>
      <c r="I74" s="42"/>
      <c r="J74" s="42"/>
    </row>
    <row r="75" spans="1:10" s="45" customFormat="1">
      <c r="A75" s="58"/>
      <c r="I75" s="42"/>
      <c r="J75" s="42"/>
    </row>
    <row r="76" spans="1:10" s="45" customFormat="1">
      <c r="A76" s="58"/>
      <c r="I76" s="42"/>
      <c r="J76" s="42"/>
    </row>
    <row r="77" spans="1:10" s="45" customFormat="1">
      <c r="A77" s="58"/>
      <c r="I77" s="42"/>
      <c r="J77" s="42"/>
    </row>
    <row r="78" spans="1:10" s="45" customFormat="1">
      <c r="A78" s="58"/>
      <c r="I78" s="42"/>
      <c r="J78" s="42"/>
    </row>
    <row r="79" spans="1:10" s="45" customFormat="1">
      <c r="A79" s="58"/>
      <c r="I79" s="42"/>
      <c r="J79" s="42"/>
    </row>
    <row r="80" spans="1:10" s="45" customFormat="1">
      <c r="A80" s="58"/>
      <c r="I80" s="42"/>
      <c r="J80" s="42"/>
    </row>
    <row r="81" spans="1:10" s="45" customFormat="1">
      <c r="A81" s="58"/>
      <c r="I81" s="42"/>
      <c r="J81" s="42"/>
    </row>
    <row r="82" spans="1:10" s="45" customFormat="1">
      <c r="A82" s="58"/>
      <c r="I82" s="42"/>
      <c r="J82" s="42"/>
    </row>
    <row r="83" spans="1:10" s="45" customFormat="1">
      <c r="A83" s="58"/>
      <c r="I83" s="42"/>
      <c r="J83" s="42"/>
    </row>
    <row r="84" spans="1:10" s="45" customFormat="1">
      <c r="A84" s="58"/>
      <c r="I84" s="42"/>
      <c r="J84" s="42"/>
    </row>
    <row r="85" spans="1:10" s="45" customFormat="1">
      <c r="A85" s="58"/>
      <c r="I85" s="42"/>
      <c r="J85" s="42"/>
    </row>
    <row r="86" spans="1:10" s="45" customFormat="1">
      <c r="A86" s="58"/>
      <c r="I86" s="42"/>
      <c r="J86" s="42"/>
    </row>
    <row r="87" spans="1:10" s="45" customFormat="1">
      <c r="A87" s="58"/>
      <c r="I87" s="42"/>
      <c r="J87" s="42"/>
    </row>
    <row r="88" spans="1:10" s="45" customFormat="1">
      <c r="A88" s="58"/>
      <c r="I88" s="42"/>
      <c r="J88" s="42"/>
    </row>
    <row r="89" spans="1:10" s="45" customFormat="1">
      <c r="A89" s="58"/>
      <c r="I89" s="42"/>
      <c r="J89" s="42"/>
    </row>
    <row r="90" spans="1:10" s="45" customFormat="1">
      <c r="A90" s="58"/>
      <c r="I90" s="42"/>
      <c r="J90" s="42"/>
    </row>
    <row r="91" spans="1:10" s="45" customFormat="1">
      <c r="A91" s="58"/>
      <c r="I91" s="42"/>
      <c r="J91" s="42"/>
    </row>
    <row r="92" spans="1:10" s="45" customFormat="1">
      <c r="A92" s="58"/>
      <c r="I92" s="42"/>
      <c r="J92" s="42"/>
    </row>
    <row r="93" spans="1:10" s="45" customFormat="1">
      <c r="A93" s="58"/>
      <c r="I93" s="42"/>
      <c r="J93" s="42"/>
    </row>
    <row r="94" spans="1:10" s="45" customFormat="1">
      <c r="A94" s="58"/>
      <c r="I94" s="42"/>
      <c r="J94" s="42"/>
    </row>
    <row r="95" spans="1:10" s="45" customFormat="1">
      <c r="A95" s="58"/>
      <c r="I95" s="42"/>
      <c r="J95" s="42"/>
    </row>
    <row r="96" spans="1:10" s="45" customFormat="1">
      <c r="A96" s="58"/>
      <c r="I96" s="42"/>
      <c r="J96" s="42"/>
    </row>
    <row r="97" spans="1:10" s="45" customFormat="1">
      <c r="A97" s="58"/>
      <c r="I97" s="42"/>
      <c r="J97" s="42"/>
    </row>
    <row r="98" spans="1:10" s="45" customFormat="1">
      <c r="A98" s="58"/>
      <c r="I98" s="42"/>
      <c r="J98" s="42"/>
    </row>
    <row r="99" spans="1:10" s="45" customFormat="1">
      <c r="A99" s="58"/>
      <c r="I99" s="42"/>
      <c r="J99" s="42"/>
    </row>
    <row r="100" spans="1:10" s="45" customFormat="1">
      <c r="A100" s="58"/>
      <c r="I100" s="42"/>
      <c r="J100" s="42"/>
    </row>
    <row r="101" spans="1:10" s="45" customFormat="1">
      <c r="A101" s="58"/>
      <c r="I101" s="42"/>
      <c r="J101" s="42"/>
    </row>
    <row r="102" spans="1:10" s="45" customFormat="1">
      <c r="A102" s="58"/>
      <c r="I102" s="42"/>
      <c r="J102" s="42"/>
    </row>
    <row r="103" spans="1:10" s="45" customFormat="1">
      <c r="A103" s="58"/>
      <c r="I103" s="42"/>
      <c r="J103" s="42"/>
    </row>
    <row r="104" spans="1:10" s="45" customFormat="1">
      <c r="A104" s="58"/>
      <c r="I104" s="42"/>
      <c r="J104" s="42"/>
    </row>
    <row r="105" spans="1:10" s="45" customFormat="1">
      <c r="A105" s="58"/>
      <c r="I105" s="42"/>
      <c r="J105" s="42"/>
    </row>
    <row r="106" spans="1:10" s="45" customFormat="1">
      <c r="A106" s="58"/>
      <c r="I106" s="42"/>
      <c r="J106" s="42"/>
    </row>
    <row r="107" spans="1:10" s="45" customFormat="1">
      <c r="A107" s="58"/>
      <c r="I107" s="42"/>
      <c r="J107" s="42"/>
    </row>
    <row r="108" spans="1:10" s="45" customFormat="1">
      <c r="A108" s="58"/>
      <c r="I108" s="42"/>
      <c r="J108" s="42"/>
    </row>
    <row r="109" spans="1:10" s="45" customFormat="1">
      <c r="A109" s="58"/>
      <c r="I109" s="42"/>
      <c r="J109" s="42"/>
    </row>
    <row r="110" spans="1:10" s="45" customFormat="1">
      <c r="A110" s="58"/>
      <c r="I110" s="42"/>
      <c r="J110" s="42"/>
    </row>
    <row r="111" spans="1:10" s="45" customFormat="1">
      <c r="A111" s="58"/>
      <c r="I111" s="42"/>
      <c r="J111" s="42"/>
    </row>
    <row r="112" spans="1:10" s="45" customFormat="1">
      <c r="A112" s="58"/>
      <c r="I112" s="42"/>
      <c r="J112" s="42"/>
    </row>
    <row r="113" spans="1:10" s="45" customFormat="1">
      <c r="A113" s="58"/>
      <c r="I113" s="42"/>
      <c r="J113" s="42"/>
    </row>
    <row r="114" spans="1:10" s="45" customFormat="1">
      <c r="A114" s="58"/>
      <c r="I114" s="42"/>
      <c r="J114" s="42"/>
    </row>
    <row r="115" spans="1:10" s="45" customFormat="1">
      <c r="A115" s="58"/>
      <c r="I115" s="42"/>
      <c r="J115" s="42"/>
    </row>
    <row r="116" spans="1:10" s="45" customFormat="1">
      <c r="A116" s="58"/>
      <c r="I116" s="42"/>
      <c r="J116" s="42"/>
    </row>
    <row r="117" spans="1:10" s="45" customFormat="1">
      <c r="A117" s="58"/>
      <c r="I117" s="42"/>
      <c r="J117" s="42"/>
    </row>
    <row r="118" spans="1:10" s="45" customFormat="1">
      <c r="A118" s="58"/>
      <c r="I118" s="42"/>
      <c r="J118" s="42"/>
    </row>
    <row r="119" spans="1:10" s="45" customFormat="1">
      <c r="A119" s="58"/>
      <c r="I119" s="42"/>
      <c r="J119" s="42"/>
    </row>
    <row r="120" spans="1:10" s="45" customFormat="1">
      <c r="A120" s="58"/>
      <c r="I120" s="42"/>
      <c r="J120" s="42"/>
    </row>
    <row r="121" spans="1:10" s="45" customFormat="1">
      <c r="A121" s="58"/>
      <c r="I121" s="42"/>
      <c r="J121" s="42"/>
    </row>
    <row r="122" spans="1:10" s="45" customFormat="1">
      <c r="A122" s="58"/>
      <c r="I122" s="42"/>
      <c r="J122" s="42"/>
    </row>
    <row r="123" spans="1:10" s="45" customFormat="1">
      <c r="A123" s="58"/>
      <c r="I123" s="42"/>
      <c r="J123" s="42"/>
    </row>
    <row r="124" spans="1:10" s="45" customFormat="1">
      <c r="A124" s="58"/>
      <c r="I124" s="42"/>
      <c r="J124" s="42"/>
    </row>
    <row r="125" spans="1:10" s="45" customFormat="1">
      <c r="A125" s="58"/>
      <c r="I125" s="42"/>
      <c r="J125" s="42"/>
    </row>
    <row r="126" spans="1:10" s="45" customFormat="1">
      <c r="A126" s="58"/>
      <c r="I126" s="42"/>
      <c r="J126" s="42"/>
    </row>
    <row r="127" spans="1:10" s="45" customFormat="1">
      <c r="A127" s="58"/>
      <c r="I127" s="42"/>
      <c r="J127" s="42"/>
    </row>
    <row r="128" spans="1:10" s="45" customFormat="1">
      <c r="A128" s="58"/>
      <c r="I128" s="42"/>
      <c r="J128" s="42"/>
    </row>
    <row r="129" spans="1:10" s="45" customFormat="1">
      <c r="A129" s="58"/>
      <c r="I129" s="42"/>
      <c r="J129" s="42"/>
    </row>
    <row r="130" spans="1:10" s="45" customFormat="1">
      <c r="A130" s="58"/>
      <c r="I130" s="42"/>
      <c r="J130" s="42"/>
    </row>
    <row r="131" spans="1:10" s="45" customFormat="1">
      <c r="A131" s="58"/>
      <c r="I131" s="42"/>
      <c r="J131" s="42"/>
    </row>
    <row r="132" spans="1:10" s="45" customFormat="1">
      <c r="A132" s="58"/>
      <c r="I132" s="42"/>
      <c r="J132" s="42"/>
    </row>
    <row r="133" spans="1:10" s="45" customFormat="1">
      <c r="A133" s="58"/>
      <c r="I133" s="42"/>
      <c r="J133" s="42"/>
    </row>
    <row r="134" spans="1:10" s="45" customFormat="1">
      <c r="A134" s="58"/>
      <c r="I134" s="42"/>
      <c r="J134" s="42"/>
    </row>
    <row r="135" spans="1:10" s="45" customFormat="1">
      <c r="A135" s="58"/>
      <c r="I135" s="42"/>
      <c r="J135" s="42"/>
    </row>
    <row r="136" spans="1:10" s="45" customFormat="1">
      <c r="A136" s="58"/>
      <c r="I136" s="42"/>
      <c r="J136" s="42"/>
    </row>
    <row r="137" spans="1:10" s="45" customFormat="1">
      <c r="A137" s="58"/>
      <c r="I137" s="42"/>
      <c r="J137" s="42"/>
    </row>
    <row r="138" spans="1:10" s="45" customFormat="1">
      <c r="A138" s="58"/>
      <c r="I138" s="42"/>
      <c r="J138" s="42"/>
    </row>
    <row r="139" spans="1:10" s="45" customFormat="1">
      <c r="A139" s="58"/>
      <c r="I139" s="42"/>
      <c r="J139" s="42"/>
    </row>
    <row r="140" spans="1:10" s="45" customFormat="1">
      <c r="A140" s="58"/>
      <c r="I140" s="42"/>
      <c r="J140" s="42"/>
    </row>
    <row r="141" spans="1:10" s="45" customFormat="1">
      <c r="A141" s="58"/>
      <c r="I141" s="42"/>
      <c r="J141" s="42"/>
    </row>
    <row r="142" spans="1:10" s="45" customFormat="1">
      <c r="A142" s="58"/>
      <c r="I142" s="42"/>
      <c r="J142" s="42"/>
    </row>
    <row r="143" spans="1:10" s="45" customFormat="1">
      <c r="A143" s="58"/>
      <c r="I143" s="42"/>
      <c r="J143" s="42"/>
    </row>
    <row r="144" spans="1:10" s="45" customFormat="1">
      <c r="A144" s="58"/>
      <c r="I144" s="42"/>
      <c r="J144" s="42"/>
    </row>
    <row r="145" spans="1:10" s="45" customFormat="1">
      <c r="A145" s="58"/>
      <c r="I145" s="42"/>
      <c r="J145" s="42"/>
    </row>
    <row r="146" spans="1:10" s="45" customFormat="1">
      <c r="A146" s="58"/>
      <c r="I146" s="42"/>
      <c r="J146" s="42"/>
    </row>
    <row r="147" spans="1:10" s="45" customFormat="1">
      <c r="A147" s="58"/>
      <c r="I147" s="42"/>
      <c r="J147" s="42"/>
    </row>
    <row r="148" spans="1:10" s="45" customFormat="1">
      <c r="A148" s="58"/>
      <c r="I148" s="42"/>
      <c r="J148" s="42"/>
    </row>
    <row r="149" spans="1:10" s="45" customFormat="1">
      <c r="A149" s="58"/>
      <c r="I149" s="42"/>
      <c r="J149" s="42"/>
    </row>
    <row r="150" spans="1:10" s="45" customFormat="1">
      <c r="A150" s="58"/>
      <c r="I150" s="42"/>
      <c r="J150" s="42"/>
    </row>
    <row r="151" spans="1:10" s="45" customFormat="1">
      <c r="A151" s="58"/>
      <c r="I151" s="42"/>
      <c r="J151" s="42"/>
    </row>
    <row r="152" spans="1:10" s="45" customFormat="1">
      <c r="A152" s="58"/>
      <c r="I152" s="42"/>
      <c r="J152" s="42"/>
    </row>
    <row r="153" spans="1:10" s="45" customFormat="1">
      <c r="A153" s="58"/>
      <c r="I153" s="42"/>
      <c r="J153" s="42"/>
    </row>
    <row r="154" spans="1:10" s="45" customFormat="1">
      <c r="A154" s="58"/>
      <c r="I154" s="42"/>
      <c r="J154" s="42"/>
    </row>
    <row r="155" spans="1:10" s="45" customFormat="1">
      <c r="A155" s="58"/>
      <c r="I155" s="42"/>
      <c r="J155" s="42"/>
    </row>
    <row r="156" spans="1:10" s="45" customFormat="1">
      <c r="A156" s="58"/>
      <c r="I156" s="42"/>
      <c r="J156" s="42"/>
    </row>
    <row r="157" spans="1:10" s="45" customFormat="1">
      <c r="A157" s="58"/>
      <c r="I157" s="42"/>
      <c r="J157" s="42"/>
    </row>
    <row r="158" spans="1:10" s="45" customFormat="1">
      <c r="A158" s="58"/>
      <c r="I158" s="42"/>
      <c r="J158" s="42"/>
    </row>
    <row r="159" spans="1:10" s="45" customFormat="1">
      <c r="A159" s="58"/>
      <c r="I159" s="42"/>
      <c r="J159" s="42"/>
    </row>
    <row r="160" spans="1:10" s="45" customFormat="1">
      <c r="A160" s="58"/>
      <c r="I160" s="42"/>
      <c r="J160" s="42"/>
    </row>
    <row r="161" spans="1:10" s="45" customFormat="1">
      <c r="A161" s="58"/>
      <c r="I161" s="42"/>
      <c r="J161" s="42"/>
    </row>
    <row r="162" spans="1:10" s="45" customFormat="1">
      <c r="A162" s="58"/>
      <c r="I162" s="42"/>
      <c r="J162" s="42"/>
    </row>
    <row r="163" spans="1:10" s="45" customFormat="1">
      <c r="A163" s="58"/>
      <c r="I163" s="42"/>
      <c r="J163" s="42"/>
    </row>
    <row r="164" spans="1:10" s="45" customFormat="1">
      <c r="A164" s="58"/>
      <c r="I164" s="42"/>
      <c r="J164" s="42"/>
    </row>
    <row r="165" spans="1:10" s="45" customFormat="1">
      <c r="A165" s="58"/>
      <c r="I165" s="42"/>
      <c r="J165" s="42"/>
    </row>
    <row r="166" spans="1:10" s="45" customFormat="1">
      <c r="A166" s="58"/>
      <c r="I166" s="42"/>
      <c r="J166" s="42"/>
    </row>
    <row r="167" spans="1:10" s="45" customFormat="1">
      <c r="A167" s="58"/>
      <c r="I167" s="42"/>
      <c r="J167" s="42"/>
    </row>
    <row r="168" spans="1:10" s="45" customFormat="1">
      <c r="A168" s="58"/>
      <c r="I168" s="42"/>
      <c r="J168" s="42"/>
    </row>
    <row r="169" spans="1:10" s="45" customFormat="1">
      <c r="A169" s="58"/>
      <c r="I169" s="42"/>
      <c r="J169" s="42"/>
    </row>
    <row r="170" spans="1:10" s="45" customFormat="1">
      <c r="A170" s="58"/>
      <c r="I170" s="42"/>
      <c r="J170" s="42"/>
    </row>
    <row r="171" spans="1:10" s="45" customFormat="1">
      <c r="A171" s="58"/>
      <c r="I171" s="42"/>
      <c r="J171" s="42"/>
    </row>
    <row r="172" spans="1:10" s="45" customFormat="1">
      <c r="A172" s="58"/>
      <c r="I172" s="42"/>
      <c r="J172" s="42"/>
    </row>
    <row r="173" spans="1:10" s="45" customFormat="1">
      <c r="A173" s="58"/>
      <c r="I173" s="42"/>
      <c r="J173" s="42"/>
    </row>
    <row r="174" spans="1:10" s="45" customFormat="1">
      <c r="A174" s="58"/>
      <c r="I174" s="42"/>
      <c r="J174" s="42"/>
    </row>
    <row r="175" spans="1:10" s="45" customFormat="1">
      <c r="A175" s="58"/>
      <c r="I175" s="42"/>
      <c r="J175" s="42"/>
    </row>
    <row r="176" spans="1:10" s="45" customFormat="1">
      <c r="A176" s="58"/>
      <c r="I176" s="42"/>
      <c r="J176" s="42"/>
    </row>
    <row r="177" spans="1:10" s="45" customFormat="1">
      <c r="A177" s="58"/>
      <c r="I177" s="42"/>
      <c r="J177" s="42"/>
    </row>
    <row r="178" spans="1:10" s="45" customFormat="1">
      <c r="A178" s="58"/>
      <c r="I178" s="42"/>
      <c r="J178" s="42"/>
    </row>
    <row r="179" spans="1:10" s="45" customFormat="1">
      <c r="A179" s="58"/>
      <c r="I179" s="42"/>
      <c r="J179" s="42"/>
    </row>
    <row r="180" spans="1:10" s="45" customFormat="1">
      <c r="A180" s="58"/>
      <c r="I180" s="42"/>
      <c r="J180" s="42"/>
    </row>
    <row r="181" spans="1:10" s="45" customFormat="1">
      <c r="A181" s="58"/>
      <c r="I181" s="42"/>
      <c r="J181" s="42"/>
    </row>
    <row r="182" spans="1:10" s="45" customFormat="1">
      <c r="A182" s="58"/>
      <c r="I182" s="42"/>
      <c r="J182" s="42"/>
    </row>
    <row r="183" spans="1:10" s="45" customFormat="1">
      <c r="A183" s="58"/>
      <c r="I183" s="42"/>
      <c r="J183" s="42"/>
    </row>
    <row r="184" spans="1:10" s="45" customFormat="1">
      <c r="A184" s="58"/>
      <c r="I184" s="42"/>
      <c r="J184" s="42"/>
    </row>
    <row r="185" spans="1:10" s="45" customFormat="1">
      <c r="A185" s="58"/>
      <c r="I185" s="42"/>
      <c r="J185" s="42"/>
    </row>
    <row r="186" spans="1:10" s="45" customFormat="1">
      <c r="A186" s="58"/>
      <c r="I186" s="42"/>
      <c r="J186" s="42"/>
    </row>
    <row r="187" spans="1:10" s="45" customFormat="1">
      <c r="A187" s="58"/>
      <c r="I187" s="42"/>
      <c r="J187" s="42"/>
    </row>
    <row r="188" spans="1:10" s="45" customFormat="1">
      <c r="A188" s="58"/>
      <c r="I188" s="42"/>
      <c r="J188" s="42"/>
    </row>
    <row r="189" spans="1:10" s="45" customFormat="1">
      <c r="A189" s="58"/>
      <c r="I189" s="42"/>
      <c r="J189" s="42"/>
    </row>
    <row r="190" spans="1:10" s="45" customFormat="1">
      <c r="A190" s="58"/>
      <c r="I190" s="42"/>
      <c r="J190" s="42"/>
    </row>
    <row r="191" spans="1:10" s="45" customFormat="1">
      <c r="A191" s="58"/>
      <c r="I191" s="42"/>
      <c r="J191" s="42"/>
    </row>
    <row r="192" spans="1:10" s="45" customFormat="1">
      <c r="A192" s="58"/>
      <c r="I192" s="42"/>
      <c r="J192" s="42"/>
    </row>
    <row r="193" spans="1:10" s="45" customFormat="1">
      <c r="A193" s="58"/>
      <c r="I193" s="42"/>
      <c r="J193" s="42"/>
    </row>
    <row r="194" spans="1:10" s="45" customFormat="1">
      <c r="A194" s="58"/>
      <c r="I194" s="42"/>
      <c r="J194" s="42"/>
    </row>
    <row r="195" spans="1:10" s="45" customFormat="1">
      <c r="A195" s="58"/>
      <c r="I195" s="42"/>
      <c r="J195" s="42"/>
    </row>
    <row r="196" spans="1:10" s="45" customFormat="1">
      <c r="A196" s="58"/>
      <c r="I196" s="42"/>
      <c r="J196" s="42"/>
    </row>
    <row r="197" spans="1:10" s="45" customFormat="1">
      <c r="A197" s="58"/>
      <c r="I197" s="42"/>
      <c r="J197" s="42"/>
    </row>
    <row r="198" spans="1:10" s="45" customFormat="1">
      <c r="A198" s="58"/>
      <c r="I198" s="42"/>
      <c r="J198" s="42"/>
    </row>
  </sheetData>
  <mergeCells count="12">
    <mergeCell ref="A1:H1"/>
    <mergeCell ref="C48:D48"/>
    <mergeCell ref="F48:H48"/>
    <mergeCell ref="A6:H6"/>
    <mergeCell ref="A19:H19"/>
    <mergeCell ref="A2:H2"/>
    <mergeCell ref="A3:A4"/>
    <mergeCell ref="B3:B4"/>
    <mergeCell ref="C47:F47"/>
    <mergeCell ref="G47:H47"/>
    <mergeCell ref="C3:D3"/>
    <mergeCell ref="E3:H3"/>
  </mergeCells>
  <phoneticPr fontId="3" type="noConversion"/>
  <pageMargins left="0" right="0.19685039370078741" top="0.78740157480314965" bottom="0.78740157480314965" header="0.19685039370078741" footer="0.11811023622047245"/>
  <pageSetup paperSize="9" scale="70" fitToHeight="2" orientation="landscape" r:id="rId1"/>
  <headerFooter alignWithMargins="0">
    <oddHeader>&amp;C
7&amp;R
&amp;"Times New Roman,звичайний"&amp;14
Таблиця 2</oddHeader>
  </headerFooter>
  <ignoredErrors>
    <ignoredError sqref="G25 G8:G17 H7:H18 H20:H27 H29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45" activePane="bottomRight" state="frozen"/>
      <selection activeCell="A67" sqref="A67"/>
      <selection pane="topRight" activeCell="A67" sqref="A67"/>
      <selection pane="bottomLeft" activeCell="A67" sqref="A67"/>
      <selection pane="bottomRight" activeCell="D28" sqref="D28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13" t="s">
        <v>252</v>
      </c>
      <c r="B1" s="213"/>
      <c r="C1" s="213"/>
      <c r="D1" s="213"/>
      <c r="E1" s="213"/>
      <c r="F1" s="213"/>
      <c r="G1" s="213"/>
      <c r="H1" s="213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 ht="48" customHeight="1">
      <c r="A3" s="218" t="s">
        <v>167</v>
      </c>
      <c r="B3" s="234" t="s">
        <v>0</v>
      </c>
      <c r="C3" s="218" t="s">
        <v>315</v>
      </c>
      <c r="D3" s="218"/>
      <c r="E3" s="226" t="s">
        <v>351</v>
      </c>
      <c r="F3" s="226"/>
      <c r="G3" s="226"/>
      <c r="H3" s="226"/>
    </row>
    <row r="4" spans="1:8" ht="38.25" customHeight="1">
      <c r="A4" s="218"/>
      <c r="B4" s="234"/>
      <c r="C4" s="194" t="s">
        <v>154</v>
      </c>
      <c r="D4" s="194" t="s">
        <v>155</v>
      </c>
      <c r="E4" s="194" t="s">
        <v>156</v>
      </c>
      <c r="F4" s="7" t="s">
        <v>146</v>
      </c>
      <c r="G4" s="67" t="s">
        <v>162</v>
      </c>
      <c r="H4" s="67" t="s">
        <v>163</v>
      </c>
    </row>
    <row r="5" spans="1:8">
      <c r="A5" s="67">
        <v>1</v>
      </c>
      <c r="B5" s="128">
        <v>2</v>
      </c>
      <c r="C5" s="67">
        <v>3</v>
      </c>
      <c r="D5" s="128">
        <v>4</v>
      </c>
      <c r="E5" s="67">
        <v>5</v>
      </c>
      <c r="F5" s="128">
        <v>6</v>
      </c>
      <c r="G5" s="67">
        <v>7</v>
      </c>
      <c r="H5" s="128">
        <v>8</v>
      </c>
    </row>
    <row r="6" spans="1:8">
      <c r="A6" s="160" t="s">
        <v>263</v>
      </c>
      <c r="B6" s="130"/>
      <c r="C6" s="130"/>
      <c r="D6" s="130"/>
      <c r="E6" s="130"/>
      <c r="F6" s="130"/>
      <c r="G6" s="130"/>
      <c r="H6" s="131"/>
    </row>
    <row r="7" spans="1:8" s="57" customFormat="1" ht="24.95" customHeight="1">
      <c r="A7" s="142" t="s">
        <v>230</v>
      </c>
      <c r="B7" s="129">
        <v>3000</v>
      </c>
      <c r="C7" s="106">
        <f>SUM(C8:C13,C17)</f>
        <v>33238</v>
      </c>
      <c r="D7" s="106">
        <f>SUM(D8:D13,D17)</f>
        <v>30406</v>
      </c>
      <c r="E7" s="106">
        <f>SUM(E8:E13,E17)</f>
        <v>27540</v>
      </c>
      <c r="F7" s="106">
        <f>SUM(F8:F13,F17)</f>
        <v>30406</v>
      </c>
      <c r="G7" s="107">
        <f>F7-E7</f>
        <v>2866</v>
      </c>
      <c r="H7" s="148">
        <f>(F7/E7)*100</f>
        <v>110.40668119099493</v>
      </c>
    </row>
    <row r="8" spans="1:8" ht="20.100000000000001" customHeight="1">
      <c r="A8" s="8" t="s">
        <v>373</v>
      </c>
      <c r="B8" s="9">
        <v>3010</v>
      </c>
      <c r="C8" s="99">
        <v>33238</v>
      </c>
      <c r="D8" s="99">
        <f>F8</f>
        <v>30406</v>
      </c>
      <c r="E8" s="99">
        <v>27540</v>
      </c>
      <c r="F8" s="99">
        <v>30406</v>
      </c>
      <c r="G8" s="99">
        <f t="shared" ref="G8:G71" si="0">F8-E8</f>
        <v>2866</v>
      </c>
      <c r="H8" s="146">
        <f t="shared" ref="H8:H71" si="1">(F8/E8)*100</f>
        <v>110.40668119099493</v>
      </c>
    </row>
    <row r="9" spans="1:8" ht="20.100000000000001" customHeight="1">
      <c r="A9" s="8" t="s">
        <v>253</v>
      </c>
      <c r="B9" s="9">
        <v>3020</v>
      </c>
      <c r="C9" s="99"/>
      <c r="D9" s="99"/>
      <c r="E9" s="99"/>
      <c r="F9" s="99"/>
      <c r="G9" s="99">
        <f t="shared" si="0"/>
        <v>0</v>
      </c>
      <c r="H9" s="146" t="e">
        <f t="shared" si="1"/>
        <v>#DIV/0!</v>
      </c>
    </row>
    <row r="10" spans="1:8" ht="20.100000000000001" customHeight="1">
      <c r="A10" s="8" t="s">
        <v>254</v>
      </c>
      <c r="B10" s="9">
        <v>3021</v>
      </c>
      <c r="C10" s="99"/>
      <c r="D10" s="99"/>
      <c r="E10" s="99"/>
      <c r="F10" s="99"/>
      <c r="G10" s="99">
        <f t="shared" si="0"/>
        <v>0</v>
      </c>
      <c r="H10" s="146" t="e">
        <f t="shared" si="1"/>
        <v>#DIV/0!</v>
      </c>
    </row>
    <row r="11" spans="1:8" ht="20.100000000000001" customHeight="1">
      <c r="A11" s="8" t="s">
        <v>372</v>
      </c>
      <c r="B11" s="9">
        <v>3030</v>
      </c>
      <c r="C11" s="99">
        <v>0</v>
      </c>
      <c r="D11" s="99">
        <f>F11</f>
        <v>0</v>
      </c>
      <c r="E11" s="99"/>
      <c r="F11" s="99">
        <v>0</v>
      </c>
      <c r="G11" s="99">
        <f t="shared" si="0"/>
        <v>0</v>
      </c>
      <c r="H11" s="146" t="e">
        <f t="shared" si="1"/>
        <v>#DIV/0!</v>
      </c>
    </row>
    <row r="12" spans="1:8" ht="20.100000000000001" customHeight="1">
      <c r="A12" s="8" t="s">
        <v>231</v>
      </c>
      <c r="B12" s="9">
        <v>3040</v>
      </c>
      <c r="C12" s="99"/>
      <c r="D12" s="99"/>
      <c r="E12" s="99"/>
      <c r="F12" s="99"/>
      <c r="G12" s="99">
        <f t="shared" si="0"/>
        <v>0</v>
      </c>
      <c r="H12" s="146" t="e">
        <f t="shared" si="1"/>
        <v>#DIV/0!</v>
      </c>
    </row>
    <row r="13" spans="1:8" ht="20.100000000000001" customHeight="1">
      <c r="A13" s="8" t="s">
        <v>71</v>
      </c>
      <c r="B13" s="9">
        <v>3050</v>
      </c>
      <c r="C13" s="147">
        <f>SUM(C14:C16)</f>
        <v>0</v>
      </c>
      <c r="D13" s="147">
        <f>SUM(D14:D16)</f>
        <v>0</v>
      </c>
      <c r="E13" s="147">
        <f>SUM(E14:E16)</f>
        <v>0</v>
      </c>
      <c r="F13" s="147">
        <f>SUM(F14:F16)</f>
        <v>0</v>
      </c>
      <c r="G13" s="99">
        <f t="shared" si="0"/>
        <v>0</v>
      </c>
      <c r="H13" s="146" t="e">
        <f t="shared" si="1"/>
        <v>#DIV/0!</v>
      </c>
    </row>
    <row r="14" spans="1:8" ht="20.100000000000001" customHeight="1">
      <c r="A14" s="8" t="s">
        <v>69</v>
      </c>
      <c r="B14" s="6">
        <v>3051</v>
      </c>
      <c r="C14" s="99"/>
      <c r="D14" s="99"/>
      <c r="E14" s="99"/>
      <c r="F14" s="99"/>
      <c r="G14" s="99">
        <f t="shared" si="0"/>
        <v>0</v>
      </c>
      <c r="H14" s="146" t="e">
        <f t="shared" si="1"/>
        <v>#DIV/0!</v>
      </c>
    </row>
    <row r="15" spans="1:8" ht="20.100000000000001" customHeight="1">
      <c r="A15" s="8" t="s">
        <v>72</v>
      </c>
      <c r="B15" s="6">
        <v>3052</v>
      </c>
      <c r="C15" s="99"/>
      <c r="D15" s="99"/>
      <c r="E15" s="99"/>
      <c r="F15" s="99"/>
      <c r="G15" s="99">
        <f t="shared" si="0"/>
        <v>0</v>
      </c>
      <c r="H15" s="146" t="e">
        <f t="shared" si="1"/>
        <v>#DIV/0!</v>
      </c>
    </row>
    <row r="16" spans="1:8" ht="20.100000000000001" customHeight="1">
      <c r="A16" s="8" t="s">
        <v>88</v>
      </c>
      <c r="B16" s="6">
        <v>3053</v>
      </c>
      <c r="C16" s="99"/>
      <c r="D16" s="99"/>
      <c r="E16" s="99"/>
      <c r="F16" s="99"/>
      <c r="G16" s="99">
        <f t="shared" si="0"/>
        <v>0</v>
      </c>
      <c r="H16" s="146" t="e">
        <f t="shared" si="1"/>
        <v>#DIV/0!</v>
      </c>
    </row>
    <row r="17" spans="1:8" ht="20.100000000000001" customHeight="1">
      <c r="A17" s="8" t="s">
        <v>374</v>
      </c>
      <c r="B17" s="9">
        <v>3060</v>
      </c>
      <c r="C17" s="99"/>
      <c r="D17" s="99">
        <f>F17</f>
        <v>0</v>
      </c>
      <c r="E17" s="99">
        <v>0</v>
      </c>
      <c r="F17" s="99">
        <v>0</v>
      </c>
      <c r="G17" s="99">
        <f t="shared" si="0"/>
        <v>0</v>
      </c>
      <c r="H17" s="146" t="e">
        <f t="shared" si="1"/>
        <v>#DIV/0!</v>
      </c>
    </row>
    <row r="18" spans="1:8" ht="20.100000000000001" customHeight="1">
      <c r="A18" s="10" t="s">
        <v>246</v>
      </c>
      <c r="B18" s="11">
        <v>3100</v>
      </c>
      <c r="C18" s="106">
        <f>SUM(C19:C21,C25,C35,C36)</f>
        <v>-33153</v>
      </c>
      <c r="D18" s="106">
        <f>SUM(D19:D21,D25,D35,D36)</f>
        <v>-30400</v>
      </c>
      <c r="E18" s="106">
        <f>SUM(E19:E21,E25,E35,E36)</f>
        <v>-27366</v>
      </c>
      <c r="F18" s="106">
        <f>SUM(F19:F21,F25,F35,F36)</f>
        <v>-30400</v>
      </c>
      <c r="G18" s="107">
        <f t="shared" si="0"/>
        <v>-3034</v>
      </c>
      <c r="H18" s="148">
        <f t="shared" si="1"/>
        <v>111.08674998172916</v>
      </c>
    </row>
    <row r="19" spans="1:8" ht="19.5" customHeight="1">
      <c r="A19" s="8" t="s">
        <v>234</v>
      </c>
      <c r="B19" s="9">
        <v>3110</v>
      </c>
      <c r="C19" s="99">
        <v>-3786</v>
      </c>
      <c r="D19" s="99">
        <f>F19</f>
        <v>-2808</v>
      </c>
      <c r="E19" s="99">
        <v>-1800</v>
      </c>
      <c r="F19" s="99">
        <v>-2808</v>
      </c>
      <c r="G19" s="99">
        <f t="shared" si="0"/>
        <v>-1008</v>
      </c>
      <c r="H19" s="146">
        <f t="shared" si="1"/>
        <v>156</v>
      </c>
    </row>
    <row r="20" spans="1:8" ht="19.5" customHeight="1">
      <c r="A20" s="8" t="s">
        <v>235</v>
      </c>
      <c r="B20" s="9">
        <v>3120</v>
      </c>
      <c r="C20" s="99">
        <v>-22436</v>
      </c>
      <c r="D20" s="99">
        <f>F20</f>
        <v>-22334</v>
      </c>
      <c r="E20" s="99">
        <v>-18283</v>
      </c>
      <c r="F20" s="99">
        <v>-22334</v>
      </c>
      <c r="G20" s="99">
        <f t="shared" si="0"/>
        <v>-4051</v>
      </c>
      <c r="H20" s="146">
        <f t="shared" si="1"/>
        <v>122.15719520866379</v>
      </c>
    </row>
    <row r="21" spans="1:8" ht="19.5" customHeight="1">
      <c r="A21" s="8" t="s">
        <v>70</v>
      </c>
      <c r="B21" s="9">
        <v>3130</v>
      </c>
      <c r="C21" s="147">
        <f>SUM(C22:C24)</f>
        <v>0</v>
      </c>
      <c r="D21" s="147">
        <f>SUM(D22:D24)</f>
        <v>0</v>
      </c>
      <c r="E21" s="147">
        <f>SUM(E22:E24)</f>
        <v>0</v>
      </c>
      <c r="F21" s="147">
        <f>SUM(F22:F24)</f>
        <v>0</v>
      </c>
      <c r="G21" s="99">
        <f t="shared" si="0"/>
        <v>0</v>
      </c>
      <c r="H21" s="146" t="e">
        <f t="shared" si="1"/>
        <v>#DIV/0!</v>
      </c>
    </row>
    <row r="22" spans="1:8" ht="19.5" customHeight="1">
      <c r="A22" s="8" t="s">
        <v>69</v>
      </c>
      <c r="B22" s="6">
        <v>3131</v>
      </c>
      <c r="C22" s="99" t="s">
        <v>200</v>
      </c>
      <c r="D22" s="99" t="s">
        <v>200</v>
      </c>
      <c r="E22" s="99" t="s">
        <v>200</v>
      </c>
      <c r="F22" s="99" t="s">
        <v>200</v>
      </c>
      <c r="G22" s="99" t="e">
        <f t="shared" si="0"/>
        <v>#VALUE!</v>
      </c>
      <c r="H22" s="146" t="e">
        <f t="shared" si="1"/>
        <v>#VALUE!</v>
      </c>
    </row>
    <row r="23" spans="1:8" ht="19.5" customHeight="1">
      <c r="A23" s="8" t="s">
        <v>72</v>
      </c>
      <c r="B23" s="6">
        <v>3132</v>
      </c>
      <c r="C23" s="99" t="s">
        <v>200</v>
      </c>
      <c r="D23" s="99" t="s">
        <v>200</v>
      </c>
      <c r="E23" s="99" t="s">
        <v>200</v>
      </c>
      <c r="F23" s="99" t="s">
        <v>200</v>
      </c>
      <c r="G23" s="99" t="e">
        <f t="shared" si="0"/>
        <v>#VALUE!</v>
      </c>
      <c r="H23" s="146" t="e">
        <f t="shared" si="1"/>
        <v>#VALUE!</v>
      </c>
    </row>
    <row r="24" spans="1:8" ht="19.5" customHeight="1">
      <c r="A24" s="8" t="s">
        <v>88</v>
      </c>
      <c r="B24" s="6">
        <v>3133</v>
      </c>
      <c r="C24" s="99" t="s">
        <v>200</v>
      </c>
      <c r="D24" s="99" t="s">
        <v>200</v>
      </c>
      <c r="E24" s="99" t="s">
        <v>200</v>
      </c>
      <c r="F24" s="99" t="s">
        <v>200</v>
      </c>
      <c r="G24" s="99" t="e">
        <f t="shared" si="0"/>
        <v>#VALUE!</v>
      </c>
      <c r="H24" s="146" t="e">
        <f t="shared" si="1"/>
        <v>#VALUE!</v>
      </c>
    </row>
    <row r="25" spans="1:8" ht="31.9" customHeight="1">
      <c r="A25" s="8" t="s">
        <v>255</v>
      </c>
      <c r="B25" s="9">
        <v>3140</v>
      </c>
      <c r="C25" s="147">
        <f>SUM(C26:C31,C34)</f>
        <v>-6843</v>
      </c>
      <c r="D25" s="147">
        <f>SUM(D26:D31,D34)</f>
        <v>-5258</v>
      </c>
      <c r="E25" s="147">
        <f>SUM(E26:E31,E34)</f>
        <v>-7283</v>
      </c>
      <c r="F25" s="147">
        <f>SUM(F26:F31,F34)</f>
        <v>-5258</v>
      </c>
      <c r="G25" s="99">
        <f t="shared" si="0"/>
        <v>2025</v>
      </c>
      <c r="H25" s="146">
        <f t="shared" si="1"/>
        <v>72.195523822600578</v>
      </c>
    </row>
    <row r="26" spans="1:8" ht="19.5" customHeight="1">
      <c r="A26" s="8" t="s">
        <v>236</v>
      </c>
      <c r="B26" s="6">
        <v>3141</v>
      </c>
      <c r="C26" s="99">
        <v>-238</v>
      </c>
      <c r="D26" s="99">
        <f>F26</f>
        <v>-83</v>
      </c>
      <c r="E26" s="99">
        <v>-48</v>
      </c>
      <c r="F26" s="99">
        <v>-83</v>
      </c>
      <c r="G26" s="99">
        <f t="shared" si="0"/>
        <v>-35</v>
      </c>
      <c r="H26" s="146">
        <f t="shared" si="1"/>
        <v>172.91666666666669</v>
      </c>
    </row>
    <row r="27" spans="1:8" ht="19.5" customHeight="1">
      <c r="A27" s="8" t="s">
        <v>237</v>
      </c>
      <c r="B27" s="6">
        <v>3142</v>
      </c>
      <c r="C27" s="99">
        <v>-3440</v>
      </c>
      <c r="D27" s="99">
        <f>F27</f>
        <v>-2020</v>
      </c>
      <c r="E27" s="99">
        <v>-4000</v>
      </c>
      <c r="F27" s="99">
        <v>-2020</v>
      </c>
      <c r="G27" s="99">
        <f t="shared" si="0"/>
        <v>1980</v>
      </c>
      <c r="H27" s="146">
        <f t="shared" si="1"/>
        <v>50.5</v>
      </c>
    </row>
    <row r="28" spans="1:8" ht="19.5" customHeight="1">
      <c r="A28" s="8" t="s">
        <v>63</v>
      </c>
      <c r="B28" s="6">
        <v>3143</v>
      </c>
      <c r="C28" s="99"/>
      <c r="D28" s="99"/>
      <c r="E28" s="99" t="s">
        <v>200</v>
      </c>
      <c r="F28" s="99" t="s">
        <v>200</v>
      </c>
      <c r="G28" s="99" t="e">
        <f t="shared" si="0"/>
        <v>#VALUE!</v>
      </c>
      <c r="H28" s="146" t="e">
        <f t="shared" si="1"/>
        <v>#VALUE!</v>
      </c>
    </row>
    <row r="29" spans="1:8" ht="20.100000000000001" customHeight="1">
      <c r="A29" s="8" t="s">
        <v>238</v>
      </c>
      <c r="B29" s="6">
        <v>3144</v>
      </c>
      <c r="C29" s="99"/>
      <c r="D29" s="99"/>
      <c r="E29" s="99" t="s">
        <v>200</v>
      </c>
      <c r="F29" s="99" t="s">
        <v>200</v>
      </c>
      <c r="G29" s="99" t="e">
        <f t="shared" si="0"/>
        <v>#VALUE!</v>
      </c>
      <c r="H29" s="146" t="e">
        <f t="shared" si="1"/>
        <v>#VALUE!</v>
      </c>
    </row>
    <row r="30" spans="1:8" ht="20.100000000000001" customHeight="1">
      <c r="A30" s="8" t="s">
        <v>62</v>
      </c>
      <c r="B30" s="6">
        <v>3145</v>
      </c>
      <c r="C30" s="99">
        <v>-3165</v>
      </c>
      <c r="D30" s="99">
        <f>F30</f>
        <v>-3155</v>
      </c>
      <c r="E30" s="99">
        <v>-3205</v>
      </c>
      <c r="F30" s="99">
        <v>-3155</v>
      </c>
      <c r="G30" s="99">
        <f t="shared" si="0"/>
        <v>50</v>
      </c>
      <c r="H30" s="146">
        <f t="shared" si="1"/>
        <v>98.439937597503899</v>
      </c>
    </row>
    <row r="31" spans="1:8" ht="20.100000000000001" customHeight="1">
      <c r="A31" s="8" t="s">
        <v>244</v>
      </c>
      <c r="B31" s="6">
        <v>3146</v>
      </c>
      <c r="C31" s="147">
        <f>SUM(C32,C33)</f>
        <v>0</v>
      </c>
      <c r="D31" s="147">
        <f>SUM(D32,D33)</f>
        <v>0</v>
      </c>
      <c r="E31" s="147">
        <f>SUM(E32,E33)</f>
        <v>0</v>
      </c>
      <c r="F31" s="147">
        <f>SUM(F32,F33)</f>
        <v>0</v>
      </c>
      <c r="G31" s="99">
        <f t="shared" si="0"/>
        <v>0</v>
      </c>
      <c r="H31" s="146" t="e">
        <f t="shared" si="1"/>
        <v>#DIV/0!</v>
      </c>
    </row>
    <row r="32" spans="1:8" ht="19.5" customHeight="1">
      <c r="A32" s="8" t="s">
        <v>239</v>
      </c>
      <c r="B32" s="6" t="s">
        <v>264</v>
      </c>
      <c r="C32" s="99" t="s">
        <v>200</v>
      </c>
      <c r="D32" s="99" t="s">
        <v>200</v>
      </c>
      <c r="E32" s="99" t="s">
        <v>200</v>
      </c>
      <c r="F32" s="99" t="s">
        <v>200</v>
      </c>
      <c r="G32" s="99" t="e">
        <f t="shared" si="0"/>
        <v>#VALUE!</v>
      </c>
      <c r="H32" s="146" t="e">
        <f t="shared" si="1"/>
        <v>#VALUE!</v>
      </c>
    </row>
    <row r="33" spans="1:8" ht="37.5">
      <c r="A33" s="8" t="s">
        <v>240</v>
      </c>
      <c r="B33" s="6" t="s">
        <v>265</v>
      </c>
      <c r="C33" s="99" t="s">
        <v>200</v>
      </c>
      <c r="D33" s="99" t="s">
        <v>200</v>
      </c>
      <c r="E33" s="99" t="s">
        <v>200</v>
      </c>
      <c r="F33" s="99" t="s">
        <v>200</v>
      </c>
      <c r="G33" s="99" t="e">
        <f t="shared" si="0"/>
        <v>#VALUE!</v>
      </c>
      <c r="H33" s="146" t="e">
        <f t="shared" si="1"/>
        <v>#VALUE!</v>
      </c>
    </row>
    <row r="34" spans="1:8" ht="20.100000000000001" customHeight="1">
      <c r="A34" s="8" t="s">
        <v>67</v>
      </c>
      <c r="B34" s="6">
        <v>3150</v>
      </c>
      <c r="C34" s="99" t="s">
        <v>200</v>
      </c>
      <c r="D34" s="99" t="s">
        <v>200</v>
      </c>
      <c r="E34" s="99">
        <v>-30</v>
      </c>
      <c r="F34" s="99" t="s">
        <v>200</v>
      </c>
      <c r="G34" s="99" t="e">
        <f t="shared" si="0"/>
        <v>#VALUE!</v>
      </c>
      <c r="H34" s="146" t="e">
        <f t="shared" si="1"/>
        <v>#VALUE!</v>
      </c>
    </row>
    <row r="35" spans="1:8" ht="20.100000000000001" customHeight="1">
      <c r="A35" s="8" t="s">
        <v>241</v>
      </c>
      <c r="B35" s="9">
        <v>3160</v>
      </c>
      <c r="C35" s="99" t="s">
        <v>200</v>
      </c>
      <c r="D35" s="99" t="s">
        <v>200</v>
      </c>
      <c r="E35" s="99" t="s">
        <v>200</v>
      </c>
      <c r="F35" s="99" t="s">
        <v>200</v>
      </c>
      <c r="G35" s="99" t="e">
        <f t="shared" si="0"/>
        <v>#VALUE!</v>
      </c>
      <c r="H35" s="146" t="e">
        <f t="shared" si="1"/>
        <v>#VALUE!</v>
      </c>
    </row>
    <row r="36" spans="1:8" ht="20.100000000000001" customHeight="1">
      <c r="A36" s="8" t="s">
        <v>371</v>
      </c>
      <c r="B36" s="9">
        <v>3170</v>
      </c>
      <c r="C36" s="99">
        <v>-88</v>
      </c>
      <c r="D36" s="99" t="s">
        <v>200</v>
      </c>
      <c r="E36" s="99" t="s">
        <v>200</v>
      </c>
      <c r="F36" s="99" t="s">
        <v>200</v>
      </c>
      <c r="G36" s="99" t="e">
        <f t="shared" si="0"/>
        <v>#VALUE!</v>
      </c>
      <c r="H36" s="146" t="e">
        <f t="shared" si="1"/>
        <v>#VALUE!</v>
      </c>
    </row>
    <row r="37" spans="1:8" ht="20.100000000000001" customHeight="1">
      <c r="A37" s="143" t="s">
        <v>260</v>
      </c>
      <c r="B37" s="132">
        <v>3195</v>
      </c>
      <c r="C37" s="106">
        <f>SUM(C7,C18)</f>
        <v>85</v>
      </c>
      <c r="D37" s="106">
        <f>SUM(D7,D18)</f>
        <v>6</v>
      </c>
      <c r="E37" s="106">
        <f>SUM(E7,E18)</f>
        <v>174</v>
      </c>
      <c r="F37" s="106">
        <f>SUM(F7,F18)</f>
        <v>6</v>
      </c>
      <c r="G37" s="107">
        <f t="shared" si="0"/>
        <v>-168</v>
      </c>
      <c r="H37" s="148" t="s">
        <v>404</v>
      </c>
    </row>
    <row r="38" spans="1:8" ht="20.100000000000001" customHeight="1">
      <c r="A38" s="160" t="s">
        <v>266</v>
      </c>
      <c r="B38" s="130"/>
      <c r="C38" s="130"/>
      <c r="D38" s="130"/>
      <c r="E38" s="130"/>
      <c r="F38" s="130"/>
      <c r="G38" s="99">
        <f t="shared" si="0"/>
        <v>0</v>
      </c>
      <c r="H38" s="146" t="e">
        <f t="shared" si="1"/>
        <v>#DIV/0!</v>
      </c>
    </row>
    <row r="39" spans="1:8" ht="20.100000000000001" customHeight="1">
      <c r="A39" s="142" t="s">
        <v>232</v>
      </c>
      <c r="B39" s="129">
        <v>3200</v>
      </c>
      <c r="C39" s="106">
        <f>SUM(C40:C43)</f>
        <v>0</v>
      </c>
      <c r="D39" s="106">
        <f>SUM(D40:D43)</f>
        <v>0</v>
      </c>
      <c r="E39" s="106">
        <f>SUM(E40:E43)</f>
        <v>0</v>
      </c>
      <c r="F39" s="106">
        <f>SUM(F40:F43)</f>
        <v>0</v>
      </c>
      <c r="G39" s="107">
        <f t="shared" si="0"/>
        <v>0</v>
      </c>
      <c r="H39" s="148" t="e">
        <f t="shared" si="1"/>
        <v>#DIV/0!</v>
      </c>
    </row>
    <row r="40" spans="1:8" ht="20.100000000000001" customHeight="1">
      <c r="A40" s="8" t="s">
        <v>256</v>
      </c>
      <c r="B40" s="6">
        <v>3210</v>
      </c>
      <c r="C40" s="99"/>
      <c r="D40" s="99"/>
      <c r="E40" s="99"/>
      <c r="F40" s="99"/>
      <c r="G40" s="99">
        <f t="shared" si="0"/>
        <v>0</v>
      </c>
      <c r="H40" s="146" t="e">
        <f t="shared" si="1"/>
        <v>#DIV/0!</v>
      </c>
    </row>
    <row r="41" spans="1:8" ht="20.100000000000001" customHeight="1">
      <c r="A41" s="8" t="s">
        <v>257</v>
      </c>
      <c r="B41" s="9">
        <v>3220</v>
      </c>
      <c r="C41" s="99"/>
      <c r="D41" s="99"/>
      <c r="E41" s="99"/>
      <c r="F41" s="99"/>
      <c r="G41" s="99">
        <f t="shared" si="0"/>
        <v>0</v>
      </c>
      <c r="H41" s="146" t="e">
        <f t="shared" si="1"/>
        <v>#DIV/0!</v>
      </c>
    </row>
    <row r="42" spans="1:8" ht="20.100000000000001" customHeight="1">
      <c r="A42" s="8" t="s">
        <v>38</v>
      </c>
      <c r="B42" s="9">
        <v>3230</v>
      </c>
      <c r="C42" s="99"/>
      <c r="D42" s="99"/>
      <c r="E42" s="99"/>
      <c r="F42" s="99"/>
      <c r="G42" s="99">
        <f t="shared" si="0"/>
        <v>0</v>
      </c>
      <c r="H42" s="146" t="e">
        <f t="shared" si="1"/>
        <v>#DIV/0!</v>
      </c>
    </row>
    <row r="43" spans="1:8" ht="20.100000000000001" customHeight="1">
      <c r="A43" s="8" t="s">
        <v>375</v>
      </c>
      <c r="B43" s="9">
        <v>3240</v>
      </c>
      <c r="C43" s="99"/>
      <c r="D43" s="99"/>
      <c r="E43" s="99"/>
      <c r="F43" s="99"/>
      <c r="G43" s="99">
        <f t="shared" si="0"/>
        <v>0</v>
      </c>
      <c r="H43" s="146" t="e">
        <f t="shared" si="1"/>
        <v>#DIV/0!</v>
      </c>
    </row>
    <row r="44" spans="1:8" ht="20.100000000000001" customHeight="1">
      <c r="A44" s="10" t="s">
        <v>247</v>
      </c>
      <c r="B44" s="11">
        <v>3255</v>
      </c>
      <c r="C44" s="106">
        <f>SUM(C45:C49)</f>
        <v>0</v>
      </c>
      <c r="D44" s="106">
        <f>SUM(D45:D49)</f>
        <v>0</v>
      </c>
      <c r="E44" s="106">
        <f>SUM(E45:E49)</f>
        <v>0</v>
      </c>
      <c r="F44" s="106">
        <f>SUM(F45:F49)</f>
        <v>0</v>
      </c>
      <c r="G44" s="107">
        <f t="shared" si="0"/>
        <v>0</v>
      </c>
      <c r="H44" s="148" t="e">
        <f t="shared" si="1"/>
        <v>#DIV/0!</v>
      </c>
    </row>
    <row r="45" spans="1:8" ht="20.100000000000001" customHeight="1">
      <c r="A45" s="8" t="s">
        <v>376</v>
      </c>
      <c r="B45" s="9">
        <v>3260</v>
      </c>
      <c r="C45" s="99" t="s">
        <v>200</v>
      </c>
      <c r="D45" s="99" t="s">
        <v>200</v>
      </c>
      <c r="E45" s="99" t="s">
        <v>200</v>
      </c>
      <c r="F45" s="99" t="s">
        <v>200</v>
      </c>
      <c r="G45" s="99" t="e">
        <f t="shared" si="0"/>
        <v>#VALUE!</v>
      </c>
      <c r="H45" s="146" t="e">
        <f t="shared" si="1"/>
        <v>#VALUE!</v>
      </c>
    </row>
    <row r="46" spans="1:8" ht="20.100000000000001" customHeight="1">
      <c r="A46" s="8" t="s">
        <v>377</v>
      </c>
      <c r="B46" s="9">
        <v>3265</v>
      </c>
      <c r="C46" s="99" t="s">
        <v>200</v>
      </c>
      <c r="D46" s="99" t="s">
        <v>200</v>
      </c>
      <c r="E46" s="99" t="s">
        <v>200</v>
      </c>
      <c r="F46" s="99" t="s">
        <v>200</v>
      </c>
      <c r="G46" s="99" t="e">
        <f t="shared" si="0"/>
        <v>#VALUE!</v>
      </c>
      <c r="H46" s="146" t="e">
        <f t="shared" si="1"/>
        <v>#VALUE!</v>
      </c>
    </row>
    <row r="47" spans="1:8" ht="20.100000000000001" customHeight="1">
      <c r="A47" s="8" t="s">
        <v>378</v>
      </c>
      <c r="B47" s="9">
        <v>3270</v>
      </c>
      <c r="C47" s="99" t="s">
        <v>200</v>
      </c>
      <c r="D47" s="99" t="s">
        <v>200</v>
      </c>
      <c r="E47" s="99" t="s">
        <v>200</v>
      </c>
      <c r="F47" s="99" t="s">
        <v>200</v>
      </c>
      <c r="G47" s="99" t="e">
        <f t="shared" si="0"/>
        <v>#VALUE!</v>
      </c>
      <c r="H47" s="146" t="e">
        <f t="shared" si="1"/>
        <v>#VALUE!</v>
      </c>
    </row>
    <row r="48" spans="1:8" ht="20.100000000000001" customHeight="1">
      <c r="A48" s="8" t="s">
        <v>39</v>
      </c>
      <c r="B48" s="9">
        <v>3275</v>
      </c>
      <c r="C48" s="99" t="s">
        <v>200</v>
      </c>
      <c r="D48" s="99" t="s">
        <v>200</v>
      </c>
      <c r="E48" s="99" t="s">
        <v>200</v>
      </c>
      <c r="F48" s="99" t="s">
        <v>200</v>
      </c>
      <c r="G48" s="99" t="e">
        <f t="shared" si="0"/>
        <v>#VALUE!</v>
      </c>
      <c r="H48" s="146" t="e">
        <f t="shared" si="1"/>
        <v>#VALUE!</v>
      </c>
    </row>
    <row r="49" spans="1:8" ht="20.100000000000001" customHeight="1">
      <c r="A49" s="8" t="s">
        <v>371</v>
      </c>
      <c r="B49" s="9">
        <v>3280</v>
      </c>
      <c r="C49" s="99" t="s">
        <v>200</v>
      </c>
      <c r="D49" s="99" t="s">
        <v>200</v>
      </c>
      <c r="E49" s="99" t="s">
        <v>200</v>
      </c>
      <c r="F49" s="99" t="s">
        <v>200</v>
      </c>
      <c r="G49" s="99" t="e">
        <f t="shared" si="0"/>
        <v>#VALUE!</v>
      </c>
      <c r="H49" s="146" t="e">
        <f t="shared" si="1"/>
        <v>#VALUE!</v>
      </c>
    </row>
    <row r="50" spans="1:8" ht="20.100000000000001" customHeight="1">
      <c r="A50" s="144" t="s">
        <v>103</v>
      </c>
      <c r="B50" s="132">
        <v>3295</v>
      </c>
      <c r="C50" s="106">
        <f>SUM(C39,C44)</f>
        <v>0</v>
      </c>
      <c r="D50" s="106">
        <f>SUM(D39,D44)</f>
        <v>0</v>
      </c>
      <c r="E50" s="106">
        <f>SUM(E39,E44)</f>
        <v>0</v>
      </c>
      <c r="F50" s="106">
        <f>SUM(F39,F44)</f>
        <v>0</v>
      </c>
      <c r="G50" s="107">
        <f t="shared" si="0"/>
        <v>0</v>
      </c>
      <c r="H50" s="148" t="e">
        <f t="shared" si="1"/>
        <v>#DIV/0!</v>
      </c>
    </row>
    <row r="51" spans="1:8" ht="20.100000000000001" customHeight="1">
      <c r="A51" s="160" t="s">
        <v>267</v>
      </c>
      <c r="B51" s="130"/>
      <c r="C51" s="130"/>
      <c r="D51" s="130"/>
      <c r="E51" s="130"/>
      <c r="F51" s="130"/>
      <c r="G51" s="99">
        <f t="shared" si="0"/>
        <v>0</v>
      </c>
      <c r="H51" s="146" t="e">
        <f t="shared" si="1"/>
        <v>#DIV/0!</v>
      </c>
    </row>
    <row r="52" spans="1:8" ht="20.100000000000001" customHeight="1">
      <c r="A52" s="10" t="s">
        <v>233</v>
      </c>
      <c r="B52" s="11">
        <v>3300</v>
      </c>
      <c r="C52" s="106">
        <f>SUM(C53,C54,C58)</f>
        <v>0</v>
      </c>
      <c r="D52" s="106">
        <f>SUM(D53,D54,D58)</f>
        <v>0</v>
      </c>
      <c r="E52" s="106">
        <f>SUM(E53,E54,E58)</f>
        <v>0</v>
      </c>
      <c r="F52" s="106">
        <f>SUM(F53,F54,F58)</f>
        <v>0</v>
      </c>
      <c r="G52" s="107">
        <f t="shared" si="0"/>
        <v>0</v>
      </c>
      <c r="H52" s="148" t="e">
        <f t="shared" si="1"/>
        <v>#DIV/0!</v>
      </c>
    </row>
    <row r="53" spans="1:8" ht="20.100000000000001" customHeight="1">
      <c r="A53" s="8" t="s">
        <v>258</v>
      </c>
      <c r="B53" s="9">
        <v>3310</v>
      </c>
      <c r="C53" s="99"/>
      <c r="D53" s="99"/>
      <c r="E53" s="99"/>
      <c r="F53" s="99"/>
      <c r="G53" s="99">
        <f t="shared" si="0"/>
        <v>0</v>
      </c>
      <c r="H53" s="146" t="e">
        <f t="shared" si="1"/>
        <v>#DIV/0!</v>
      </c>
    </row>
    <row r="54" spans="1:8" ht="20.100000000000001" customHeight="1">
      <c r="A54" s="8" t="s">
        <v>243</v>
      </c>
      <c r="B54" s="9">
        <v>3320</v>
      </c>
      <c r="C54" s="147">
        <f>SUM(C55:C57)</f>
        <v>0</v>
      </c>
      <c r="D54" s="147">
        <f>SUM(D55:D57)</f>
        <v>0</v>
      </c>
      <c r="E54" s="147">
        <f>SUM(E55:E57)</f>
        <v>0</v>
      </c>
      <c r="F54" s="147">
        <f>SUM(F55:F57)</f>
        <v>0</v>
      </c>
      <c r="G54" s="99">
        <f t="shared" si="0"/>
        <v>0</v>
      </c>
      <c r="H54" s="146" t="e">
        <f t="shared" si="1"/>
        <v>#DIV/0!</v>
      </c>
    </row>
    <row r="55" spans="1:8" ht="20.100000000000001" customHeight="1">
      <c r="A55" s="8" t="s">
        <v>69</v>
      </c>
      <c r="B55" s="6">
        <v>3321</v>
      </c>
      <c r="C55" s="99"/>
      <c r="D55" s="99"/>
      <c r="E55" s="99"/>
      <c r="F55" s="99"/>
      <c r="G55" s="99">
        <f t="shared" si="0"/>
        <v>0</v>
      </c>
      <c r="H55" s="146" t="e">
        <f t="shared" si="1"/>
        <v>#DIV/0!</v>
      </c>
    </row>
    <row r="56" spans="1:8" ht="20.100000000000001" customHeight="1">
      <c r="A56" s="8" t="s">
        <v>72</v>
      </c>
      <c r="B56" s="6">
        <v>3322</v>
      </c>
      <c r="C56" s="99"/>
      <c r="D56" s="99"/>
      <c r="E56" s="99"/>
      <c r="F56" s="99"/>
      <c r="G56" s="99">
        <f t="shared" si="0"/>
        <v>0</v>
      </c>
      <c r="H56" s="146" t="e">
        <f t="shared" si="1"/>
        <v>#DIV/0!</v>
      </c>
    </row>
    <row r="57" spans="1:8" ht="20.100000000000001" customHeight="1">
      <c r="A57" s="8" t="s">
        <v>88</v>
      </c>
      <c r="B57" s="6">
        <v>3323</v>
      </c>
      <c r="C57" s="99"/>
      <c r="D57" s="99"/>
      <c r="E57" s="99"/>
      <c r="F57" s="99"/>
      <c r="G57" s="99">
        <f t="shared" si="0"/>
        <v>0</v>
      </c>
      <c r="H57" s="146" t="e">
        <f t="shared" si="1"/>
        <v>#DIV/0!</v>
      </c>
    </row>
    <row r="58" spans="1:8" ht="20.100000000000001" customHeight="1">
      <c r="A58" s="8" t="s">
        <v>375</v>
      </c>
      <c r="B58" s="9">
        <v>3340</v>
      </c>
      <c r="C58" s="99"/>
      <c r="D58" s="99"/>
      <c r="E58" s="99"/>
      <c r="F58" s="99"/>
      <c r="G58" s="99">
        <f t="shared" si="0"/>
        <v>0</v>
      </c>
      <c r="H58" s="146" t="e">
        <f t="shared" si="1"/>
        <v>#DIV/0!</v>
      </c>
    </row>
    <row r="59" spans="1:8" ht="20.100000000000001" customHeight="1">
      <c r="A59" s="10" t="s">
        <v>248</v>
      </c>
      <c r="B59" s="11">
        <v>3345</v>
      </c>
      <c r="C59" s="106">
        <f>SUM(C60,C61,C65,C66)</f>
        <v>0</v>
      </c>
      <c r="D59" s="106">
        <f>SUM(D60,D61,D65,D66)</f>
        <v>0</v>
      </c>
      <c r="E59" s="106">
        <f>SUM(E60,E61,E65,E66)</f>
        <v>0</v>
      </c>
      <c r="F59" s="106">
        <f>SUM(F60,F61,F65,F66)</f>
        <v>0</v>
      </c>
      <c r="G59" s="107">
        <f t="shared" si="0"/>
        <v>0</v>
      </c>
      <c r="H59" s="148" t="e">
        <f t="shared" si="1"/>
        <v>#DIV/0!</v>
      </c>
    </row>
    <row r="60" spans="1:8" ht="20.100000000000001" customHeight="1">
      <c r="A60" s="8" t="s">
        <v>259</v>
      </c>
      <c r="B60" s="9">
        <v>3350</v>
      </c>
      <c r="C60" s="99" t="s">
        <v>200</v>
      </c>
      <c r="D60" s="99" t="s">
        <v>200</v>
      </c>
      <c r="E60" s="99"/>
      <c r="F60" s="99" t="s">
        <v>200</v>
      </c>
      <c r="G60" s="99" t="e">
        <f t="shared" si="0"/>
        <v>#VALUE!</v>
      </c>
      <c r="H60" s="146" t="e">
        <f t="shared" si="1"/>
        <v>#VALUE!</v>
      </c>
    </row>
    <row r="61" spans="1:8" ht="20.100000000000001" customHeight="1">
      <c r="A61" s="8" t="s">
        <v>245</v>
      </c>
      <c r="B61" s="6">
        <v>3360</v>
      </c>
      <c r="C61" s="147">
        <f>SUM(C62:C64)</f>
        <v>0</v>
      </c>
      <c r="D61" s="147">
        <f>SUM(D62:D64)</f>
        <v>0</v>
      </c>
      <c r="E61" s="147">
        <f>SUM(E62:E64)</f>
        <v>0</v>
      </c>
      <c r="F61" s="147">
        <f>SUM(F62:F64)</f>
        <v>0</v>
      </c>
      <c r="G61" s="99">
        <f t="shared" si="0"/>
        <v>0</v>
      </c>
      <c r="H61" s="146" t="e">
        <f t="shared" si="1"/>
        <v>#DIV/0!</v>
      </c>
    </row>
    <row r="62" spans="1:8" ht="20.100000000000001" customHeight="1">
      <c r="A62" s="8" t="s">
        <v>69</v>
      </c>
      <c r="B62" s="6">
        <v>3361</v>
      </c>
      <c r="C62" s="99" t="s">
        <v>200</v>
      </c>
      <c r="D62" s="99" t="s">
        <v>200</v>
      </c>
      <c r="E62" s="99" t="s">
        <v>200</v>
      </c>
      <c r="F62" s="99" t="s">
        <v>200</v>
      </c>
      <c r="G62" s="99" t="e">
        <f t="shared" si="0"/>
        <v>#VALUE!</v>
      </c>
      <c r="H62" s="146" t="e">
        <f t="shared" si="1"/>
        <v>#VALUE!</v>
      </c>
    </row>
    <row r="63" spans="1:8" ht="20.100000000000001" customHeight="1">
      <c r="A63" s="8" t="s">
        <v>72</v>
      </c>
      <c r="B63" s="6">
        <v>3362</v>
      </c>
      <c r="C63" s="99" t="s">
        <v>200</v>
      </c>
      <c r="D63" s="99" t="s">
        <v>200</v>
      </c>
      <c r="E63" s="99" t="s">
        <v>200</v>
      </c>
      <c r="F63" s="99" t="s">
        <v>200</v>
      </c>
      <c r="G63" s="99" t="e">
        <f t="shared" si="0"/>
        <v>#VALUE!</v>
      </c>
      <c r="H63" s="146" t="e">
        <f t="shared" si="1"/>
        <v>#VALUE!</v>
      </c>
    </row>
    <row r="64" spans="1:8" ht="20.100000000000001" customHeight="1">
      <c r="A64" s="8" t="s">
        <v>88</v>
      </c>
      <c r="B64" s="6">
        <v>3363</v>
      </c>
      <c r="C64" s="99" t="s">
        <v>200</v>
      </c>
      <c r="D64" s="99" t="s">
        <v>200</v>
      </c>
      <c r="E64" s="99" t="s">
        <v>200</v>
      </c>
      <c r="F64" s="99" t="s">
        <v>200</v>
      </c>
      <c r="G64" s="99" t="e">
        <f t="shared" si="0"/>
        <v>#VALUE!</v>
      </c>
      <c r="H64" s="146" t="e">
        <f t="shared" si="1"/>
        <v>#VALUE!</v>
      </c>
    </row>
    <row r="65" spans="1:8" ht="20.100000000000001" customHeight="1">
      <c r="A65" s="8" t="s">
        <v>242</v>
      </c>
      <c r="B65" s="6">
        <v>3370</v>
      </c>
      <c r="C65" s="99" t="s">
        <v>200</v>
      </c>
      <c r="D65" s="99" t="s">
        <v>200</v>
      </c>
      <c r="E65" s="99" t="s">
        <v>200</v>
      </c>
      <c r="F65" s="99" t="s">
        <v>200</v>
      </c>
      <c r="G65" s="99" t="e">
        <f t="shared" si="0"/>
        <v>#VALUE!</v>
      </c>
      <c r="H65" s="146" t="e">
        <f t="shared" si="1"/>
        <v>#VALUE!</v>
      </c>
    </row>
    <row r="66" spans="1:8" ht="20.100000000000001" customHeight="1">
      <c r="A66" s="8" t="s">
        <v>371</v>
      </c>
      <c r="B66" s="9">
        <v>3380</v>
      </c>
      <c r="C66" s="99" t="s">
        <v>200</v>
      </c>
      <c r="D66" s="99" t="s">
        <v>200</v>
      </c>
      <c r="E66" s="99" t="s">
        <v>200</v>
      </c>
      <c r="F66" s="99" t="s">
        <v>200</v>
      </c>
      <c r="G66" s="99" t="e">
        <f t="shared" si="0"/>
        <v>#VALUE!</v>
      </c>
      <c r="H66" s="146" t="e">
        <f t="shared" si="1"/>
        <v>#VALUE!</v>
      </c>
    </row>
    <row r="67" spans="1:8" ht="20.100000000000001" customHeight="1">
      <c r="A67" s="10" t="s">
        <v>104</v>
      </c>
      <c r="B67" s="11">
        <v>3395</v>
      </c>
      <c r="C67" s="106">
        <f>SUM(C52,C59)</f>
        <v>0</v>
      </c>
      <c r="D67" s="106">
        <f>SUM(D52,D59)</f>
        <v>0</v>
      </c>
      <c r="E67" s="106">
        <f>SUM(E52,E59)</f>
        <v>0</v>
      </c>
      <c r="F67" s="106">
        <f>SUM(F52,F59)</f>
        <v>0</v>
      </c>
      <c r="G67" s="107">
        <f t="shared" si="0"/>
        <v>0</v>
      </c>
      <c r="H67" s="148" t="e">
        <f t="shared" si="1"/>
        <v>#DIV/0!</v>
      </c>
    </row>
    <row r="68" spans="1:8" ht="20.100000000000001" customHeight="1">
      <c r="A68" s="161" t="s">
        <v>19</v>
      </c>
      <c r="B68" s="11">
        <v>3400</v>
      </c>
      <c r="C68" s="106">
        <f>SUM(C37,C50,C67)</f>
        <v>85</v>
      </c>
      <c r="D68" s="106">
        <f>SUM(D37,D50,D67)</f>
        <v>6</v>
      </c>
      <c r="E68" s="106">
        <f>SUM(E37,E50,E67)</f>
        <v>174</v>
      </c>
      <c r="F68" s="106">
        <f>SUM(F37,F50,F67)</f>
        <v>6</v>
      </c>
      <c r="G68" s="107">
        <f t="shared" si="0"/>
        <v>-168</v>
      </c>
      <c r="H68" s="148">
        <f t="shared" si="1"/>
        <v>3.4482758620689653</v>
      </c>
    </row>
    <row r="69" spans="1:8" ht="20.100000000000001" customHeight="1">
      <c r="A69" s="8" t="s">
        <v>268</v>
      </c>
      <c r="B69" s="9">
        <v>3405</v>
      </c>
      <c r="C69" s="99"/>
      <c r="D69" s="99"/>
      <c r="E69" s="99"/>
      <c r="F69" s="99"/>
      <c r="G69" s="99">
        <f t="shared" si="0"/>
        <v>0</v>
      </c>
      <c r="H69" s="146" t="e">
        <f>(F69/E69)*100</f>
        <v>#DIV/0!</v>
      </c>
    </row>
    <row r="70" spans="1:8" ht="20.100000000000001" customHeight="1">
      <c r="A70" s="76" t="s">
        <v>106</v>
      </c>
      <c r="B70" s="9">
        <v>3410</v>
      </c>
      <c r="C70" s="99"/>
      <c r="D70" s="99"/>
      <c r="E70" s="99"/>
      <c r="F70" s="99"/>
      <c r="G70" s="99">
        <f t="shared" si="0"/>
        <v>0</v>
      </c>
      <c r="H70" s="146" t="e">
        <f t="shared" si="1"/>
        <v>#DIV/0!</v>
      </c>
    </row>
    <row r="71" spans="1:8" ht="20.100000000000001" customHeight="1">
      <c r="A71" s="8" t="s">
        <v>269</v>
      </c>
      <c r="B71" s="9">
        <v>3415</v>
      </c>
      <c r="C71" s="111">
        <f>SUM(C69,C68,C70)</f>
        <v>85</v>
      </c>
      <c r="D71" s="111">
        <f>SUM(D69,D68,D70)</f>
        <v>6</v>
      </c>
      <c r="E71" s="111">
        <f>SUM(E69,E68,E70)</f>
        <v>174</v>
      </c>
      <c r="F71" s="111">
        <f>SUM(F69,F68,F70)</f>
        <v>6</v>
      </c>
      <c r="G71" s="99">
        <f t="shared" si="0"/>
        <v>-168</v>
      </c>
      <c r="H71" s="146">
        <f t="shared" si="1"/>
        <v>3.4482758620689653</v>
      </c>
    </row>
    <row r="72" spans="1:8" s="14" customFormat="1">
      <c r="A72" s="2"/>
      <c r="B72" s="31"/>
      <c r="C72" s="31"/>
      <c r="D72" s="31"/>
      <c r="E72" s="31"/>
      <c r="F72" s="31"/>
      <c r="G72" s="31"/>
      <c r="H72" s="31"/>
    </row>
    <row r="73" spans="1:8" s="197" customFormat="1">
      <c r="A73" s="199" t="s">
        <v>409</v>
      </c>
      <c r="B73" s="1"/>
      <c r="C73" s="211" t="s">
        <v>410</v>
      </c>
      <c r="D73" s="212"/>
      <c r="E73" s="212"/>
      <c r="F73" s="212"/>
      <c r="G73" s="210"/>
      <c r="H73" s="210"/>
    </row>
    <row r="74" spans="1:8">
      <c r="A74" s="69"/>
      <c r="B74" s="3"/>
      <c r="C74" s="210"/>
      <c r="D74" s="210"/>
      <c r="E74" s="3"/>
      <c r="F74" s="209"/>
      <c r="G74" s="209"/>
      <c r="H74" s="209"/>
    </row>
  </sheetData>
  <mergeCells count="9">
    <mergeCell ref="G73:H73"/>
    <mergeCell ref="C74:D74"/>
    <mergeCell ref="A1:H1"/>
    <mergeCell ref="A3:A4"/>
    <mergeCell ref="B3:B4"/>
    <mergeCell ref="C3:D3"/>
    <mergeCell ref="E3:H3"/>
    <mergeCell ref="F74:H74"/>
    <mergeCell ref="C73:F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Roman,звичайний"&amp;14 9&amp;R&amp;"Times New Roman,звичайний"&amp;14
Таблиця 3
</oddHeader>
  </headerFooter>
  <ignoredErrors>
    <ignoredError sqref="H19:H36 H7:H18 G19:G71 H70:H71 H38:H6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Normal="100" zoomScaleSheetLayoutView="55" workbookViewId="0">
      <selection activeCell="C9" sqref="C9"/>
    </sheetView>
  </sheetViews>
  <sheetFormatPr defaultColWidth="9.140625" defaultRowHeight="18.75"/>
  <cols>
    <col min="1" max="1" width="82.28515625" style="3" customWidth="1"/>
    <col min="2" max="2" width="9.85546875" style="23" customWidth="1"/>
    <col min="3" max="7" width="25.7109375" style="23" customWidth="1"/>
    <col min="8" max="8" width="21.140625" style="23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13" t="s">
        <v>127</v>
      </c>
      <c r="B1" s="213"/>
      <c r="C1" s="213"/>
      <c r="D1" s="213"/>
      <c r="E1" s="213"/>
      <c r="F1" s="213"/>
      <c r="G1" s="213"/>
      <c r="H1" s="213"/>
    </row>
    <row r="2" spans="1:15">
      <c r="A2" s="237"/>
      <c r="B2" s="237"/>
      <c r="C2" s="237"/>
      <c r="D2" s="237"/>
      <c r="E2" s="237"/>
      <c r="F2" s="237"/>
      <c r="G2" s="237"/>
      <c r="H2" s="237"/>
    </row>
    <row r="3" spans="1:15" ht="43.5" customHeight="1">
      <c r="A3" s="235" t="s">
        <v>167</v>
      </c>
      <c r="B3" s="218" t="s">
        <v>8</v>
      </c>
      <c r="C3" s="218" t="s">
        <v>138</v>
      </c>
      <c r="D3" s="218"/>
      <c r="E3" s="226" t="s">
        <v>351</v>
      </c>
      <c r="F3" s="226"/>
      <c r="G3" s="226"/>
      <c r="H3" s="226"/>
    </row>
    <row r="4" spans="1:15" ht="56.25" customHeight="1">
      <c r="A4" s="236"/>
      <c r="B4" s="218"/>
      <c r="C4" s="7" t="s">
        <v>154</v>
      </c>
      <c r="D4" s="7" t="s">
        <v>155</v>
      </c>
      <c r="E4" s="7" t="s">
        <v>156</v>
      </c>
      <c r="F4" s="7" t="s">
        <v>146</v>
      </c>
      <c r="G4" s="67" t="s">
        <v>162</v>
      </c>
      <c r="H4" s="67" t="s">
        <v>163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61</v>
      </c>
      <c r="B6" s="62">
        <v>4000</v>
      </c>
      <c r="C6" s="151">
        <f>SUM(C7:C12)</f>
        <v>757</v>
      </c>
      <c r="D6" s="151">
        <f>SUM(D7:D12)</f>
        <v>0</v>
      </c>
      <c r="E6" s="151">
        <f>SUM(E7:E12)</f>
        <v>0</v>
      </c>
      <c r="F6" s="151">
        <f>SUM(F7:F12)</f>
        <v>0</v>
      </c>
      <c r="G6" s="107">
        <f>F6-E6</f>
        <v>0</v>
      </c>
      <c r="H6" s="148" t="e">
        <f>(F6/E6)*100</f>
        <v>#DIV/0!</v>
      </c>
    </row>
    <row r="7" spans="1:15" ht="20.100000000000001" customHeight="1">
      <c r="A7" s="8" t="s">
        <v>1</v>
      </c>
      <c r="B7" s="63" t="s">
        <v>132</v>
      </c>
      <c r="C7" s="99">
        <v>120</v>
      </c>
      <c r="D7" s="99"/>
      <c r="E7" s="99"/>
      <c r="F7" s="99"/>
      <c r="G7" s="99">
        <f t="shared" ref="G7:G12" si="0">F7-E7</f>
        <v>0</v>
      </c>
      <c r="H7" s="146" t="e">
        <f t="shared" ref="H7:H12" si="1">(F7/E7)*100</f>
        <v>#DIV/0!</v>
      </c>
    </row>
    <row r="8" spans="1:15" ht="20.100000000000001" customHeight="1">
      <c r="A8" s="8" t="s">
        <v>2</v>
      </c>
      <c r="B8" s="62">
        <v>4020</v>
      </c>
      <c r="C8" s="99">
        <v>536</v>
      </c>
      <c r="D8" s="99"/>
      <c r="E8" s="99"/>
      <c r="F8" s="99"/>
      <c r="G8" s="99">
        <f t="shared" si="0"/>
        <v>0</v>
      </c>
      <c r="H8" s="146" t="e">
        <f t="shared" si="1"/>
        <v>#DIV/0!</v>
      </c>
      <c r="O8" s="20"/>
    </row>
    <row r="9" spans="1:15" ht="19.5" customHeight="1">
      <c r="A9" s="8" t="s">
        <v>18</v>
      </c>
      <c r="B9" s="63">
        <v>4030</v>
      </c>
      <c r="C9" s="99">
        <v>101</v>
      </c>
      <c r="D9" s="99"/>
      <c r="E9" s="99"/>
      <c r="F9" s="99"/>
      <c r="G9" s="99">
        <f t="shared" si="0"/>
        <v>0</v>
      </c>
      <c r="H9" s="146" t="e">
        <f t="shared" si="1"/>
        <v>#DIV/0!</v>
      </c>
      <c r="N9" s="20"/>
    </row>
    <row r="10" spans="1:15" ht="20.100000000000001" customHeight="1">
      <c r="A10" s="8" t="s">
        <v>3</v>
      </c>
      <c r="B10" s="62">
        <v>4040</v>
      </c>
      <c r="C10" s="99"/>
      <c r="D10" s="99"/>
      <c r="E10" s="99"/>
      <c r="F10" s="99"/>
      <c r="G10" s="99">
        <f t="shared" si="0"/>
        <v>0</v>
      </c>
      <c r="H10" s="146" t="e">
        <f t="shared" si="1"/>
        <v>#DIV/0!</v>
      </c>
    </row>
    <row r="11" spans="1:15" ht="37.5">
      <c r="A11" s="8" t="s">
        <v>51</v>
      </c>
      <c r="B11" s="63">
        <v>4050</v>
      </c>
      <c r="C11" s="99"/>
      <c r="D11" s="99">
        <f>F11</f>
        <v>0</v>
      </c>
      <c r="E11" s="99">
        <v>0</v>
      </c>
      <c r="F11" s="99">
        <v>0</v>
      </c>
      <c r="G11" s="99">
        <f t="shared" si="0"/>
        <v>0</v>
      </c>
      <c r="H11" s="146" t="e">
        <f t="shared" si="1"/>
        <v>#DIV/0!</v>
      </c>
    </row>
    <row r="12" spans="1:15">
      <c r="A12" s="8" t="s">
        <v>223</v>
      </c>
      <c r="B12" s="63">
        <v>4060</v>
      </c>
      <c r="C12" s="99"/>
      <c r="D12" s="99">
        <f>F12</f>
        <v>0</v>
      </c>
      <c r="E12" s="99">
        <v>0</v>
      </c>
      <c r="F12" s="99">
        <v>0</v>
      </c>
      <c r="G12" s="99">
        <f t="shared" si="0"/>
        <v>0</v>
      </c>
      <c r="H12" s="146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s="197" customFormat="1">
      <c r="A16" s="199" t="s">
        <v>409</v>
      </c>
      <c r="B16" s="1"/>
      <c r="C16" s="211" t="s">
        <v>410</v>
      </c>
      <c r="D16" s="212"/>
      <c r="E16" s="212"/>
      <c r="F16" s="212"/>
      <c r="G16" s="210"/>
      <c r="H16" s="210"/>
    </row>
    <row r="17" spans="1:8" s="2" customFormat="1">
      <c r="A17" s="23"/>
      <c r="B17" s="3"/>
      <c r="C17" s="210"/>
      <c r="D17" s="210"/>
      <c r="E17" s="3"/>
      <c r="F17" s="209"/>
      <c r="G17" s="209"/>
      <c r="H17" s="209"/>
    </row>
    <row r="18" spans="1:8">
      <c r="A18" s="48"/>
    </row>
    <row r="19" spans="1:8">
      <c r="A19" s="48"/>
      <c r="E19" s="23" t="s">
        <v>407</v>
      </c>
    </row>
    <row r="20" spans="1:8">
      <c r="A20" s="48"/>
    </row>
    <row r="21" spans="1:8">
      <c r="A21" s="48"/>
    </row>
    <row r="22" spans="1:8">
      <c r="A22" s="48"/>
    </row>
    <row r="23" spans="1:8">
      <c r="A23" s="48"/>
    </row>
    <row r="24" spans="1:8">
      <c r="A24" s="48"/>
    </row>
    <row r="25" spans="1:8">
      <c r="A25" s="48"/>
    </row>
    <row r="26" spans="1:8">
      <c r="A26" s="48"/>
    </row>
    <row r="27" spans="1:8">
      <c r="A27" s="48"/>
    </row>
    <row r="28" spans="1:8">
      <c r="A28" s="48"/>
    </row>
    <row r="29" spans="1:8">
      <c r="A29" s="48"/>
    </row>
    <row r="30" spans="1:8">
      <c r="A30" s="48"/>
    </row>
    <row r="31" spans="1:8">
      <c r="A31" s="48"/>
    </row>
    <row r="32" spans="1:8">
      <c r="A32" s="48"/>
    </row>
    <row r="33" spans="1:1">
      <c r="A33" s="48"/>
    </row>
    <row r="34" spans="1:1">
      <c r="A34" s="48"/>
    </row>
    <row r="35" spans="1:1">
      <c r="A35" s="48"/>
    </row>
    <row r="36" spans="1:1">
      <c r="A36" s="48"/>
    </row>
    <row r="37" spans="1:1">
      <c r="A37" s="48"/>
    </row>
    <row r="38" spans="1:1">
      <c r="A38" s="48"/>
    </row>
    <row r="39" spans="1:1">
      <c r="A39" s="48"/>
    </row>
    <row r="40" spans="1:1">
      <c r="A40" s="48"/>
    </row>
    <row r="41" spans="1:1">
      <c r="A41" s="48"/>
    </row>
    <row r="42" spans="1:1">
      <c r="A42" s="48"/>
    </row>
    <row r="43" spans="1:1">
      <c r="A43" s="48"/>
    </row>
    <row r="44" spans="1:1">
      <c r="A44" s="48"/>
    </row>
    <row r="45" spans="1:1">
      <c r="A45" s="48"/>
    </row>
    <row r="46" spans="1:1">
      <c r="A46" s="48"/>
    </row>
    <row r="47" spans="1:1">
      <c r="A47" s="48"/>
    </row>
    <row r="48" spans="1:1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  <row r="54" spans="1:1">
      <c r="A54" s="48"/>
    </row>
    <row r="55" spans="1:1">
      <c r="A55" s="48"/>
    </row>
    <row r="56" spans="1:1">
      <c r="A56" s="48"/>
    </row>
    <row r="57" spans="1:1">
      <c r="A57" s="48"/>
    </row>
    <row r="58" spans="1:1">
      <c r="A58" s="48"/>
    </row>
    <row r="59" spans="1:1">
      <c r="A59" s="48"/>
    </row>
    <row r="60" spans="1:1">
      <c r="A60" s="48"/>
    </row>
    <row r="61" spans="1:1">
      <c r="A61" s="48"/>
    </row>
    <row r="62" spans="1:1">
      <c r="A62" s="48"/>
    </row>
    <row r="63" spans="1:1">
      <c r="A63" s="48"/>
    </row>
    <row r="64" spans="1:1">
      <c r="A64" s="48"/>
    </row>
    <row r="65" spans="1:1">
      <c r="A65" s="48"/>
    </row>
    <row r="66" spans="1:1">
      <c r="A66" s="48"/>
    </row>
    <row r="67" spans="1:1">
      <c r="A67" s="48"/>
    </row>
    <row r="68" spans="1:1">
      <c r="A68" s="48"/>
    </row>
    <row r="69" spans="1:1">
      <c r="A69" s="48"/>
    </row>
    <row r="70" spans="1:1">
      <c r="A70" s="48"/>
    </row>
    <row r="71" spans="1:1">
      <c r="A71" s="48"/>
    </row>
    <row r="72" spans="1:1">
      <c r="A72" s="48"/>
    </row>
    <row r="73" spans="1:1">
      <c r="A73" s="48"/>
    </row>
    <row r="74" spans="1:1">
      <c r="A74" s="48"/>
    </row>
    <row r="75" spans="1:1">
      <c r="A75" s="48"/>
    </row>
    <row r="76" spans="1:1">
      <c r="A76" s="48"/>
    </row>
    <row r="77" spans="1:1">
      <c r="A77" s="48"/>
    </row>
    <row r="78" spans="1:1">
      <c r="A78" s="48"/>
    </row>
    <row r="79" spans="1:1">
      <c r="A79" s="48"/>
    </row>
    <row r="80" spans="1:1">
      <c r="A80" s="48"/>
    </row>
    <row r="81" spans="1:1">
      <c r="A81" s="48"/>
    </row>
    <row r="82" spans="1:1">
      <c r="A82" s="48"/>
    </row>
    <row r="83" spans="1:1">
      <c r="A83" s="48"/>
    </row>
    <row r="84" spans="1:1">
      <c r="A84" s="48"/>
    </row>
    <row r="85" spans="1:1">
      <c r="A85" s="48"/>
    </row>
    <row r="86" spans="1:1">
      <c r="A86" s="48"/>
    </row>
    <row r="87" spans="1:1">
      <c r="A87" s="48"/>
    </row>
    <row r="88" spans="1:1">
      <c r="A88" s="48"/>
    </row>
    <row r="89" spans="1:1">
      <c r="A89" s="48"/>
    </row>
    <row r="90" spans="1:1">
      <c r="A90" s="48"/>
    </row>
    <row r="91" spans="1:1">
      <c r="A91" s="48"/>
    </row>
    <row r="92" spans="1:1">
      <c r="A92" s="48"/>
    </row>
    <row r="93" spans="1:1">
      <c r="A93" s="48"/>
    </row>
    <row r="94" spans="1:1">
      <c r="A94" s="48"/>
    </row>
    <row r="95" spans="1:1">
      <c r="A95" s="48"/>
    </row>
    <row r="96" spans="1:1">
      <c r="A96" s="48"/>
    </row>
    <row r="97" spans="1:1">
      <c r="A97" s="48"/>
    </row>
    <row r="98" spans="1:1">
      <c r="A98" s="48"/>
    </row>
    <row r="99" spans="1:1">
      <c r="A99" s="48"/>
    </row>
    <row r="100" spans="1:1">
      <c r="A100" s="48"/>
    </row>
    <row r="101" spans="1:1">
      <c r="A101" s="48"/>
    </row>
    <row r="102" spans="1:1">
      <c r="A102" s="48"/>
    </row>
    <row r="103" spans="1:1">
      <c r="A103" s="48"/>
    </row>
    <row r="104" spans="1:1">
      <c r="A104" s="48"/>
    </row>
    <row r="105" spans="1:1">
      <c r="A105" s="48"/>
    </row>
    <row r="106" spans="1:1">
      <c r="A106" s="48"/>
    </row>
    <row r="107" spans="1:1">
      <c r="A107" s="48"/>
    </row>
    <row r="108" spans="1:1">
      <c r="A108" s="48"/>
    </row>
    <row r="109" spans="1:1">
      <c r="A109" s="48"/>
    </row>
    <row r="110" spans="1:1">
      <c r="A110" s="48"/>
    </row>
    <row r="111" spans="1:1">
      <c r="A111" s="48"/>
    </row>
    <row r="112" spans="1:1">
      <c r="A112" s="48"/>
    </row>
    <row r="113" spans="1:1">
      <c r="A113" s="48"/>
    </row>
    <row r="114" spans="1:1">
      <c r="A114" s="48"/>
    </row>
    <row r="115" spans="1:1">
      <c r="A115" s="48"/>
    </row>
    <row r="116" spans="1:1">
      <c r="A116" s="48"/>
    </row>
    <row r="117" spans="1:1">
      <c r="A117" s="48"/>
    </row>
    <row r="118" spans="1:1">
      <c r="A118" s="48"/>
    </row>
    <row r="119" spans="1:1">
      <c r="A119" s="48"/>
    </row>
    <row r="120" spans="1:1">
      <c r="A120" s="48"/>
    </row>
    <row r="121" spans="1:1">
      <c r="A121" s="48"/>
    </row>
    <row r="122" spans="1:1">
      <c r="A122" s="48"/>
    </row>
    <row r="123" spans="1:1">
      <c r="A123" s="48"/>
    </row>
    <row r="124" spans="1:1">
      <c r="A124" s="48"/>
    </row>
    <row r="125" spans="1:1">
      <c r="A125" s="48"/>
    </row>
    <row r="126" spans="1:1">
      <c r="A126" s="48"/>
    </row>
    <row r="127" spans="1:1">
      <c r="A127" s="48"/>
    </row>
    <row r="128" spans="1:1">
      <c r="A128" s="48"/>
    </row>
    <row r="129" spans="1:1">
      <c r="A129" s="48"/>
    </row>
    <row r="130" spans="1:1">
      <c r="A130" s="48"/>
    </row>
    <row r="131" spans="1:1">
      <c r="A131" s="48"/>
    </row>
    <row r="132" spans="1:1">
      <c r="A132" s="48"/>
    </row>
    <row r="133" spans="1:1">
      <c r="A133" s="48"/>
    </row>
    <row r="134" spans="1:1">
      <c r="A134" s="48"/>
    </row>
    <row r="135" spans="1:1">
      <c r="A135" s="48"/>
    </row>
    <row r="136" spans="1:1">
      <c r="A136" s="48"/>
    </row>
    <row r="137" spans="1:1">
      <c r="A137" s="48"/>
    </row>
    <row r="138" spans="1:1">
      <c r="A138" s="48"/>
    </row>
    <row r="139" spans="1:1">
      <c r="A139" s="48"/>
    </row>
    <row r="140" spans="1:1">
      <c r="A140" s="48"/>
    </row>
    <row r="141" spans="1:1">
      <c r="A141" s="48"/>
    </row>
    <row r="142" spans="1:1">
      <c r="A142" s="48"/>
    </row>
    <row r="143" spans="1:1">
      <c r="A143" s="48"/>
    </row>
    <row r="144" spans="1:1">
      <c r="A144" s="48"/>
    </row>
    <row r="145" spans="1:1">
      <c r="A145" s="48"/>
    </row>
    <row r="146" spans="1:1">
      <c r="A146" s="48"/>
    </row>
    <row r="147" spans="1:1">
      <c r="A147" s="48"/>
    </row>
    <row r="148" spans="1:1">
      <c r="A148" s="48"/>
    </row>
    <row r="149" spans="1:1">
      <c r="A149" s="48"/>
    </row>
    <row r="150" spans="1:1">
      <c r="A150" s="48"/>
    </row>
    <row r="151" spans="1:1">
      <c r="A151" s="48"/>
    </row>
    <row r="152" spans="1:1">
      <c r="A152" s="48"/>
    </row>
    <row r="153" spans="1:1">
      <c r="A153" s="48"/>
    </row>
    <row r="154" spans="1:1">
      <c r="A154" s="48"/>
    </row>
    <row r="155" spans="1:1">
      <c r="A155" s="48"/>
    </row>
    <row r="156" spans="1:1">
      <c r="A156" s="48"/>
    </row>
    <row r="157" spans="1:1">
      <c r="A157" s="48"/>
    </row>
    <row r="158" spans="1:1">
      <c r="A158" s="48"/>
    </row>
    <row r="159" spans="1:1">
      <c r="A159" s="48"/>
    </row>
    <row r="160" spans="1:1">
      <c r="A160" s="48"/>
    </row>
    <row r="161" spans="1:1">
      <c r="A161" s="48"/>
    </row>
    <row r="162" spans="1:1">
      <c r="A162" s="48"/>
    </row>
    <row r="163" spans="1:1">
      <c r="A163" s="48"/>
    </row>
    <row r="164" spans="1:1">
      <c r="A164" s="48"/>
    </row>
    <row r="165" spans="1:1">
      <c r="A165" s="48"/>
    </row>
    <row r="166" spans="1:1">
      <c r="A166" s="48"/>
    </row>
    <row r="167" spans="1:1">
      <c r="A167" s="48"/>
    </row>
    <row r="168" spans="1:1">
      <c r="A168" s="48"/>
    </row>
    <row r="169" spans="1:1">
      <c r="A169" s="48"/>
    </row>
    <row r="170" spans="1:1">
      <c r="A170" s="48"/>
    </row>
    <row r="171" spans="1:1">
      <c r="A171" s="48"/>
    </row>
    <row r="172" spans="1:1">
      <c r="A172" s="48"/>
    </row>
    <row r="173" spans="1:1">
      <c r="A173" s="48"/>
    </row>
    <row r="174" spans="1:1">
      <c r="A174" s="48"/>
    </row>
    <row r="175" spans="1:1">
      <c r="A175" s="48"/>
    </row>
    <row r="176" spans="1:1">
      <c r="A176" s="48"/>
    </row>
    <row r="177" spans="1:1">
      <c r="A177" s="48"/>
    </row>
    <row r="178" spans="1:1">
      <c r="A178" s="48"/>
    </row>
    <row r="179" spans="1:1">
      <c r="A179" s="48"/>
    </row>
    <row r="180" spans="1:1">
      <c r="A180" s="48"/>
    </row>
    <row r="181" spans="1:1">
      <c r="A181" s="48"/>
    </row>
    <row r="182" spans="1:1">
      <c r="A182" s="48"/>
    </row>
    <row r="183" spans="1:1">
      <c r="A183" s="48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F16"/>
    <mergeCell ref="G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Roman,звичайний"&amp;14 11&amp;R&amp;"Times New Roman,звичайний"&amp;14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A27" sqref="A27:XFD27"/>
    </sheetView>
  </sheetViews>
  <sheetFormatPr defaultColWidth="9.140625" defaultRowHeight="12.75"/>
  <cols>
    <col min="1" max="1" width="95" style="30" customWidth="1"/>
    <col min="2" max="2" width="19.42578125" style="30" customWidth="1"/>
    <col min="3" max="3" width="18.7109375" style="30" customWidth="1"/>
    <col min="4" max="6" width="26" style="30" customWidth="1"/>
    <col min="7" max="7" width="27.7109375" style="30" customWidth="1"/>
    <col min="8" max="8" width="56.28515625" style="30" customWidth="1"/>
    <col min="9" max="9" width="9.5703125" style="30" customWidth="1"/>
    <col min="10" max="10" width="9.140625" style="30" customWidth="1"/>
    <col min="11" max="11" width="27.140625" style="30" customWidth="1"/>
    <col min="12" max="16384" width="9.140625" style="30"/>
  </cols>
  <sheetData>
    <row r="1" spans="1:8" ht="19.5" customHeight="1">
      <c r="A1" s="240" t="s">
        <v>128</v>
      </c>
      <c r="B1" s="240"/>
      <c r="C1" s="240"/>
      <c r="D1" s="240"/>
      <c r="E1" s="240"/>
      <c r="F1" s="240"/>
      <c r="G1" s="240"/>
      <c r="H1" s="240"/>
    </row>
    <row r="2" spans="1:8" ht="16.5" customHeight="1"/>
    <row r="3" spans="1:8" ht="49.5" customHeight="1">
      <c r="A3" s="238" t="s">
        <v>167</v>
      </c>
      <c r="B3" s="238" t="s">
        <v>0</v>
      </c>
      <c r="C3" s="238" t="s">
        <v>75</v>
      </c>
      <c r="D3" s="218" t="s">
        <v>138</v>
      </c>
      <c r="E3" s="218"/>
      <c r="F3" s="218" t="s">
        <v>351</v>
      </c>
      <c r="G3" s="218"/>
      <c r="H3" s="238" t="s">
        <v>185</v>
      </c>
    </row>
    <row r="4" spans="1:8" ht="63" customHeight="1">
      <c r="A4" s="239"/>
      <c r="B4" s="239"/>
      <c r="C4" s="239"/>
      <c r="D4" s="7" t="s">
        <v>154</v>
      </c>
      <c r="E4" s="7" t="s">
        <v>155</v>
      </c>
      <c r="F4" s="7" t="s">
        <v>154</v>
      </c>
      <c r="G4" s="7" t="s">
        <v>155</v>
      </c>
      <c r="H4" s="239"/>
    </row>
    <row r="5" spans="1:8" s="60" customFormat="1" ht="29.25" customHeight="1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spans="1:8" s="60" customFormat="1" ht="24.95" customHeight="1">
      <c r="A6" s="59" t="s">
        <v>114</v>
      </c>
      <c r="B6" s="59"/>
      <c r="C6" s="39"/>
      <c r="D6" s="39"/>
      <c r="E6" s="39"/>
      <c r="F6" s="39"/>
      <c r="G6" s="39"/>
      <c r="H6" s="39"/>
    </row>
    <row r="7" spans="1:8" ht="56.25">
      <c r="A7" s="8" t="s">
        <v>395</v>
      </c>
      <c r="B7" s="7">
        <v>5000</v>
      </c>
      <c r="C7" s="96" t="s">
        <v>192</v>
      </c>
      <c r="D7" s="162">
        <f>('Осн. фін. пок.'!C10/'Осн. фін. пок.'!C8)*100</f>
        <v>6.4354052590408566</v>
      </c>
      <c r="E7" s="162">
        <f>('Осн. фін. пок.'!D10/'Осн. фін. пок.'!D8)*100</f>
        <v>10.649213970926791</v>
      </c>
      <c r="F7" s="162">
        <f>('Осн. фін. пок.'!E10/'Осн. фін. пок.'!E8)*100</f>
        <v>8.674655047204066</v>
      </c>
      <c r="G7" s="162">
        <f>('Осн. фін. пок.'!F10/'Осн. фін. пок.'!F8)*100</f>
        <v>10.649213970926791</v>
      </c>
      <c r="H7" s="85"/>
    </row>
    <row r="8" spans="1:8" ht="56.25">
      <c r="A8" s="8" t="s">
        <v>396</v>
      </c>
      <c r="B8" s="7">
        <v>5010</v>
      </c>
      <c r="C8" s="96" t="s">
        <v>192</v>
      </c>
      <c r="D8" s="162">
        <f>('Осн. фін. пок.'!C25/'Осн. фін. пок.'!C8)*100</f>
        <v>6.1796738672603642</v>
      </c>
      <c r="E8" s="162">
        <f>('Осн. фін. пок.'!D25/'Осн. фін. пок.'!D8)*100</f>
        <v>4.4333355258830496</v>
      </c>
      <c r="F8" s="162">
        <f>('Осн. фін. пок.'!E25/'Осн. фін. пок.'!E8)*100</f>
        <v>2.4219317356572256</v>
      </c>
      <c r="G8" s="162">
        <f>('Осн. фін. пок.'!F25/'Осн. фін. пок.'!F8)*100</f>
        <v>4.4333355258830496</v>
      </c>
      <c r="H8" s="85"/>
    </row>
    <row r="9" spans="1:8" ht="42.75" customHeight="1">
      <c r="A9" s="29" t="s">
        <v>397</v>
      </c>
      <c r="B9" s="7">
        <v>5020</v>
      </c>
      <c r="C9" s="96" t="s">
        <v>192</v>
      </c>
      <c r="D9" s="162">
        <f>('Осн. фін. пок.'!C40/'Осн. фін. пок.'!C116)*100</f>
        <v>5.3080011752032119</v>
      </c>
      <c r="E9" s="162">
        <f>('Осн. фін. пок.'!D40/'Осн. фін. пок.'!D116)*100</f>
        <v>1.8138724968559543</v>
      </c>
      <c r="F9" s="162">
        <f>('Осн. фін. пок.'!E40/'Осн. фін. пок.'!E116)*100</f>
        <v>1.2911974529803667</v>
      </c>
      <c r="G9" s="162" t="e">
        <f>('Осн. фін. пок.'!F40/'Осн. фін. пок.'!F116)*100</f>
        <v>#VALUE!</v>
      </c>
      <c r="H9" s="85" t="s">
        <v>193</v>
      </c>
    </row>
    <row r="10" spans="1:8" ht="42.75" customHeight="1">
      <c r="A10" s="29" t="s">
        <v>398</v>
      </c>
      <c r="B10" s="7">
        <v>5030</v>
      </c>
      <c r="C10" s="96" t="s">
        <v>192</v>
      </c>
      <c r="D10" s="162">
        <f>('Осн. фін. пок.'!C40/'Осн. фін. пок.'!C122)*100</f>
        <v>7.2127220706633839</v>
      </c>
      <c r="E10" s="162">
        <f>('Осн. фін. пок.'!D40/'Осн. фін. пок.'!D122)*100</f>
        <v>2.2930169988993518</v>
      </c>
      <c r="F10" s="162">
        <f>('Осн. фін. пок.'!E40/'Осн. фін. пок.'!E122)*100</f>
        <v>1.6466165413533833</v>
      </c>
      <c r="G10" s="162" t="e">
        <f>('Осн. фін. пок.'!F40/'Осн. фін. пок.'!F122)*100</f>
        <v>#VALUE!</v>
      </c>
      <c r="H10" s="85"/>
    </row>
    <row r="11" spans="1:8" ht="56.25">
      <c r="A11" s="29" t="s">
        <v>399</v>
      </c>
      <c r="B11" s="7">
        <v>5040</v>
      </c>
      <c r="C11" s="96" t="s">
        <v>192</v>
      </c>
      <c r="D11" s="162">
        <f>('Осн. фін. пок.'!C40/'Осн. фін. пок.'!C8)*100</f>
        <v>3.2613273963535714</v>
      </c>
      <c r="E11" s="162">
        <f>('Осн. фін. пок.'!D40/'Осн. фін. пок.'!D8)*100</f>
        <v>1.2333092152864567</v>
      </c>
      <c r="F11" s="162">
        <f>('Осн. фін. пок.'!E40/'Осн. фін. пок.'!E8)*100</f>
        <v>0.79520697167755994</v>
      </c>
      <c r="G11" s="162">
        <f>('Осн. фін. пок.'!F40/'Осн. фін. пок.'!F8)*100</f>
        <v>1.2333092152864567</v>
      </c>
      <c r="H11" s="85" t="s">
        <v>194</v>
      </c>
    </row>
    <row r="12" spans="1:8" ht="24.95" customHeight="1">
      <c r="A12" s="59" t="s">
        <v>116</v>
      </c>
      <c r="B12" s="7"/>
      <c r="C12" s="97"/>
      <c r="D12" s="84"/>
      <c r="E12" s="84"/>
      <c r="F12" s="84"/>
      <c r="G12" s="84"/>
      <c r="H12" s="85"/>
    </row>
    <row r="13" spans="1:8" ht="56.25">
      <c r="A13" s="85" t="s">
        <v>353</v>
      </c>
      <c r="B13" s="7">
        <v>5100</v>
      </c>
      <c r="C13" s="96"/>
      <c r="D13" s="162">
        <f>('Осн. фін. пок.'!C117+'Осн. фін. пок.'!C118)/'Осн. фін. пок.'!C25</f>
        <v>2.6119766309639729</v>
      </c>
      <c r="E13" s="162">
        <f>('Осн. фін. пок.'!D117+'Осн. фін. пок.'!D118)/'Осн. фін. пок.'!D25</f>
        <v>3.2047477744807122</v>
      </c>
      <c r="F13" s="162">
        <f>('Осн. фін. пок.'!E117+'Осн. фін. пок.'!E118)/'Осн. фін. пок.'!E25</f>
        <v>1.4992503748125936</v>
      </c>
      <c r="G13" s="162" t="e">
        <f>('Осн. фін. пок.'!F117+'Осн. фін. пок.'!F118)/'Осн. фін. пок.'!F25</f>
        <v>#VALUE!</v>
      </c>
      <c r="H13" s="85"/>
    </row>
    <row r="14" spans="1:8" s="60" customFormat="1" ht="56.25">
      <c r="A14" s="85" t="s">
        <v>379</v>
      </c>
      <c r="B14" s="7">
        <v>5110</v>
      </c>
      <c r="C14" s="96" t="s">
        <v>111</v>
      </c>
      <c r="D14" s="162">
        <f>'Осн. фін. пок.'!C122/('Осн. фін. пок.'!C117+'Осн. фін. пок.'!C118)</f>
        <v>2.8013047530288908</v>
      </c>
      <c r="E14" s="162">
        <f>'Осн. фін. пок.'!D122/('Осн. фін. пок.'!D117+'Осн. фін. пок.'!D118)</f>
        <v>3.7856481481481481</v>
      </c>
      <c r="F14" s="162">
        <f>'Осн. фін. пок.'!E122/('Осн. фін. пок.'!E117+'Осн. фін. пок.'!E118)</f>
        <v>13.3</v>
      </c>
      <c r="G14" s="162" t="e">
        <f>'Осн. фін. пок.'!F122/('Осн. фін. пок.'!F117+'Осн. фін. пок.'!F118)</f>
        <v>#VALUE!</v>
      </c>
      <c r="H14" s="85" t="s">
        <v>195</v>
      </c>
    </row>
    <row r="15" spans="1:8" s="60" customFormat="1" ht="75">
      <c r="A15" s="85" t="s">
        <v>380</v>
      </c>
      <c r="B15" s="7">
        <v>5120</v>
      </c>
      <c r="C15" s="96" t="s">
        <v>111</v>
      </c>
      <c r="D15" s="162">
        <f>'Осн. фін. пок.'!C114/'Осн. фін. пок.'!C118</f>
        <v>2.6236033519553073</v>
      </c>
      <c r="E15" s="162">
        <f>'Осн. фін. пок.'!D114/'Осн. фін. пок.'!D118</f>
        <v>3.4853366377529946</v>
      </c>
      <c r="F15" s="162">
        <f>'Осн. фін. пок.'!E114/'Осн. фін. пок.'!E118</f>
        <v>3.6720000000000002</v>
      </c>
      <c r="G15" s="162" t="e">
        <f>'Осн. фін. пок.'!F114/'Осн. фін. пок.'!F118</f>
        <v>#VALUE!</v>
      </c>
      <c r="H15" s="85" t="s">
        <v>197</v>
      </c>
    </row>
    <row r="16" spans="1:8" ht="24.95" customHeight="1">
      <c r="A16" s="59" t="s">
        <v>115</v>
      </c>
      <c r="B16" s="7"/>
      <c r="C16" s="96"/>
      <c r="D16" s="84"/>
      <c r="E16" s="84"/>
      <c r="F16" s="84"/>
      <c r="G16" s="84"/>
      <c r="H16" s="85"/>
    </row>
    <row r="17" spans="1:11" ht="42.75" customHeight="1">
      <c r="A17" s="85" t="s">
        <v>381</v>
      </c>
      <c r="B17" s="7">
        <v>5200</v>
      </c>
      <c r="C17" s="96"/>
      <c r="D17" s="162">
        <f>'Осн. фін. пок.'!C91/'Осн. фін. пок.'!C52</f>
        <v>1.034153005464481</v>
      </c>
      <c r="E17" s="162">
        <f>'Осн. фін. пок.'!D91/'Осн. фін. пок.'!D52</f>
        <v>0</v>
      </c>
      <c r="F17" s="162">
        <f>'Осн. фін. пок.'!E91/'Осн. фін. пок.'!E52</f>
        <v>0</v>
      </c>
      <c r="G17" s="162">
        <f>'Осн. фін. пок.'!F91/'Осн. фін. пок.'!F52</f>
        <v>0</v>
      </c>
      <c r="H17" s="85"/>
    </row>
    <row r="18" spans="1:11" ht="75">
      <c r="A18" s="85" t="s">
        <v>382</v>
      </c>
      <c r="B18" s="7">
        <v>5210</v>
      </c>
      <c r="C18" s="96"/>
      <c r="D18" s="162">
        <f>'Осн. фін. пок.'!C91/'Осн. фін. пок.'!C8</f>
        <v>2.2775136891509718E-2</v>
      </c>
      <c r="E18" s="162">
        <f>'Осн. фін. пок.'!D91/'Осн. фін. пок.'!D8</f>
        <v>0</v>
      </c>
      <c r="F18" s="162">
        <f>'Осн. фін. пок.'!E91/'Осн. фін. пок.'!E8</f>
        <v>0</v>
      </c>
      <c r="G18" s="162">
        <f>'Осн. фін. пок.'!F91/'Осн. фін. пок.'!F8</f>
        <v>0</v>
      </c>
      <c r="H18" s="85"/>
    </row>
    <row r="19" spans="1:11" ht="37.5">
      <c r="A19" s="85" t="s">
        <v>383</v>
      </c>
      <c r="B19" s="7">
        <v>5220</v>
      </c>
      <c r="C19" s="96" t="s">
        <v>302</v>
      </c>
      <c r="D19" s="162">
        <f>'Осн. фін. пок.'!C113/'Осн. фін. пок.'!C112</f>
        <v>0.19017023249652248</v>
      </c>
      <c r="E19" s="162">
        <f>'Осн. фін. пок.'!D113/'Осн. фін. пок.'!D112</f>
        <v>0.29660606898458564</v>
      </c>
      <c r="F19" s="162">
        <f>'Осн. фін. пок.'!E113/'Осн. фін. пок.'!E112</f>
        <v>7.8862216871096402E-2</v>
      </c>
      <c r="G19" s="162" t="e">
        <f>'Осн. фін. пок.'!F113/'Осн. фін. пок.'!F112</f>
        <v>#VALUE!</v>
      </c>
      <c r="H19" s="85" t="s">
        <v>196</v>
      </c>
    </row>
    <row r="20" spans="1:11" ht="24.95" customHeight="1">
      <c r="A20" s="59" t="s">
        <v>187</v>
      </c>
      <c r="B20" s="7"/>
      <c r="C20" s="96"/>
      <c r="D20" s="84"/>
      <c r="E20" s="84"/>
      <c r="F20" s="84"/>
      <c r="G20" s="84"/>
      <c r="H20" s="85"/>
    </row>
    <row r="21" spans="1:11" ht="75">
      <c r="A21" s="29" t="s">
        <v>199</v>
      </c>
      <c r="B21" s="7">
        <v>5300</v>
      </c>
      <c r="C21" s="96"/>
      <c r="D21" s="84"/>
      <c r="E21" s="84"/>
      <c r="F21" s="84"/>
      <c r="G21" s="84"/>
      <c r="H21" s="87"/>
    </row>
    <row r="26" spans="1:11" ht="20.25">
      <c r="K26" s="86"/>
    </row>
    <row r="27" spans="1:11" s="197" customFormat="1" ht="18.75">
      <c r="A27" s="199" t="s">
        <v>409</v>
      </c>
      <c r="B27" s="1"/>
      <c r="C27" s="211" t="s">
        <v>410</v>
      </c>
      <c r="D27" s="212"/>
      <c r="E27" s="212"/>
      <c r="F27" s="212"/>
      <c r="G27" s="210"/>
      <c r="H27" s="210"/>
    </row>
    <row r="28" spans="1:11" s="2" customFormat="1" ht="18.75">
      <c r="A28" s="69"/>
      <c r="B28" s="3"/>
      <c r="C28" s="210"/>
      <c r="D28" s="210"/>
      <c r="E28" s="3"/>
      <c r="F28" s="209"/>
      <c r="G28" s="209"/>
      <c r="H28" s="209"/>
    </row>
  </sheetData>
  <mergeCells count="11">
    <mergeCell ref="A1:H1"/>
    <mergeCell ref="A3:A4"/>
    <mergeCell ref="B3:B4"/>
    <mergeCell ref="C3:C4"/>
    <mergeCell ref="D3:E3"/>
    <mergeCell ref="G27:H27"/>
    <mergeCell ref="F3:G3"/>
    <mergeCell ref="H3:H4"/>
    <mergeCell ref="C28:D28"/>
    <mergeCell ref="F28:H28"/>
    <mergeCell ref="C27:F27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Roman,звичайний"&amp;14
&amp;18 &amp;14 12&amp;R
&amp;"Times New Roman,звичайний"&amp;14Таблиця  5</oddHeader>
  </headerFooter>
  <ignoredErrors>
    <ignoredError sqref="D7 D19:G19 D9:F9 D10:G10 D11:E11 D13:E13 D14:G14 D15:G15 F11:G11 D8:F8 G7:G8 F7 D18:E18 F17:F18 D17:E17 G17:G18 G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R88"/>
  <sheetViews>
    <sheetView topLeftCell="A19" zoomScale="75" zoomScaleNormal="60" zoomScaleSheetLayoutView="65" workbookViewId="0">
      <selection activeCell="C24" sqref="C24:E24"/>
    </sheetView>
  </sheetViews>
  <sheetFormatPr defaultColWidth="9.140625" defaultRowHeight="18.75"/>
  <cols>
    <col min="1" max="1" width="44.85546875" style="193" customWidth="1"/>
    <col min="2" max="2" width="13.5703125" style="19" customWidth="1"/>
    <col min="3" max="3" width="18.5703125" style="193" customWidth="1"/>
    <col min="4" max="4" width="16.140625" style="193" customWidth="1"/>
    <col min="5" max="5" width="15.42578125" style="193" customWidth="1"/>
    <col min="6" max="6" width="16.5703125" style="193" customWidth="1"/>
    <col min="7" max="7" width="15.28515625" style="193" customWidth="1"/>
    <col min="8" max="8" width="16.5703125" style="193" customWidth="1"/>
    <col min="9" max="9" width="16.140625" style="193" customWidth="1"/>
    <col min="10" max="10" width="16.42578125" style="193" customWidth="1"/>
    <col min="11" max="11" width="16.5703125" style="193" customWidth="1"/>
    <col min="12" max="12" width="16.85546875" style="193" customWidth="1"/>
    <col min="13" max="15" width="16.7109375" style="193" customWidth="1"/>
    <col min="16" max="16384" width="9.140625" style="193"/>
  </cols>
  <sheetData>
    <row r="1" spans="1:15">
      <c r="A1" s="297" t="s">
        <v>89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</row>
    <row r="2" spans="1:15">
      <c r="A2" s="297" t="s">
        <v>408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5">
      <c r="A3" s="210" t="s">
        <v>57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5">
      <c r="A4" s="299" t="s">
        <v>96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</row>
    <row r="5" spans="1:15" ht="24.95" customHeight="1">
      <c r="A5" s="257" t="s">
        <v>250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15" ht="9" customHeigh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15">
      <c r="A7" s="300" t="s">
        <v>186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</row>
    <row r="8" spans="1:15" ht="12.75" customHeight="1">
      <c r="B8" s="193"/>
    </row>
    <row r="9" spans="1:15" s="187" customFormat="1" ht="53.25" customHeight="1">
      <c r="A9" s="218" t="s">
        <v>167</v>
      </c>
      <c r="B9" s="218"/>
      <c r="C9" s="252" t="s">
        <v>320</v>
      </c>
      <c r="D9" s="252"/>
      <c r="E9" s="253"/>
      <c r="F9" s="251" t="s">
        <v>321</v>
      </c>
      <c r="G9" s="252"/>
      <c r="H9" s="253"/>
      <c r="I9" s="218" t="s">
        <v>322</v>
      </c>
      <c r="J9" s="218"/>
      <c r="K9" s="218"/>
      <c r="L9" s="218" t="s">
        <v>318</v>
      </c>
      <c r="M9" s="218"/>
      <c r="N9" s="251" t="s">
        <v>319</v>
      </c>
      <c r="O9" s="253"/>
    </row>
    <row r="10" spans="1:15" s="187" customFormat="1" ht="17.25" customHeight="1">
      <c r="A10" s="218">
        <v>1</v>
      </c>
      <c r="B10" s="218"/>
      <c r="C10" s="252">
        <v>2</v>
      </c>
      <c r="D10" s="252"/>
      <c r="E10" s="253"/>
      <c r="F10" s="251">
        <v>3</v>
      </c>
      <c r="G10" s="252"/>
      <c r="H10" s="253"/>
      <c r="I10" s="218">
        <v>4</v>
      </c>
      <c r="J10" s="218"/>
      <c r="K10" s="218"/>
      <c r="L10" s="251">
        <v>5</v>
      </c>
      <c r="M10" s="253"/>
      <c r="N10" s="218">
        <v>6</v>
      </c>
      <c r="O10" s="218"/>
    </row>
    <row r="11" spans="1:15" s="187" customFormat="1" ht="95.25" customHeight="1">
      <c r="A11" s="228" t="s">
        <v>328</v>
      </c>
      <c r="B11" s="228"/>
      <c r="C11" s="261">
        <f>SUM(C12:C14)</f>
        <v>261</v>
      </c>
      <c r="D11" s="262"/>
      <c r="E11" s="263"/>
      <c r="F11" s="261">
        <f>SUM(F12:F14)</f>
        <v>235</v>
      </c>
      <c r="G11" s="262"/>
      <c r="H11" s="263"/>
      <c r="I11" s="261">
        <f>SUM(I12:I14)</f>
        <v>220</v>
      </c>
      <c r="J11" s="262"/>
      <c r="K11" s="263"/>
      <c r="L11" s="246">
        <f>I11-F11</f>
        <v>-15</v>
      </c>
      <c r="M11" s="246"/>
      <c r="N11" s="301">
        <f>(I11/F11)*100</f>
        <v>93.61702127659575</v>
      </c>
      <c r="O11" s="302"/>
    </row>
    <row r="12" spans="1:15" s="187" customFormat="1">
      <c r="A12" s="270" t="s">
        <v>171</v>
      </c>
      <c r="B12" s="270"/>
      <c r="C12" s="243">
        <v>1</v>
      </c>
      <c r="D12" s="244"/>
      <c r="E12" s="245"/>
      <c r="F12" s="243">
        <v>1</v>
      </c>
      <c r="G12" s="244"/>
      <c r="H12" s="245"/>
      <c r="I12" s="243">
        <v>1</v>
      </c>
      <c r="J12" s="244"/>
      <c r="K12" s="245"/>
      <c r="L12" s="247">
        <f t="shared" ref="L12:L26" si="0">I12-F12</f>
        <v>0</v>
      </c>
      <c r="M12" s="247"/>
      <c r="N12" s="241">
        <f t="shared" ref="N12:N26" si="1">(I12/F12)*100</f>
        <v>100</v>
      </c>
      <c r="O12" s="242"/>
    </row>
    <row r="13" spans="1:15" s="187" customFormat="1">
      <c r="A13" s="270" t="s">
        <v>170</v>
      </c>
      <c r="B13" s="270"/>
      <c r="C13" s="243">
        <v>42</v>
      </c>
      <c r="D13" s="244"/>
      <c r="E13" s="245"/>
      <c r="F13" s="243">
        <v>30</v>
      </c>
      <c r="G13" s="244"/>
      <c r="H13" s="245"/>
      <c r="I13" s="243">
        <v>28</v>
      </c>
      <c r="J13" s="244"/>
      <c r="K13" s="245"/>
      <c r="L13" s="247">
        <f t="shared" si="0"/>
        <v>-2</v>
      </c>
      <c r="M13" s="247"/>
      <c r="N13" s="241">
        <f t="shared" si="1"/>
        <v>93.333333333333329</v>
      </c>
      <c r="O13" s="242"/>
    </row>
    <row r="14" spans="1:15" s="187" customFormat="1">
      <c r="A14" s="270" t="s">
        <v>172</v>
      </c>
      <c r="B14" s="270"/>
      <c r="C14" s="243">
        <v>218</v>
      </c>
      <c r="D14" s="244"/>
      <c r="E14" s="245"/>
      <c r="F14" s="243">
        <v>204</v>
      </c>
      <c r="G14" s="244"/>
      <c r="H14" s="245"/>
      <c r="I14" s="243">
        <v>191</v>
      </c>
      <c r="J14" s="244"/>
      <c r="K14" s="245"/>
      <c r="L14" s="247">
        <f t="shared" si="0"/>
        <v>-13</v>
      </c>
      <c r="M14" s="247"/>
      <c r="N14" s="241">
        <f t="shared" si="1"/>
        <v>93.627450980392155</v>
      </c>
      <c r="O14" s="242"/>
    </row>
    <row r="15" spans="1:15" s="187" customFormat="1" ht="37.5" customHeight="1">
      <c r="A15" s="228" t="s">
        <v>384</v>
      </c>
      <c r="B15" s="228"/>
      <c r="C15" s="261">
        <f>SUM(C16:C18)</f>
        <v>18448</v>
      </c>
      <c r="D15" s="262"/>
      <c r="E15" s="263"/>
      <c r="F15" s="261">
        <f>SUM(F16:F18)</f>
        <v>18283</v>
      </c>
      <c r="G15" s="262"/>
      <c r="H15" s="263"/>
      <c r="I15" s="261">
        <f>SUM(I16:I18)</f>
        <v>18421</v>
      </c>
      <c r="J15" s="262"/>
      <c r="K15" s="263"/>
      <c r="L15" s="246">
        <f t="shared" si="0"/>
        <v>138</v>
      </c>
      <c r="M15" s="246"/>
      <c r="N15" s="301">
        <f t="shared" si="1"/>
        <v>100.75479954055679</v>
      </c>
      <c r="O15" s="302"/>
    </row>
    <row r="16" spans="1:15" s="187" customFormat="1">
      <c r="A16" s="270" t="s">
        <v>171</v>
      </c>
      <c r="B16" s="270"/>
      <c r="C16" s="243">
        <v>208</v>
      </c>
      <c r="D16" s="244"/>
      <c r="E16" s="245"/>
      <c r="F16" s="243">
        <v>252</v>
      </c>
      <c r="G16" s="244"/>
      <c r="H16" s="245"/>
      <c r="I16" s="243">
        <f>237+33</f>
        <v>270</v>
      </c>
      <c r="J16" s="244"/>
      <c r="K16" s="245"/>
      <c r="L16" s="247">
        <f t="shared" si="0"/>
        <v>18</v>
      </c>
      <c r="M16" s="247"/>
      <c r="N16" s="241">
        <f t="shared" si="1"/>
        <v>107.14285714285714</v>
      </c>
      <c r="O16" s="242"/>
    </row>
    <row r="17" spans="1:18" s="187" customFormat="1">
      <c r="A17" s="270" t="s">
        <v>170</v>
      </c>
      <c r="B17" s="270"/>
      <c r="C17" s="243">
        <v>2680</v>
      </c>
      <c r="D17" s="244"/>
      <c r="E17" s="245"/>
      <c r="F17" s="243">
        <v>3080</v>
      </c>
      <c r="G17" s="244"/>
      <c r="H17" s="245"/>
      <c r="I17" s="243">
        <v>2619</v>
      </c>
      <c r="J17" s="244"/>
      <c r="K17" s="245"/>
      <c r="L17" s="247">
        <f t="shared" si="0"/>
        <v>-461</v>
      </c>
      <c r="M17" s="247"/>
      <c r="N17" s="241">
        <f t="shared" si="1"/>
        <v>85.032467532467535</v>
      </c>
      <c r="O17" s="242"/>
      <c r="R17" s="180"/>
    </row>
    <row r="18" spans="1:18" s="187" customFormat="1">
      <c r="A18" s="270" t="s">
        <v>172</v>
      </c>
      <c r="B18" s="270"/>
      <c r="C18" s="243">
        <v>15560</v>
      </c>
      <c r="D18" s="244"/>
      <c r="E18" s="245"/>
      <c r="F18" s="243">
        <v>14951</v>
      </c>
      <c r="G18" s="244"/>
      <c r="H18" s="245"/>
      <c r="I18" s="243">
        <f>15532</f>
        <v>15532</v>
      </c>
      <c r="J18" s="244"/>
      <c r="K18" s="245"/>
      <c r="L18" s="247">
        <f t="shared" si="0"/>
        <v>581</v>
      </c>
      <c r="M18" s="247"/>
      <c r="N18" s="241">
        <f t="shared" si="1"/>
        <v>103.88602769045549</v>
      </c>
      <c r="O18" s="242"/>
    </row>
    <row r="19" spans="1:18" s="187" customFormat="1" ht="36" customHeight="1">
      <c r="A19" s="228" t="s">
        <v>385</v>
      </c>
      <c r="B19" s="228"/>
      <c r="C19" s="261">
        <f>C20+C21+C22</f>
        <v>18448</v>
      </c>
      <c r="D19" s="262"/>
      <c r="E19" s="263"/>
      <c r="F19" s="261">
        <f>'Осн. фін. пок.'!E50</f>
        <v>18283</v>
      </c>
      <c r="G19" s="262"/>
      <c r="H19" s="263"/>
      <c r="I19" s="261">
        <f>'Осн. фін. пок.'!F50</f>
        <v>18421</v>
      </c>
      <c r="J19" s="262"/>
      <c r="K19" s="263"/>
      <c r="L19" s="246">
        <f t="shared" si="0"/>
        <v>138</v>
      </c>
      <c r="M19" s="246"/>
      <c r="N19" s="301">
        <f t="shared" si="1"/>
        <v>100.75479954055679</v>
      </c>
      <c r="O19" s="302"/>
    </row>
    <row r="20" spans="1:18" s="187" customFormat="1">
      <c r="A20" s="270" t="s">
        <v>171</v>
      </c>
      <c r="B20" s="270"/>
      <c r="C20" s="243">
        <f>C16</f>
        <v>208</v>
      </c>
      <c r="D20" s="244"/>
      <c r="E20" s="245"/>
      <c r="F20" s="243">
        <f>F16</f>
        <v>252</v>
      </c>
      <c r="G20" s="244"/>
      <c r="H20" s="245"/>
      <c r="I20" s="243">
        <f>I16</f>
        <v>270</v>
      </c>
      <c r="J20" s="244"/>
      <c r="K20" s="245"/>
      <c r="L20" s="247">
        <f t="shared" si="0"/>
        <v>18</v>
      </c>
      <c r="M20" s="247"/>
      <c r="N20" s="241">
        <f t="shared" si="1"/>
        <v>107.14285714285714</v>
      </c>
      <c r="O20" s="242"/>
    </row>
    <row r="21" spans="1:18" s="187" customFormat="1">
      <c r="A21" s="270" t="s">
        <v>170</v>
      </c>
      <c r="B21" s="270"/>
      <c r="C21" s="243">
        <f>C17</f>
        <v>2680</v>
      </c>
      <c r="D21" s="244"/>
      <c r="E21" s="245"/>
      <c r="F21" s="243">
        <f>F17</f>
        <v>3080</v>
      </c>
      <c r="G21" s="244"/>
      <c r="H21" s="245"/>
      <c r="I21" s="243">
        <f>I17</f>
        <v>2619</v>
      </c>
      <c r="J21" s="244"/>
      <c r="K21" s="245"/>
      <c r="L21" s="247">
        <f t="shared" si="0"/>
        <v>-461</v>
      </c>
      <c r="M21" s="247"/>
      <c r="N21" s="241">
        <f t="shared" si="1"/>
        <v>85.032467532467535</v>
      </c>
      <c r="O21" s="242"/>
    </row>
    <row r="22" spans="1:18" s="187" customFormat="1">
      <c r="A22" s="270" t="s">
        <v>172</v>
      </c>
      <c r="B22" s="270"/>
      <c r="C22" s="243">
        <f>C18</f>
        <v>15560</v>
      </c>
      <c r="D22" s="244"/>
      <c r="E22" s="245"/>
      <c r="F22" s="243">
        <f>F18</f>
        <v>14951</v>
      </c>
      <c r="G22" s="244"/>
      <c r="H22" s="245"/>
      <c r="I22" s="243">
        <f>I18</f>
        <v>15532</v>
      </c>
      <c r="J22" s="244"/>
      <c r="K22" s="245"/>
      <c r="L22" s="247">
        <f t="shared" si="0"/>
        <v>581</v>
      </c>
      <c r="M22" s="247"/>
      <c r="N22" s="241">
        <f t="shared" si="1"/>
        <v>103.88602769045549</v>
      </c>
      <c r="O22" s="242"/>
    </row>
    <row r="23" spans="1:18" s="187" customFormat="1" ht="56.25" customHeight="1">
      <c r="A23" s="228" t="s">
        <v>386</v>
      </c>
      <c r="B23" s="228"/>
      <c r="C23" s="264">
        <f>(C19/C11)/12*1000</f>
        <v>5890.1660280970627</v>
      </c>
      <c r="D23" s="265"/>
      <c r="E23" s="266"/>
      <c r="F23" s="261">
        <f>(F19/F11)/12*1000</f>
        <v>6483.333333333333</v>
      </c>
      <c r="G23" s="262"/>
      <c r="H23" s="263"/>
      <c r="I23" s="261">
        <f>(I19/I11)/12*1000</f>
        <v>6977.651515151515</v>
      </c>
      <c r="J23" s="262"/>
      <c r="K23" s="263"/>
      <c r="L23" s="246">
        <f t="shared" si="0"/>
        <v>494.31818181818198</v>
      </c>
      <c r="M23" s="246"/>
      <c r="N23" s="301">
        <f t="shared" si="1"/>
        <v>107.62444496377658</v>
      </c>
      <c r="O23" s="302"/>
    </row>
    <row r="24" spans="1:18" s="187" customFormat="1">
      <c r="A24" s="270" t="s">
        <v>171</v>
      </c>
      <c r="B24" s="270"/>
      <c r="C24" s="267">
        <f>(C20/C12)/12*1000</f>
        <v>17333.333333333332</v>
      </c>
      <c r="D24" s="268"/>
      <c r="E24" s="269"/>
      <c r="F24" s="243">
        <f>(F20/F12)/12*1000</f>
        <v>21000</v>
      </c>
      <c r="G24" s="244"/>
      <c r="H24" s="245"/>
      <c r="I24" s="243">
        <f>(I20/I12)/12*1000</f>
        <v>22500</v>
      </c>
      <c r="J24" s="244"/>
      <c r="K24" s="245"/>
      <c r="L24" s="247">
        <f t="shared" si="0"/>
        <v>1500</v>
      </c>
      <c r="M24" s="247"/>
      <c r="N24" s="241">
        <f t="shared" si="1"/>
        <v>107.14285714285714</v>
      </c>
      <c r="O24" s="242"/>
    </row>
    <row r="25" spans="1:18" s="187" customFormat="1">
      <c r="A25" s="270" t="s">
        <v>170</v>
      </c>
      <c r="B25" s="270"/>
      <c r="C25" s="267">
        <f>(C21/C13)/12*1000</f>
        <v>5317.4603174603171</v>
      </c>
      <c r="D25" s="268"/>
      <c r="E25" s="269"/>
      <c r="F25" s="243">
        <f>(F21/F13)/12*1000</f>
        <v>8555.5555555555547</v>
      </c>
      <c r="G25" s="244"/>
      <c r="H25" s="245"/>
      <c r="I25" s="243">
        <f>(I21/I13)/12*1000</f>
        <v>7794.6428571428578</v>
      </c>
      <c r="J25" s="244"/>
      <c r="K25" s="245"/>
      <c r="L25" s="247">
        <f t="shared" si="0"/>
        <v>-760.91269841269695</v>
      </c>
      <c r="M25" s="247"/>
      <c r="N25" s="241">
        <f t="shared" si="1"/>
        <v>91.106215213358084</v>
      </c>
      <c r="O25" s="242"/>
    </row>
    <row r="26" spans="1:18" s="187" customFormat="1">
      <c r="A26" s="270" t="s">
        <v>172</v>
      </c>
      <c r="B26" s="270"/>
      <c r="C26" s="267">
        <f>(C22/C14)/12*1000</f>
        <v>5948.012232415902</v>
      </c>
      <c r="D26" s="268"/>
      <c r="E26" s="269"/>
      <c r="F26" s="243">
        <f>(F22/F14)/12*1000</f>
        <v>6107.4346405228762</v>
      </c>
      <c r="G26" s="244"/>
      <c r="H26" s="245"/>
      <c r="I26" s="243">
        <f>(I22/I14)/12*1000</f>
        <v>6776.6143106457239</v>
      </c>
      <c r="J26" s="244"/>
      <c r="K26" s="245"/>
      <c r="L26" s="247">
        <f t="shared" si="0"/>
        <v>669.17967012284771</v>
      </c>
      <c r="M26" s="247"/>
      <c r="N26" s="241">
        <f t="shared" si="1"/>
        <v>110.95680444425611</v>
      </c>
      <c r="O26" s="242"/>
    </row>
    <row r="27" spans="1:18" s="187" customFormat="1" ht="13.5" customHeight="1">
      <c r="A27" s="26"/>
      <c r="B27" s="26"/>
      <c r="C27" s="26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182"/>
      <c r="O27" s="182"/>
    </row>
    <row r="28" spans="1:18">
      <c r="A28" s="258" t="s">
        <v>387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</row>
    <row r="29" spans="1:18" ht="11.2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18" ht="30.75" customHeight="1">
      <c r="A30" s="257" t="s">
        <v>173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</row>
    <row r="31" spans="1:18" ht="12.75" customHeight="1"/>
    <row r="32" spans="1:18" ht="24.95" customHeight="1">
      <c r="A32" s="189" t="s">
        <v>97</v>
      </c>
      <c r="B32" s="259" t="s">
        <v>188</v>
      </c>
      <c r="C32" s="260"/>
      <c r="D32" s="260"/>
      <c r="E32" s="260"/>
      <c r="F32" s="217" t="s">
        <v>64</v>
      </c>
      <c r="G32" s="217"/>
      <c r="H32" s="217"/>
      <c r="I32" s="217"/>
      <c r="J32" s="217"/>
      <c r="K32" s="217"/>
      <c r="L32" s="217"/>
      <c r="M32" s="217"/>
      <c r="N32" s="217"/>
      <c r="O32" s="217"/>
    </row>
    <row r="33" spans="1:15" ht="17.25" customHeight="1">
      <c r="A33" s="189">
        <v>1</v>
      </c>
      <c r="B33" s="259">
        <v>2</v>
      </c>
      <c r="C33" s="260"/>
      <c r="D33" s="260"/>
      <c r="E33" s="260"/>
      <c r="F33" s="217">
        <v>3</v>
      </c>
      <c r="G33" s="217"/>
      <c r="H33" s="217"/>
      <c r="I33" s="217"/>
      <c r="J33" s="217"/>
      <c r="K33" s="217"/>
      <c r="L33" s="217"/>
      <c r="M33" s="217"/>
      <c r="N33" s="217"/>
      <c r="O33" s="217"/>
    </row>
    <row r="34" spans="1:15" ht="20.100000000000001" customHeight="1">
      <c r="A34" s="88"/>
      <c r="B34" s="295"/>
      <c r="C34" s="298"/>
      <c r="D34" s="298"/>
      <c r="E34" s="298"/>
      <c r="F34" s="271"/>
      <c r="G34" s="271"/>
      <c r="H34" s="271"/>
      <c r="I34" s="271"/>
      <c r="J34" s="271"/>
      <c r="K34" s="271"/>
      <c r="L34" s="271"/>
      <c r="M34" s="271"/>
      <c r="N34" s="271"/>
      <c r="O34" s="271"/>
    </row>
    <row r="35" spans="1:15" ht="20.100000000000001" customHeight="1">
      <c r="A35" s="88"/>
      <c r="B35" s="295"/>
      <c r="C35" s="298"/>
      <c r="D35" s="298"/>
      <c r="E35" s="298"/>
      <c r="F35" s="271"/>
      <c r="G35" s="271"/>
      <c r="H35" s="271"/>
      <c r="I35" s="271"/>
      <c r="J35" s="271"/>
      <c r="K35" s="271"/>
      <c r="L35" s="271"/>
      <c r="M35" s="271"/>
      <c r="N35" s="271"/>
      <c r="O35" s="271"/>
    </row>
    <row r="36" spans="1:15" ht="20.100000000000001" customHeight="1">
      <c r="A36" s="88"/>
      <c r="B36" s="295"/>
      <c r="C36" s="298"/>
      <c r="D36" s="298"/>
      <c r="E36" s="298"/>
      <c r="F36" s="271"/>
      <c r="G36" s="271"/>
      <c r="H36" s="271"/>
      <c r="I36" s="271"/>
      <c r="J36" s="271"/>
      <c r="K36" s="271"/>
      <c r="L36" s="271"/>
      <c r="M36" s="271"/>
      <c r="N36" s="271"/>
      <c r="O36" s="271"/>
    </row>
    <row r="37" spans="1:15" ht="20.100000000000001" customHeight="1">
      <c r="A37" s="88"/>
      <c r="B37" s="295"/>
      <c r="C37" s="298"/>
      <c r="D37" s="298"/>
      <c r="E37" s="298"/>
      <c r="F37" s="271"/>
      <c r="G37" s="271"/>
      <c r="H37" s="271"/>
      <c r="I37" s="271"/>
      <c r="J37" s="271"/>
      <c r="K37" s="271"/>
      <c r="L37" s="271"/>
      <c r="M37" s="271"/>
      <c r="N37" s="271"/>
      <c r="O37" s="271"/>
    </row>
    <row r="38" spans="1:15" ht="20.100000000000001" customHeight="1">
      <c r="A38" s="88"/>
      <c r="B38" s="295"/>
      <c r="C38" s="298"/>
      <c r="D38" s="298"/>
      <c r="E38" s="298"/>
      <c r="F38" s="271"/>
      <c r="G38" s="271"/>
      <c r="H38" s="271"/>
      <c r="I38" s="271"/>
      <c r="J38" s="271"/>
      <c r="K38" s="271"/>
      <c r="L38" s="271"/>
      <c r="M38" s="271"/>
      <c r="N38" s="271"/>
      <c r="O38" s="271"/>
    </row>
    <row r="39" spans="1:15" ht="20.100000000000001" customHeight="1">
      <c r="A39" s="88"/>
      <c r="B39" s="295"/>
      <c r="C39" s="298"/>
      <c r="D39" s="298"/>
      <c r="E39" s="298"/>
      <c r="F39" s="271"/>
      <c r="G39" s="271"/>
      <c r="H39" s="271"/>
      <c r="I39" s="271"/>
      <c r="J39" s="271"/>
      <c r="K39" s="271"/>
      <c r="L39" s="271"/>
      <c r="M39" s="271"/>
      <c r="N39" s="271"/>
      <c r="O39" s="271"/>
    </row>
    <row r="40" spans="1:15">
      <c r="A40" s="257" t="s">
        <v>148</v>
      </c>
      <c r="B40" s="257"/>
      <c r="C40" s="257"/>
      <c r="D40" s="257"/>
      <c r="E40" s="257"/>
      <c r="F40" s="257"/>
      <c r="G40" s="257"/>
      <c r="H40" s="257"/>
      <c r="I40" s="257"/>
      <c r="J40" s="257"/>
    </row>
    <row r="41" spans="1:15">
      <c r="A41" s="18"/>
    </row>
    <row r="42" spans="1:15" ht="52.5" customHeight="1">
      <c r="A42" s="272" t="s">
        <v>249</v>
      </c>
      <c r="B42" s="273"/>
      <c r="C42" s="274"/>
      <c r="D42" s="218" t="s">
        <v>140</v>
      </c>
      <c r="E42" s="218"/>
      <c r="F42" s="218"/>
      <c r="G42" s="218" t="s">
        <v>139</v>
      </c>
      <c r="H42" s="218"/>
      <c r="I42" s="218"/>
      <c r="J42" s="218" t="s">
        <v>168</v>
      </c>
      <c r="K42" s="218"/>
      <c r="L42" s="218"/>
      <c r="M42" s="251" t="s">
        <v>169</v>
      </c>
      <c r="N42" s="252"/>
      <c r="O42" s="253"/>
    </row>
    <row r="43" spans="1:15" ht="155.25" customHeight="1">
      <c r="A43" s="275"/>
      <c r="B43" s="276"/>
      <c r="C43" s="277"/>
      <c r="D43" s="185" t="s">
        <v>388</v>
      </c>
      <c r="E43" s="185" t="s">
        <v>184</v>
      </c>
      <c r="F43" s="185" t="s">
        <v>389</v>
      </c>
      <c r="G43" s="185" t="s">
        <v>388</v>
      </c>
      <c r="H43" s="185" t="s">
        <v>184</v>
      </c>
      <c r="I43" s="185" t="s">
        <v>389</v>
      </c>
      <c r="J43" s="185" t="s">
        <v>388</v>
      </c>
      <c r="K43" s="185" t="s">
        <v>184</v>
      </c>
      <c r="L43" s="185" t="s">
        <v>389</v>
      </c>
      <c r="M43" s="102" t="s">
        <v>141</v>
      </c>
      <c r="N43" s="102" t="s">
        <v>142</v>
      </c>
      <c r="O43" s="102" t="s">
        <v>201</v>
      </c>
    </row>
    <row r="44" spans="1:15">
      <c r="A44" s="251">
        <v>1</v>
      </c>
      <c r="B44" s="252"/>
      <c r="C44" s="253"/>
      <c r="D44" s="185">
        <v>2</v>
      </c>
      <c r="E44" s="185">
        <v>3</v>
      </c>
      <c r="F44" s="185">
        <v>4</v>
      </c>
      <c r="G44" s="185">
        <v>5</v>
      </c>
      <c r="H44" s="184">
        <v>6</v>
      </c>
      <c r="I44" s="184">
        <v>7</v>
      </c>
      <c r="J44" s="184">
        <v>8</v>
      </c>
      <c r="K44" s="184">
        <v>9</v>
      </c>
      <c r="L44" s="184">
        <v>10</v>
      </c>
      <c r="M44" s="184">
        <v>11</v>
      </c>
      <c r="N44" s="184">
        <v>12</v>
      </c>
      <c r="O44" s="184">
        <v>13</v>
      </c>
    </row>
    <row r="45" spans="1:15" ht="54" customHeight="1">
      <c r="A45" s="254" t="s">
        <v>402</v>
      </c>
      <c r="B45" s="255"/>
      <c r="C45" s="256"/>
      <c r="D45" s="190">
        <v>27540</v>
      </c>
      <c r="E45" s="190">
        <v>0</v>
      </c>
      <c r="F45" s="198">
        <f>D45</f>
        <v>27540</v>
      </c>
      <c r="G45" s="190">
        <v>30406</v>
      </c>
      <c r="H45" s="190">
        <v>0</v>
      </c>
      <c r="I45" s="101">
        <f>G45</f>
        <v>30406</v>
      </c>
      <c r="J45" s="190">
        <f>G45-D45</f>
        <v>2866</v>
      </c>
      <c r="K45" s="190">
        <f t="shared" ref="J45:L48" si="2">H45-E45</f>
        <v>0</v>
      </c>
      <c r="L45" s="101">
        <f t="shared" si="2"/>
        <v>2866</v>
      </c>
      <c r="M45" s="140">
        <f>(G45/D45)*100</f>
        <v>110.40668119099493</v>
      </c>
      <c r="N45" s="190">
        <v>0</v>
      </c>
      <c r="O45" s="101">
        <f>(I45/F45)*100</f>
        <v>110.40668119099493</v>
      </c>
    </row>
    <row r="46" spans="1:15">
      <c r="A46" s="251"/>
      <c r="B46" s="252"/>
      <c r="C46" s="253"/>
      <c r="D46" s="190"/>
      <c r="E46" s="190"/>
      <c r="F46" s="101"/>
      <c r="G46" s="190"/>
      <c r="H46" s="190"/>
      <c r="I46" s="101"/>
      <c r="J46" s="190">
        <f t="shared" si="2"/>
        <v>0</v>
      </c>
      <c r="K46" s="190">
        <f t="shared" si="2"/>
        <v>0</v>
      </c>
      <c r="L46" s="101">
        <f t="shared" si="2"/>
        <v>0</v>
      </c>
      <c r="M46" s="140"/>
      <c r="N46" s="190"/>
      <c r="O46" s="101"/>
    </row>
    <row r="47" spans="1:15" ht="20.100000000000001" customHeight="1">
      <c r="A47" s="254"/>
      <c r="B47" s="255"/>
      <c r="C47" s="256"/>
      <c r="D47" s="190"/>
      <c r="E47" s="190"/>
      <c r="F47" s="101"/>
      <c r="G47" s="190"/>
      <c r="H47" s="190"/>
      <c r="I47" s="101"/>
      <c r="J47" s="190">
        <f t="shared" si="2"/>
        <v>0</v>
      </c>
      <c r="K47" s="190">
        <f t="shared" si="2"/>
        <v>0</v>
      </c>
      <c r="L47" s="101">
        <f t="shared" si="2"/>
        <v>0</v>
      </c>
      <c r="M47" s="140"/>
      <c r="N47" s="190"/>
      <c r="O47" s="101"/>
    </row>
    <row r="48" spans="1:15" ht="20.100000000000001" customHeight="1">
      <c r="A48" s="254"/>
      <c r="B48" s="255"/>
      <c r="C48" s="256"/>
      <c r="D48" s="190"/>
      <c r="E48" s="190"/>
      <c r="F48" s="101"/>
      <c r="G48" s="190"/>
      <c r="H48" s="190"/>
      <c r="I48" s="101"/>
      <c r="J48" s="190">
        <f t="shared" si="2"/>
        <v>0</v>
      </c>
      <c r="K48" s="190">
        <f t="shared" si="2"/>
        <v>0</v>
      </c>
      <c r="L48" s="101">
        <f t="shared" si="2"/>
        <v>0</v>
      </c>
      <c r="M48" s="140"/>
      <c r="N48" s="190"/>
      <c r="O48" s="101"/>
    </row>
    <row r="49" spans="1:15" ht="24.95" customHeight="1">
      <c r="A49" s="248" t="s">
        <v>41</v>
      </c>
      <c r="B49" s="249"/>
      <c r="C49" s="250"/>
      <c r="D49" s="191">
        <f>SUM(D45:D48)</f>
        <v>27540</v>
      </c>
      <c r="E49" s="191"/>
      <c r="F49" s="136"/>
      <c r="G49" s="191">
        <f>SUM(G45:G48)</f>
        <v>30406</v>
      </c>
      <c r="H49" s="191"/>
      <c r="I49" s="136"/>
      <c r="J49" s="191"/>
      <c r="K49" s="191"/>
      <c r="L49" s="136"/>
      <c r="M49" s="141"/>
      <c r="N49" s="191"/>
      <c r="O49" s="136"/>
    </row>
    <row r="50" spans="1:15">
      <c r="A50" s="20"/>
      <c r="B50" s="21"/>
      <c r="C50" s="21"/>
      <c r="D50" s="21"/>
      <c r="E50" s="21"/>
      <c r="F50" s="183"/>
      <c r="G50" s="183"/>
      <c r="H50" s="183"/>
      <c r="I50" s="188"/>
      <c r="J50" s="188"/>
      <c r="K50" s="188"/>
      <c r="L50" s="188"/>
      <c r="M50" s="188"/>
      <c r="N50" s="188"/>
      <c r="O50" s="188"/>
    </row>
    <row r="51" spans="1:15">
      <c r="A51" s="257" t="s">
        <v>55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</row>
    <row r="52" spans="1:15">
      <c r="A52" s="18"/>
    </row>
    <row r="53" spans="1:15" ht="56.25" customHeight="1">
      <c r="A53" s="185" t="s">
        <v>92</v>
      </c>
      <c r="B53" s="218" t="s">
        <v>54</v>
      </c>
      <c r="C53" s="218"/>
      <c r="D53" s="218" t="s">
        <v>49</v>
      </c>
      <c r="E53" s="218"/>
      <c r="F53" s="218" t="s">
        <v>50</v>
      </c>
      <c r="G53" s="218"/>
      <c r="H53" s="218" t="s">
        <v>68</v>
      </c>
      <c r="I53" s="218"/>
      <c r="J53" s="218"/>
      <c r="K53" s="251" t="s">
        <v>65</v>
      </c>
      <c r="L53" s="253"/>
      <c r="M53" s="251" t="s">
        <v>20</v>
      </c>
      <c r="N53" s="252"/>
      <c r="O53" s="253"/>
    </row>
    <row r="54" spans="1:15">
      <c r="A54" s="184">
        <v>1</v>
      </c>
      <c r="B54" s="217">
        <v>2</v>
      </c>
      <c r="C54" s="217"/>
      <c r="D54" s="217">
        <v>3</v>
      </c>
      <c r="E54" s="217"/>
      <c r="F54" s="217">
        <v>4</v>
      </c>
      <c r="G54" s="217"/>
      <c r="H54" s="217">
        <v>5</v>
      </c>
      <c r="I54" s="217"/>
      <c r="J54" s="217"/>
      <c r="K54" s="217">
        <v>6</v>
      </c>
      <c r="L54" s="217"/>
      <c r="M54" s="259">
        <v>7</v>
      </c>
      <c r="N54" s="260"/>
      <c r="O54" s="281"/>
    </row>
    <row r="55" spans="1:15">
      <c r="A55" s="192"/>
      <c r="B55" s="271"/>
      <c r="C55" s="271"/>
      <c r="D55" s="289"/>
      <c r="E55" s="289"/>
      <c r="F55" s="290" t="s">
        <v>151</v>
      </c>
      <c r="G55" s="290"/>
      <c r="H55" s="291"/>
      <c r="I55" s="291"/>
      <c r="J55" s="291"/>
      <c r="K55" s="243"/>
      <c r="L55" s="245"/>
      <c r="M55" s="289"/>
      <c r="N55" s="289"/>
      <c r="O55" s="289"/>
    </row>
    <row r="56" spans="1:15">
      <c r="A56" s="192"/>
      <c r="B56" s="292"/>
      <c r="C56" s="293"/>
      <c r="D56" s="278"/>
      <c r="E56" s="280"/>
      <c r="F56" s="284"/>
      <c r="G56" s="285"/>
      <c r="H56" s="286"/>
      <c r="I56" s="287"/>
      <c r="J56" s="288"/>
      <c r="K56" s="243"/>
      <c r="L56" s="245"/>
      <c r="M56" s="278"/>
      <c r="N56" s="279"/>
      <c r="O56" s="280"/>
    </row>
    <row r="57" spans="1:15">
      <c r="A57" s="192"/>
      <c r="B57" s="295"/>
      <c r="C57" s="296"/>
      <c r="D57" s="278"/>
      <c r="E57" s="280"/>
      <c r="F57" s="284"/>
      <c r="G57" s="285"/>
      <c r="H57" s="286"/>
      <c r="I57" s="287"/>
      <c r="J57" s="288"/>
      <c r="K57" s="243"/>
      <c r="L57" s="245"/>
      <c r="M57" s="278"/>
      <c r="N57" s="279"/>
      <c r="O57" s="280"/>
    </row>
    <row r="58" spans="1:15">
      <c r="A58" s="192"/>
      <c r="B58" s="271"/>
      <c r="C58" s="271"/>
      <c r="D58" s="289"/>
      <c r="E58" s="289"/>
      <c r="F58" s="290"/>
      <c r="G58" s="290"/>
      <c r="H58" s="291"/>
      <c r="I58" s="291"/>
      <c r="J58" s="291"/>
      <c r="K58" s="243"/>
      <c r="L58" s="245"/>
      <c r="M58" s="289"/>
      <c r="N58" s="289"/>
      <c r="O58" s="289"/>
    </row>
    <row r="59" spans="1:15">
      <c r="A59" s="186" t="s">
        <v>41</v>
      </c>
      <c r="B59" s="283" t="s">
        <v>21</v>
      </c>
      <c r="C59" s="283"/>
      <c r="D59" s="283" t="s">
        <v>21</v>
      </c>
      <c r="E59" s="283"/>
      <c r="F59" s="283" t="s">
        <v>21</v>
      </c>
      <c r="G59" s="283"/>
      <c r="H59" s="294"/>
      <c r="I59" s="294"/>
      <c r="J59" s="294"/>
      <c r="K59" s="261">
        <f>SUM(K55:L58)</f>
        <v>0</v>
      </c>
      <c r="L59" s="263"/>
      <c r="M59" s="282"/>
      <c r="N59" s="282"/>
      <c r="O59" s="282"/>
    </row>
    <row r="60" spans="1:15">
      <c r="A60" s="183"/>
      <c r="B60" s="181"/>
      <c r="C60" s="181"/>
      <c r="D60" s="181"/>
      <c r="E60" s="181"/>
      <c r="F60" s="181"/>
      <c r="G60" s="181"/>
      <c r="H60" s="181"/>
      <c r="I60" s="181"/>
      <c r="J60" s="181"/>
      <c r="K60" s="187"/>
      <c r="L60" s="187"/>
      <c r="M60" s="187"/>
      <c r="N60" s="187"/>
      <c r="O60" s="187"/>
    </row>
    <row r="61" spans="1:15">
      <c r="A61" s="257" t="s">
        <v>56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</row>
    <row r="62" spans="1:15" ht="15" customHeight="1">
      <c r="A62" s="188"/>
      <c r="B62" s="16"/>
      <c r="C62" s="188"/>
      <c r="D62" s="188"/>
      <c r="E62" s="188"/>
      <c r="F62" s="188"/>
      <c r="G62" s="188"/>
      <c r="H62" s="188"/>
      <c r="I62" s="15"/>
    </row>
    <row r="63" spans="1:15" ht="42.75" customHeight="1">
      <c r="A63" s="218" t="s">
        <v>48</v>
      </c>
      <c r="B63" s="218"/>
      <c r="C63" s="218"/>
      <c r="D63" s="218" t="s">
        <v>143</v>
      </c>
      <c r="E63" s="218"/>
      <c r="F63" s="218" t="s">
        <v>144</v>
      </c>
      <c r="G63" s="218"/>
      <c r="H63" s="218"/>
      <c r="I63" s="218"/>
      <c r="J63" s="218" t="s">
        <v>307</v>
      </c>
      <c r="K63" s="218"/>
      <c r="L63" s="218"/>
      <c r="M63" s="218"/>
      <c r="N63" s="218" t="s">
        <v>147</v>
      </c>
      <c r="O63" s="218"/>
    </row>
    <row r="64" spans="1:15" ht="42.75" customHeight="1">
      <c r="A64" s="218"/>
      <c r="B64" s="218"/>
      <c r="C64" s="218"/>
      <c r="D64" s="218"/>
      <c r="E64" s="218"/>
      <c r="F64" s="217" t="s">
        <v>145</v>
      </c>
      <c r="G64" s="217"/>
      <c r="H64" s="218" t="s">
        <v>146</v>
      </c>
      <c r="I64" s="218"/>
      <c r="J64" s="217" t="s">
        <v>145</v>
      </c>
      <c r="K64" s="217"/>
      <c r="L64" s="218" t="s">
        <v>146</v>
      </c>
      <c r="M64" s="218"/>
      <c r="N64" s="218"/>
      <c r="O64" s="218"/>
    </row>
    <row r="65" spans="1:15">
      <c r="A65" s="218">
        <v>1</v>
      </c>
      <c r="B65" s="218"/>
      <c r="C65" s="218"/>
      <c r="D65" s="251">
        <v>2</v>
      </c>
      <c r="E65" s="253"/>
      <c r="F65" s="251">
        <v>3</v>
      </c>
      <c r="G65" s="253"/>
      <c r="H65" s="259">
        <v>4</v>
      </c>
      <c r="I65" s="281"/>
      <c r="J65" s="259">
        <v>5</v>
      </c>
      <c r="K65" s="281"/>
      <c r="L65" s="259">
        <v>6</v>
      </c>
      <c r="M65" s="281"/>
      <c r="N65" s="259">
        <v>7</v>
      </c>
      <c r="O65" s="281"/>
    </row>
    <row r="66" spans="1:15" ht="20.100000000000001" customHeight="1">
      <c r="A66" s="270" t="s">
        <v>181</v>
      </c>
      <c r="B66" s="270"/>
      <c r="C66" s="270"/>
      <c r="D66" s="243"/>
      <c r="E66" s="245"/>
      <c r="F66" s="243"/>
      <c r="G66" s="245"/>
      <c r="H66" s="243"/>
      <c r="I66" s="245"/>
      <c r="J66" s="243"/>
      <c r="K66" s="245"/>
      <c r="L66" s="243"/>
      <c r="M66" s="245"/>
      <c r="N66" s="243">
        <f>D66+H66-L66</f>
        <v>0</v>
      </c>
      <c r="O66" s="245"/>
    </row>
    <row r="67" spans="1:15" ht="20.100000000000001" customHeight="1">
      <c r="A67" s="270" t="s">
        <v>76</v>
      </c>
      <c r="B67" s="270"/>
      <c r="C67" s="270"/>
      <c r="D67" s="243"/>
      <c r="E67" s="245"/>
      <c r="F67" s="243"/>
      <c r="G67" s="245"/>
      <c r="H67" s="243"/>
      <c r="I67" s="245"/>
      <c r="J67" s="243"/>
      <c r="K67" s="245"/>
      <c r="L67" s="243"/>
      <c r="M67" s="245"/>
      <c r="N67" s="243"/>
      <c r="O67" s="245"/>
    </row>
    <row r="68" spans="1:15" ht="20.100000000000001" customHeight="1">
      <c r="A68" s="270"/>
      <c r="B68" s="270"/>
      <c r="C68" s="270"/>
      <c r="D68" s="243"/>
      <c r="E68" s="245"/>
      <c r="F68" s="243"/>
      <c r="G68" s="245"/>
      <c r="H68" s="243"/>
      <c r="I68" s="245"/>
      <c r="J68" s="243"/>
      <c r="K68" s="245"/>
      <c r="L68" s="243"/>
      <c r="M68" s="245"/>
      <c r="N68" s="243"/>
      <c r="O68" s="245"/>
    </row>
    <row r="69" spans="1:15" ht="20.100000000000001" customHeight="1">
      <c r="A69" s="270" t="s">
        <v>182</v>
      </c>
      <c r="B69" s="270"/>
      <c r="C69" s="270"/>
      <c r="D69" s="243"/>
      <c r="E69" s="245"/>
      <c r="F69" s="243"/>
      <c r="G69" s="245"/>
      <c r="H69" s="243"/>
      <c r="I69" s="245"/>
      <c r="J69" s="243"/>
      <c r="K69" s="245"/>
      <c r="L69" s="243"/>
      <c r="M69" s="245"/>
      <c r="N69" s="243">
        <f>D69+H69-L69</f>
        <v>0</v>
      </c>
      <c r="O69" s="245"/>
    </row>
    <row r="70" spans="1:15" ht="20.100000000000001" customHeight="1">
      <c r="A70" s="270" t="s">
        <v>77</v>
      </c>
      <c r="B70" s="270"/>
      <c r="C70" s="270"/>
      <c r="D70" s="243"/>
      <c r="E70" s="245"/>
      <c r="F70" s="243"/>
      <c r="G70" s="245"/>
      <c r="H70" s="243"/>
      <c r="I70" s="245"/>
      <c r="J70" s="243"/>
      <c r="K70" s="245"/>
      <c r="L70" s="243"/>
      <c r="M70" s="245"/>
      <c r="N70" s="243"/>
      <c r="O70" s="245"/>
    </row>
    <row r="71" spans="1:15" ht="20.100000000000001" customHeight="1">
      <c r="A71" s="270"/>
      <c r="B71" s="270"/>
      <c r="C71" s="270"/>
      <c r="D71" s="243"/>
      <c r="E71" s="245"/>
      <c r="F71" s="243"/>
      <c r="G71" s="245"/>
      <c r="H71" s="243"/>
      <c r="I71" s="245"/>
      <c r="J71" s="243"/>
      <c r="K71" s="245"/>
      <c r="L71" s="243"/>
      <c r="M71" s="245"/>
      <c r="N71" s="243"/>
      <c r="O71" s="245"/>
    </row>
    <row r="72" spans="1:15" ht="20.100000000000001" customHeight="1">
      <c r="A72" s="270" t="s">
        <v>183</v>
      </c>
      <c r="B72" s="270"/>
      <c r="C72" s="270"/>
      <c r="D72" s="243"/>
      <c r="E72" s="245"/>
      <c r="F72" s="243"/>
      <c r="G72" s="245"/>
      <c r="H72" s="243"/>
      <c r="I72" s="245"/>
      <c r="J72" s="243"/>
      <c r="K72" s="245"/>
      <c r="L72" s="243"/>
      <c r="M72" s="245"/>
      <c r="N72" s="243">
        <f>D72+H72-L72</f>
        <v>0</v>
      </c>
      <c r="O72" s="245"/>
    </row>
    <row r="73" spans="1:15" ht="20.100000000000001" customHeight="1">
      <c r="A73" s="270" t="s">
        <v>76</v>
      </c>
      <c r="B73" s="270"/>
      <c r="C73" s="270"/>
      <c r="D73" s="243"/>
      <c r="E73" s="245"/>
      <c r="F73" s="243"/>
      <c r="G73" s="245"/>
      <c r="H73" s="243"/>
      <c r="I73" s="245"/>
      <c r="J73" s="243"/>
      <c r="K73" s="245"/>
      <c r="L73" s="243"/>
      <c r="M73" s="245"/>
      <c r="N73" s="243"/>
      <c r="O73" s="245"/>
    </row>
    <row r="74" spans="1:15" ht="20.100000000000001" customHeight="1">
      <c r="A74" s="270"/>
      <c r="B74" s="270"/>
      <c r="C74" s="270"/>
      <c r="D74" s="243"/>
      <c r="E74" s="245"/>
      <c r="F74" s="243"/>
      <c r="G74" s="245"/>
      <c r="H74" s="243"/>
      <c r="I74" s="245"/>
      <c r="J74" s="243"/>
      <c r="K74" s="245"/>
      <c r="L74" s="243"/>
      <c r="M74" s="245"/>
      <c r="N74" s="243"/>
      <c r="O74" s="245"/>
    </row>
    <row r="75" spans="1:15" ht="24.95" customHeight="1">
      <c r="A75" s="228" t="s">
        <v>41</v>
      </c>
      <c r="B75" s="228"/>
      <c r="C75" s="228"/>
      <c r="D75" s="261">
        <f>SUM(D66,D69,D72)</f>
        <v>0</v>
      </c>
      <c r="E75" s="263"/>
      <c r="F75" s="261">
        <f>SUM(F66,F69,F72)</f>
        <v>0</v>
      </c>
      <c r="G75" s="263"/>
      <c r="H75" s="261">
        <f>SUM(H66,H69,H72)</f>
        <v>0</v>
      </c>
      <c r="I75" s="263"/>
      <c r="J75" s="261">
        <f>SUM(J66,J69,J72)</f>
        <v>0</v>
      </c>
      <c r="K75" s="263"/>
      <c r="L75" s="261">
        <f>SUM(L66,L69,L72)</f>
        <v>0</v>
      </c>
      <c r="M75" s="263"/>
      <c r="N75" s="261">
        <f>D75+H75-L75</f>
        <v>0</v>
      </c>
      <c r="O75" s="263"/>
    </row>
    <row r="76" spans="1:15">
      <c r="C76" s="28"/>
      <c r="D76" s="28"/>
      <c r="E76" s="28"/>
    </row>
    <row r="77" spans="1:15">
      <c r="C77" s="28"/>
      <c r="D77" s="28"/>
      <c r="E77" s="28"/>
    </row>
    <row r="78" spans="1:15">
      <c r="C78" s="28"/>
      <c r="D78" s="28"/>
      <c r="E78" s="28"/>
    </row>
    <row r="79" spans="1:15" s="197" customFormat="1" ht="56.25">
      <c r="A79" s="199" t="s">
        <v>409</v>
      </c>
      <c r="B79" s="1"/>
      <c r="C79" s="211" t="s">
        <v>410</v>
      </c>
      <c r="D79" s="212"/>
      <c r="E79" s="212"/>
      <c r="F79" s="212"/>
      <c r="G79" s="210"/>
      <c r="H79" s="210"/>
    </row>
    <row r="80" spans="1:15">
      <c r="A80" s="187"/>
      <c r="C80" s="28"/>
      <c r="D80" s="28"/>
      <c r="E80" s="28"/>
    </row>
    <row r="81" spans="3:5">
      <c r="C81" s="28"/>
      <c r="D81" s="28"/>
      <c r="E81" s="28"/>
    </row>
    <row r="82" spans="3:5">
      <c r="C82" s="28"/>
      <c r="D82" s="28"/>
      <c r="E82" s="28"/>
    </row>
    <row r="83" spans="3:5">
      <c r="C83" s="28"/>
      <c r="D83" s="28"/>
      <c r="E83" s="28"/>
    </row>
    <row r="84" spans="3:5">
      <c r="C84" s="28"/>
      <c r="D84" s="28"/>
      <c r="E84" s="28"/>
    </row>
    <row r="85" spans="3:5" ht="12" customHeight="1">
      <c r="C85" s="28"/>
      <c r="D85" s="28"/>
      <c r="E85" s="28"/>
    </row>
    <row r="86" spans="3:5">
      <c r="C86" s="28"/>
      <c r="D86" s="28"/>
      <c r="E86" s="28"/>
    </row>
    <row r="87" spans="3:5">
      <c r="C87" s="28"/>
      <c r="D87" s="28"/>
      <c r="E87" s="28"/>
    </row>
    <row r="88" spans="3:5">
      <c r="C88" s="28"/>
      <c r="D88" s="28"/>
      <c r="E88" s="28"/>
    </row>
  </sheetData>
  <mergeCells count="276"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8:E18"/>
    <mergeCell ref="F9:H9"/>
    <mergeCell ref="F10:H10"/>
    <mergeCell ref="F11:H11"/>
    <mergeCell ref="F12:H12"/>
    <mergeCell ref="I15:K15"/>
    <mergeCell ref="I16:K16"/>
    <mergeCell ref="I9:K9"/>
    <mergeCell ref="C79:F79"/>
    <mergeCell ref="G79:H79"/>
    <mergeCell ref="F39:O39"/>
    <mergeCell ref="B38:E38"/>
    <mergeCell ref="B39:E39"/>
    <mergeCell ref="F38:O38"/>
    <mergeCell ref="F32:O32"/>
    <mergeCell ref="B32:E32"/>
    <mergeCell ref="N16:O16"/>
    <mergeCell ref="N17:O17"/>
    <mergeCell ref="C19:E19"/>
    <mergeCell ref="F36:O36"/>
    <mergeCell ref="L21:M21"/>
    <mergeCell ref="N22:O22"/>
    <mergeCell ref="N23:O23"/>
    <mergeCell ref="N24:O24"/>
    <mergeCell ref="F25:H25"/>
    <mergeCell ref="I13:K13"/>
    <mergeCell ref="I14:K14"/>
    <mergeCell ref="L13:M13"/>
    <mergeCell ref="L11:M11"/>
    <mergeCell ref="C12:E12"/>
    <mergeCell ref="C10:E10"/>
    <mergeCell ref="C11:E11"/>
    <mergeCell ref="F17:H17"/>
    <mergeCell ref="L15:M15"/>
    <mergeCell ref="L16:M16"/>
    <mergeCell ref="F15:H15"/>
    <mergeCell ref="F16:H16"/>
    <mergeCell ref="C17:E17"/>
    <mergeCell ref="L17:M17"/>
    <mergeCell ref="I17:K17"/>
    <mergeCell ref="F13:H13"/>
    <mergeCell ref="F14:H14"/>
    <mergeCell ref="N18:O18"/>
    <mergeCell ref="N19:O19"/>
    <mergeCell ref="N20:O20"/>
    <mergeCell ref="N21:O21"/>
    <mergeCell ref="L18:M18"/>
    <mergeCell ref="N14:O14"/>
    <mergeCell ref="L12:M12"/>
    <mergeCell ref="N15:O15"/>
    <mergeCell ref="L14:M14"/>
    <mergeCell ref="N12:O12"/>
    <mergeCell ref="L19:M19"/>
    <mergeCell ref="L20:M20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F55:G55"/>
    <mergeCell ref="H54:J54"/>
    <mergeCell ref="D73:E73"/>
    <mergeCell ref="F73:G73"/>
    <mergeCell ref="K57:L57"/>
    <mergeCell ref="A67:C67"/>
    <mergeCell ref="L73:M73"/>
    <mergeCell ref="H70:I70"/>
    <mergeCell ref="L67:M67"/>
    <mergeCell ref="D67:E67"/>
    <mergeCell ref="F67:G67"/>
    <mergeCell ref="H69:I69"/>
    <mergeCell ref="J69:K69"/>
    <mergeCell ref="H67:I67"/>
    <mergeCell ref="H68:I68"/>
    <mergeCell ref="J73:K73"/>
    <mergeCell ref="J67:K67"/>
    <mergeCell ref="L68:M68"/>
    <mergeCell ref="J68:K68"/>
    <mergeCell ref="M57:O57"/>
    <mergeCell ref="K59:L59"/>
    <mergeCell ref="H73:I73"/>
    <mergeCell ref="F70:G70"/>
    <mergeCell ref="D69:E69"/>
    <mergeCell ref="F69:G69"/>
    <mergeCell ref="M58:O58"/>
    <mergeCell ref="B57:C57"/>
    <mergeCell ref="D57:E57"/>
    <mergeCell ref="D56:E56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A68:C68"/>
    <mergeCell ref="L69:M69"/>
    <mergeCell ref="D70:E70"/>
    <mergeCell ref="A70:C70"/>
    <mergeCell ref="F59:G59"/>
    <mergeCell ref="D63:E64"/>
    <mergeCell ref="A63:C64"/>
    <mergeCell ref="F63:I63"/>
    <mergeCell ref="F64:G64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H56:J56"/>
    <mergeCell ref="B58:C58"/>
    <mergeCell ref="D58:E58"/>
    <mergeCell ref="F58:G58"/>
    <mergeCell ref="H58:J58"/>
    <mergeCell ref="B56:C56"/>
    <mergeCell ref="H65:I65"/>
    <mergeCell ref="J65:K65"/>
    <mergeCell ref="K58:L58"/>
    <mergeCell ref="H59:J59"/>
    <mergeCell ref="K56:L56"/>
    <mergeCell ref="M56:O56"/>
    <mergeCell ref="H66:I66"/>
    <mergeCell ref="L65:M65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J71:K71"/>
    <mergeCell ref="L71:M71"/>
    <mergeCell ref="H71:I71"/>
    <mergeCell ref="N63:O64"/>
    <mergeCell ref="M59:O59"/>
    <mergeCell ref="A61:O61"/>
    <mergeCell ref="B59:C59"/>
    <mergeCell ref="D59:E59"/>
    <mergeCell ref="N73:O73"/>
    <mergeCell ref="N69:O69"/>
    <mergeCell ref="N67:O67"/>
    <mergeCell ref="N68:O68"/>
    <mergeCell ref="L70:M70"/>
    <mergeCell ref="J70:K70"/>
    <mergeCell ref="H64:I64"/>
    <mergeCell ref="J66:K66"/>
    <mergeCell ref="J63:M63"/>
    <mergeCell ref="J64:K64"/>
    <mergeCell ref="L64:M64"/>
    <mergeCell ref="L66:M66"/>
    <mergeCell ref="N66:O66"/>
    <mergeCell ref="N70:O70"/>
    <mergeCell ref="N72:O72"/>
    <mergeCell ref="L22:M22"/>
    <mergeCell ref="L25:M25"/>
    <mergeCell ref="F22:H22"/>
    <mergeCell ref="F23:H23"/>
    <mergeCell ref="F24:H24"/>
    <mergeCell ref="F21:H21"/>
    <mergeCell ref="I18:K18"/>
    <mergeCell ref="I19:K19"/>
    <mergeCell ref="I20:K20"/>
    <mergeCell ref="I21:K21"/>
    <mergeCell ref="F18:H18"/>
    <mergeCell ref="F19:H19"/>
    <mergeCell ref="F20:H20"/>
    <mergeCell ref="D53:E53"/>
    <mergeCell ref="A51:O51"/>
    <mergeCell ref="F53:G53"/>
    <mergeCell ref="H53:J53"/>
    <mergeCell ref="K53:L53"/>
    <mergeCell ref="M53:O53"/>
    <mergeCell ref="B53:C53"/>
    <mergeCell ref="F35:O35"/>
    <mergeCell ref="M42:O42"/>
    <mergeCell ref="A48:C48"/>
    <mergeCell ref="A45:C45"/>
    <mergeCell ref="A46:C46"/>
    <mergeCell ref="A40:J40"/>
    <mergeCell ref="D42:F42"/>
    <mergeCell ref="J42:L42"/>
    <mergeCell ref="A42:C43"/>
    <mergeCell ref="N25:O25"/>
    <mergeCell ref="C22:E22"/>
    <mergeCell ref="L23:M23"/>
    <mergeCell ref="L24:M24"/>
    <mergeCell ref="N26:O26"/>
    <mergeCell ref="L26:M26"/>
    <mergeCell ref="G42:I42"/>
    <mergeCell ref="A49:C49"/>
    <mergeCell ref="A44:C44"/>
    <mergeCell ref="A47:C47"/>
    <mergeCell ref="A30:O30"/>
    <mergeCell ref="A28:O28"/>
    <mergeCell ref="B33:E33"/>
    <mergeCell ref="I22:K22"/>
    <mergeCell ref="I23:K23"/>
    <mergeCell ref="I25:K25"/>
    <mergeCell ref="I26:K26"/>
    <mergeCell ref="I24:K24"/>
    <mergeCell ref="F26:H26"/>
    <mergeCell ref="C23:E23"/>
    <mergeCell ref="C24:E24"/>
    <mergeCell ref="C25:E25"/>
    <mergeCell ref="C26:E26"/>
    <mergeCell ref="A25:B25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r:id="rId1"/>
  <headerFooter alignWithMargins="0">
    <oddHeader xml:space="preserve">&amp;C
&amp;"Times New Roman,звичайний"&amp;16 &amp;14 13&amp;R&amp;"Times New Roman,звичайний"&amp;14
Таблиця 6  </oddHeader>
  </headerFooter>
  <rowBreaks count="1" manualBreakCount="1">
    <brk id="39" max="14" man="1"/>
  </rowBreaks>
  <ignoredErrors>
    <ignoredError sqref="L23:M26 O12:O26 G23:H23 D23:E23 O11 N11:N26 O45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3"/>
  <sheetViews>
    <sheetView view="pageBreakPreview" topLeftCell="B1" zoomScale="60" zoomScaleNormal="50" workbookViewId="0">
      <selection activeCell="X7" sqref="X7:Z7"/>
    </sheetView>
  </sheetViews>
  <sheetFormatPr defaultColWidth="9.140625"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38" t="s">
        <v>293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s="196" customFormat="1" ht="45.75" customHeight="1">
      <c r="A3" s="313" t="s">
        <v>37</v>
      </c>
      <c r="B3" s="329" t="s">
        <v>118</v>
      </c>
      <c r="C3" s="331"/>
      <c r="D3" s="272" t="s">
        <v>119</v>
      </c>
      <c r="E3" s="273"/>
      <c r="F3" s="273"/>
      <c r="G3" s="272" t="s">
        <v>198</v>
      </c>
      <c r="H3" s="273"/>
      <c r="I3" s="273"/>
      <c r="J3" s="273"/>
      <c r="K3" s="273"/>
      <c r="L3" s="273"/>
      <c r="M3" s="273"/>
      <c r="N3" s="273"/>
      <c r="O3" s="273"/>
      <c r="P3" s="273"/>
      <c r="Q3" s="274"/>
      <c r="R3" s="259" t="s">
        <v>120</v>
      </c>
      <c r="S3" s="260"/>
      <c r="T3" s="260"/>
      <c r="U3" s="260"/>
      <c r="V3" s="260"/>
      <c r="W3" s="260"/>
      <c r="X3" s="260"/>
      <c r="Y3" s="260"/>
      <c r="Z3" s="281"/>
      <c r="AA3" s="218" t="s">
        <v>390</v>
      </c>
      <c r="AB3" s="217"/>
      <c r="AC3" s="217"/>
      <c r="AD3" s="218" t="s">
        <v>391</v>
      </c>
      <c r="AE3" s="217"/>
      <c r="AF3" s="217"/>
    </row>
    <row r="4" spans="1:32" s="196" customFormat="1" ht="77.25" customHeight="1">
      <c r="A4" s="315"/>
      <c r="B4" s="335"/>
      <c r="C4" s="337"/>
      <c r="D4" s="275"/>
      <c r="E4" s="276"/>
      <c r="F4" s="276"/>
      <c r="G4" s="275"/>
      <c r="H4" s="276"/>
      <c r="I4" s="276"/>
      <c r="J4" s="276"/>
      <c r="K4" s="276"/>
      <c r="L4" s="276"/>
      <c r="M4" s="276"/>
      <c r="N4" s="276"/>
      <c r="O4" s="276"/>
      <c r="P4" s="276"/>
      <c r="Q4" s="277"/>
      <c r="R4" s="251" t="s">
        <v>324</v>
      </c>
      <c r="S4" s="252"/>
      <c r="T4" s="253"/>
      <c r="U4" s="251" t="s">
        <v>325</v>
      </c>
      <c r="V4" s="252"/>
      <c r="W4" s="253"/>
      <c r="X4" s="251" t="s">
        <v>326</v>
      </c>
      <c r="Y4" s="252"/>
      <c r="Z4" s="253"/>
      <c r="AA4" s="217"/>
      <c r="AB4" s="217"/>
      <c r="AC4" s="217"/>
      <c r="AD4" s="217"/>
      <c r="AE4" s="217"/>
      <c r="AF4" s="217"/>
    </row>
    <row r="5" spans="1:32" ht="18.75" customHeight="1">
      <c r="A5" s="89">
        <v>1</v>
      </c>
      <c r="B5" s="355">
        <v>2</v>
      </c>
      <c r="C5" s="356"/>
      <c r="D5" s="351">
        <v>3</v>
      </c>
      <c r="E5" s="352"/>
      <c r="F5" s="352"/>
      <c r="G5" s="351">
        <v>4</v>
      </c>
      <c r="H5" s="352"/>
      <c r="I5" s="352"/>
      <c r="J5" s="352"/>
      <c r="K5" s="352"/>
      <c r="L5" s="352"/>
      <c r="M5" s="352"/>
      <c r="N5" s="352"/>
      <c r="O5" s="352"/>
      <c r="P5" s="352"/>
      <c r="Q5" s="368"/>
      <c r="R5" s="351">
        <v>5</v>
      </c>
      <c r="S5" s="352"/>
      <c r="T5" s="368"/>
      <c r="U5" s="351">
        <v>6</v>
      </c>
      <c r="V5" s="352"/>
      <c r="W5" s="368"/>
      <c r="X5" s="359">
        <v>7</v>
      </c>
      <c r="Y5" s="360"/>
      <c r="Z5" s="361"/>
      <c r="AA5" s="359">
        <v>8</v>
      </c>
      <c r="AB5" s="360"/>
      <c r="AC5" s="361"/>
      <c r="AD5" s="359">
        <v>9</v>
      </c>
      <c r="AE5" s="360"/>
      <c r="AF5" s="361"/>
    </row>
    <row r="6" spans="1:32" ht="20.100000000000001" customHeight="1">
      <c r="A6" s="89"/>
      <c r="B6" s="357" t="s">
        <v>403</v>
      </c>
      <c r="C6" s="358"/>
      <c r="D6" s="353"/>
      <c r="E6" s="354"/>
      <c r="F6" s="354"/>
      <c r="G6" s="369" t="s">
        <v>403</v>
      </c>
      <c r="H6" s="370"/>
      <c r="I6" s="370"/>
      <c r="J6" s="370"/>
      <c r="K6" s="370"/>
      <c r="L6" s="370"/>
      <c r="M6" s="370"/>
      <c r="N6" s="370"/>
      <c r="O6" s="370"/>
      <c r="P6" s="370"/>
      <c r="Q6" s="371"/>
      <c r="R6" s="243">
        <v>60</v>
      </c>
      <c r="S6" s="244"/>
      <c r="T6" s="245"/>
      <c r="U6" s="243">
        <v>48</v>
      </c>
      <c r="V6" s="244"/>
      <c r="W6" s="245"/>
      <c r="X6" s="243">
        <v>18</v>
      </c>
      <c r="Y6" s="244"/>
      <c r="Z6" s="245"/>
      <c r="AA6" s="243">
        <f>X6-U6</f>
        <v>-30</v>
      </c>
      <c r="AB6" s="244"/>
      <c r="AC6" s="245"/>
      <c r="AD6" s="363">
        <f>(X6/U6)*100</f>
        <v>37.5</v>
      </c>
      <c r="AE6" s="364"/>
      <c r="AF6" s="365"/>
    </row>
    <row r="7" spans="1:32" ht="20.100000000000001" customHeight="1">
      <c r="A7" s="89"/>
      <c r="B7" s="349"/>
      <c r="C7" s="350"/>
      <c r="D7" s="353"/>
      <c r="E7" s="354"/>
      <c r="F7" s="354"/>
      <c r="G7" s="353"/>
      <c r="H7" s="354"/>
      <c r="I7" s="354"/>
      <c r="J7" s="354"/>
      <c r="K7" s="354"/>
      <c r="L7" s="354"/>
      <c r="M7" s="354"/>
      <c r="N7" s="354"/>
      <c r="O7" s="354"/>
      <c r="P7" s="354"/>
      <c r="Q7" s="362"/>
      <c r="R7" s="243"/>
      <c r="S7" s="244"/>
      <c r="T7" s="245"/>
      <c r="U7" s="243"/>
      <c r="V7" s="244"/>
      <c r="W7" s="245"/>
      <c r="X7" s="243"/>
      <c r="Y7" s="244"/>
      <c r="Z7" s="245"/>
      <c r="AA7" s="243">
        <f>X7-U7</f>
        <v>0</v>
      </c>
      <c r="AB7" s="244"/>
      <c r="AC7" s="245"/>
      <c r="AD7" s="363"/>
      <c r="AE7" s="364"/>
      <c r="AF7" s="365"/>
    </row>
    <row r="8" spans="1:32" ht="20.100000000000001" customHeight="1">
      <c r="A8" s="89"/>
      <c r="B8" s="349"/>
      <c r="C8" s="350"/>
      <c r="D8" s="353"/>
      <c r="E8" s="354"/>
      <c r="F8" s="354"/>
      <c r="G8" s="353"/>
      <c r="H8" s="354"/>
      <c r="I8" s="354"/>
      <c r="J8" s="354"/>
      <c r="K8" s="354"/>
      <c r="L8" s="354"/>
      <c r="M8" s="354"/>
      <c r="N8" s="354"/>
      <c r="O8" s="354"/>
      <c r="P8" s="354"/>
      <c r="Q8" s="362"/>
      <c r="R8" s="243"/>
      <c r="S8" s="244"/>
      <c r="T8" s="245"/>
      <c r="U8" s="243"/>
      <c r="V8" s="244"/>
      <c r="W8" s="245"/>
      <c r="X8" s="243"/>
      <c r="Y8" s="244"/>
      <c r="Z8" s="245"/>
      <c r="AA8" s="243">
        <f>X8-U8</f>
        <v>0</v>
      </c>
      <c r="AB8" s="244"/>
      <c r="AC8" s="245"/>
      <c r="AD8" s="363"/>
      <c r="AE8" s="364"/>
      <c r="AF8" s="365"/>
    </row>
    <row r="9" spans="1:32" ht="20.100000000000001" customHeight="1">
      <c r="A9" s="89"/>
      <c r="B9" s="349"/>
      <c r="C9" s="350"/>
      <c r="D9" s="353"/>
      <c r="E9" s="354"/>
      <c r="F9" s="354"/>
      <c r="G9" s="353"/>
      <c r="H9" s="354"/>
      <c r="I9" s="354"/>
      <c r="J9" s="354"/>
      <c r="K9" s="354"/>
      <c r="L9" s="354"/>
      <c r="M9" s="354"/>
      <c r="N9" s="354"/>
      <c r="O9" s="354"/>
      <c r="P9" s="354"/>
      <c r="Q9" s="362"/>
      <c r="R9" s="243"/>
      <c r="S9" s="244"/>
      <c r="T9" s="245"/>
      <c r="U9" s="243"/>
      <c r="V9" s="244"/>
      <c r="W9" s="245"/>
      <c r="X9" s="243"/>
      <c r="Y9" s="244"/>
      <c r="Z9" s="245"/>
      <c r="AA9" s="243">
        <f>X9-U9</f>
        <v>0</v>
      </c>
      <c r="AB9" s="244"/>
      <c r="AC9" s="245"/>
      <c r="AD9" s="363"/>
      <c r="AE9" s="364"/>
      <c r="AF9" s="365"/>
    </row>
    <row r="10" spans="1:32" ht="24.95" customHeight="1">
      <c r="A10" s="338" t="s">
        <v>41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40"/>
      <c r="R10" s="305">
        <f>SUM(R6:R9)</f>
        <v>60</v>
      </c>
      <c r="S10" s="306"/>
      <c r="T10" s="307"/>
      <c r="U10" s="305">
        <f>SUM(U6:U9)</f>
        <v>48</v>
      </c>
      <c r="V10" s="306"/>
      <c r="W10" s="307"/>
      <c r="X10" s="305">
        <f>SUM(X6:X9)</f>
        <v>18</v>
      </c>
      <c r="Y10" s="306"/>
      <c r="Z10" s="307"/>
      <c r="AA10" s="261">
        <f>X10-U10</f>
        <v>-30</v>
      </c>
      <c r="AB10" s="262"/>
      <c r="AC10" s="263"/>
      <c r="AD10" s="264">
        <f>(X10/U10)*100</f>
        <v>37.5</v>
      </c>
      <c r="AE10" s="265"/>
      <c r="AF10" s="266"/>
    </row>
    <row r="11" spans="1:32" ht="11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4"/>
      <c r="AF11" s="94"/>
    </row>
    <row r="12" spans="1:32" ht="10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53"/>
      <c r="S12" s="53"/>
      <c r="T12" s="53"/>
      <c r="U12" s="53"/>
      <c r="V12" s="53"/>
      <c r="W12" s="53"/>
      <c r="X12" s="54"/>
      <c r="Y12" s="54"/>
      <c r="Z12" s="54"/>
      <c r="AA12" s="54"/>
      <c r="AB12" s="54"/>
      <c r="AC12" s="54"/>
      <c r="AD12" s="54"/>
      <c r="AE12" s="95"/>
      <c r="AF12" s="95"/>
    </row>
    <row r="13" spans="1:32" s="38" customFormat="1" ht="18.75" customHeight="1">
      <c r="C13" s="38" t="s">
        <v>294</v>
      </c>
    </row>
    <row r="14" spans="1:32" s="38" customFormat="1" ht="18.75" customHeight="1"/>
    <row r="15" spans="1:32" ht="45.75" customHeight="1">
      <c r="A15" s="234" t="s">
        <v>37</v>
      </c>
      <c r="B15" s="329" t="s">
        <v>121</v>
      </c>
      <c r="C15" s="331"/>
      <c r="D15" s="218" t="s">
        <v>118</v>
      </c>
      <c r="E15" s="218"/>
      <c r="F15" s="218"/>
      <c r="G15" s="218"/>
      <c r="H15" s="272" t="s">
        <v>198</v>
      </c>
      <c r="I15" s="273"/>
      <c r="J15" s="273"/>
      <c r="K15" s="273"/>
      <c r="L15" s="273"/>
      <c r="M15" s="273"/>
      <c r="N15" s="273"/>
      <c r="O15" s="274"/>
      <c r="P15" s="272" t="s">
        <v>323</v>
      </c>
      <c r="Q15" s="274"/>
      <c r="R15" s="259" t="s">
        <v>120</v>
      </c>
      <c r="S15" s="260"/>
      <c r="T15" s="260"/>
      <c r="U15" s="260"/>
      <c r="V15" s="260"/>
      <c r="W15" s="260"/>
      <c r="X15" s="260"/>
      <c r="Y15" s="260"/>
      <c r="Z15" s="281"/>
      <c r="AA15" s="218" t="s">
        <v>390</v>
      </c>
      <c r="AB15" s="217"/>
      <c r="AC15" s="217"/>
      <c r="AD15" s="218" t="s">
        <v>391</v>
      </c>
      <c r="AE15" s="217"/>
      <c r="AF15" s="217"/>
    </row>
    <row r="16" spans="1:32" ht="24.95" customHeight="1">
      <c r="A16" s="234"/>
      <c r="B16" s="332"/>
      <c r="C16" s="334"/>
      <c r="D16" s="218"/>
      <c r="E16" s="218"/>
      <c r="F16" s="218"/>
      <c r="G16" s="218"/>
      <c r="H16" s="346"/>
      <c r="I16" s="386"/>
      <c r="J16" s="386"/>
      <c r="K16" s="386"/>
      <c r="L16" s="386"/>
      <c r="M16" s="386"/>
      <c r="N16" s="386"/>
      <c r="O16" s="347"/>
      <c r="P16" s="346"/>
      <c r="Q16" s="347"/>
      <c r="R16" s="272" t="s">
        <v>324</v>
      </c>
      <c r="S16" s="273"/>
      <c r="T16" s="274"/>
      <c r="U16" s="272" t="s">
        <v>325</v>
      </c>
      <c r="V16" s="273"/>
      <c r="W16" s="274"/>
      <c r="X16" s="272" t="s">
        <v>326</v>
      </c>
      <c r="Y16" s="372"/>
      <c r="Z16" s="373"/>
      <c r="AA16" s="217"/>
      <c r="AB16" s="217"/>
      <c r="AC16" s="217"/>
      <c r="AD16" s="217"/>
      <c r="AE16" s="217"/>
      <c r="AF16" s="217"/>
    </row>
    <row r="17" spans="1:32" ht="48" customHeight="1">
      <c r="A17" s="234"/>
      <c r="B17" s="335"/>
      <c r="C17" s="337"/>
      <c r="D17" s="218"/>
      <c r="E17" s="218"/>
      <c r="F17" s="218"/>
      <c r="G17" s="218"/>
      <c r="H17" s="275"/>
      <c r="I17" s="276"/>
      <c r="J17" s="276"/>
      <c r="K17" s="276"/>
      <c r="L17" s="276"/>
      <c r="M17" s="276"/>
      <c r="N17" s="276"/>
      <c r="O17" s="277"/>
      <c r="P17" s="275"/>
      <c r="Q17" s="277"/>
      <c r="R17" s="275"/>
      <c r="S17" s="276"/>
      <c r="T17" s="277"/>
      <c r="U17" s="275"/>
      <c r="V17" s="276"/>
      <c r="W17" s="277"/>
      <c r="X17" s="374"/>
      <c r="Y17" s="375"/>
      <c r="Z17" s="376"/>
      <c r="AA17" s="217"/>
      <c r="AB17" s="217"/>
      <c r="AC17" s="217"/>
      <c r="AD17" s="217"/>
      <c r="AE17" s="217"/>
      <c r="AF17" s="217"/>
    </row>
    <row r="18" spans="1:32" ht="18.75" customHeight="1">
      <c r="A18" s="61">
        <v>1</v>
      </c>
      <c r="B18" s="355">
        <v>2</v>
      </c>
      <c r="C18" s="356"/>
      <c r="D18" s="385">
        <v>3</v>
      </c>
      <c r="E18" s="385"/>
      <c r="F18" s="385"/>
      <c r="G18" s="385"/>
      <c r="H18" s="351">
        <v>4</v>
      </c>
      <c r="I18" s="352"/>
      <c r="J18" s="352"/>
      <c r="K18" s="352"/>
      <c r="L18" s="352"/>
      <c r="M18" s="352"/>
      <c r="N18" s="352"/>
      <c r="O18" s="368"/>
      <c r="P18" s="351">
        <v>5</v>
      </c>
      <c r="Q18" s="368"/>
      <c r="R18" s="351">
        <v>6</v>
      </c>
      <c r="S18" s="352"/>
      <c r="T18" s="368"/>
      <c r="U18" s="351">
        <v>7</v>
      </c>
      <c r="V18" s="352"/>
      <c r="W18" s="368"/>
      <c r="X18" s="351">
        <v>8</v>
      </c>
      <c r="Y18" s="352"/>
      <c r="Z18" s="368"/>
      <c r="AA18" s="351">
        <v>9</v>
      </c>
      <c r="AB18" s="352"/>
      <c r="AC18" s="368"/>
      <c r="AD18" s="351">
        <v>10</v>
      </c>
      <c r="AE18" s="352"/>
      <c r="AF18" s="368"/>
    </row>
    <row r="19" spans="1:32" ht="20.100000000000001" customHeight="1">
      <c r="A19" s="80"/>
      <c r="B19" s="344"/>
      <c r="C19" s="345"/>
      <c r="D19" s="382"/>
      <c r="E19" s="382"/>
      <c r="F19" s="382"/>
      <c r="G19" s="382"/>
      <c r="H19" s="341"/>
      <c r="I19" s="342"/>
      <c r="J19" s="342"/>
      <c r="K19" s="342"/>
      <c r="L19" s="342"/>
      <c r="M19" s="342"/>
      <c r="N19" s="342"/>
      <c r="O19" s="343"/>
      <c r="P19" s="383"/>
      <c r="Q19" s="384"/>
      <c r="R19" s="243"/>
      <c r="S19" s="244"/>
      <c r="T19" s="245"/>
      <c r="U19" s="243"/>
      <c r="V19" s="244"/>
      <c r="W19" s="245"/>
      <c r="X19" s="243"/>
      <c r="Y19" s="244"/>
      <c r="Z19" s="245"/>
      <c r="AA19" s="243">
        <f>X19-U19</f>
        <v>0</v>
      </c>
      <c r="AB19" s="244"/>
      <c r="AC19" s="245"/>
      <c r="AD19" s="363"/>
      <c r="AE19" s="364"/>
      <c r="AF19" s="365"/>
    </row>
    <row r="20" spans="1:32" ht="20.100000000000001" customHeight="1">
      <c r="A20" s="80"/>
      <c r="B20" s="344"/>
      <c r="C20" s="345"/>
      <c r="D20" s="382"/>
      <c r="E20" s="382"/>
      <c r="F20" s="382"/>
      <c r="G20" s="382"/>
      <c r="H20" s="341"/>
      <c r="I20" s="342"/>
      <c r="J20" s="342"/>
      <c r="K20" s="342"/>
      <c r="L20" s="342"/>
      <c r="M20" s="342"/>
      <c r="N20" s="342"/>
      <c r="O20" s="343"/>
      <c r="P20" s="383"/>
      <c r="Q20" s="384"/>
      <c r="R20" s="243"/>
      <c r="S20" s="244"/>
      <c r="T20" s="245"/>
      <c r="U20" s="243"/>
      <c r="V20" s="244"/>
      <c r="W20" s="245"/>
      <c r="X20" s="243"/>
      <c r="Y20" s="244"/>
      <c r="Z20" s="245"/>
      <c r="AA20" s="243">
        <f>X20-U20</f>
        <v>0</v>
      </c>
      <c r="AB20" s="244"/>
      <c r="AC20" s="245"/>
      <c r="AD20" s="363"/>
      <c r="AE20" s="364"/>
      <c r="AF20" s="365"/>
    </row>
    <row r="21" spans="1:32" ht="20.100000000000001" customHeight="1">
      <c r="A21" s="80"/>
      <c r="B21" s="344"/>
      <c r="C21" s="345"/>
      <c r="D21" s="382"/>
      <c r="E21" s="382"/>
      <c r="F21" s="382"/>
      <c r="G21" s="382"/>
      <c r="H21" s="341"/>
      <c r="I21" s="342"/>
      <c r="J21" s="342"/>
      <c r="K21" s="342"/>
      <c r="L21" s="342"/>
      <c r="M21" s="342"/>
      <c r="N21" s="342"/>
      <c r="O21" s="343"/>
      <c r="P21" s="383"/>
      <c r="Q21" s="384"/>
      <c r="R21" s="243"/>
      <c r="S21" s="244"/>
      <c r="T21" s="245"/>
      <c r="U21" s="243"/>
      <c r="V21" s="244"/>
      <c r="W21" s="245"/>
      <c r="X21" s="243"/>
      <c r="Y21" s="244"/>
      <c r="Z21" s="245"/>
      <c r="AA21" s="243">
        <f>X21-U21</f>
        <v>0</v>
      </c>
      <c r="AB21" s="244"/>
      <c r="AC21" s="245"/>
      <c r="AD21" s="363"/>
      <c r="AE21" s="364"/>
      <c r="AF21" s="365"/>
    </row>
    <row r="22" spans="1:32" ht="20.100000000000001" customHeight="1">
      <c r="A22" s="80"/>
      <c r="B22" s="344"/>
      <c r="C22" s="345"/>
      <c r="D22" s="382"/>
      <c r="E22" s="382"/>
      <c r="F22" s="382"/>
      <c r="G22" s="382"/>
      <c r="H22" s="341"/>
      <c r="I22" s="342"/>
      <c r="J22" s="342"/>
      <c r="K22" s="342"/>
      <c r="L22" s="342"/>
      <c r="M22" s="342"/>
      <c r="N22" s="342"/>
      <c r="O22" s="343"/>
      <c r="P22" s="383"/>
      <c r="Q22" s="384"/>
      <c r="R22" s="243"/>
      <c r="S22" s="244"/>
      <c r="T22" s="245"/>
      <c r="U22" s="243"/>
      <c r="V22" s="244"/>
      <c r="W22" s="245"/>
      <c r="X22" s="243"/>
      <c r="Y22" s="244"/>
      <c r="Z22" s="245"/>
      <c r="AA22" s="243">
        <f>X22-U22</f>
        <v>0</v>
      </c>
      <c r="AB22" s="244"/>
      <c r="AC22" s="245"/>
      <c r="AD22" s="363"/>
      <c r="AE22" s="364"/>
      <c r="AF22" s="365"/>
    </row>
    <row r="23" spans="1:32" ht="24.95" customHeight="1">
      <c r="A23" s="338" t="s">
        <v>41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40"/>
      <c r="R23" s="305">
        <f>SUM(R19:R22)</f>
        <v>0</v>
      </c>
      <c r="S23" s="306"/>
      <c r="T23" s="307"/>
      <c r="U23" s="305">
        <f>SUM(U19:U22)</f>
        <v>0</v>
      </c>
      <c r="V23" s="306"/>
      <c r="W23" s="307"/>
      <c r="X23" s="305">
        <f>SUM(X19:X22)</f>
        <v>0</v>
      </c>
      <c r="Y23" s="306"/>
      <c r="Z23" s="307"/>
      <c r="AA23" s="261">
        <f>X23-U23</f>
        <v>0</v>
      </c>
      <c r="AB23" s="262"/>
      <c r="AC23" s="263"/>
      <c r="AD23" s="264">
        <v>0</v>
      </c>
      <c r="AE23" s="265"/>
      <c r="AF23" s="266"/>
    </row>
    <row r="24" spans="1:3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27"/>
      <c r="S24" s="27"/>
      <c r="T24" s="27"/>
      <c r="U24" s="27"/>
      <c r="V24" s="27"/>
      <c r="AF24" s="27"/>
    </row>
    <row r="25" spans="1:32" ht="16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27"/>
      <c r="S25" s="27"/>
      <c r="T25" s="27"/>
      <c r="U25" s="27"/>
      <c r="V25" s="27"/>
      <c r="AF25" s="27"/>
    </row>
    <row r="26" spans="1:32" s="38" customFormat="1" ht="18.75" customHeight="1">
      <c r="C26" s="38" t="s">
        <v>129</v>
      </c>
    </row>
    <row r="27" spans="1:32">
      <c r="A27" s="24"/>
      <c r="B27" s="24"/>
      <c r="C27" s="24"/>
      <c r="D27" s="24"/>
      <c r="E27" s="24"/>
      <c r="F27" s="24"/>
      <c r="G27" s="24"/>
      <c r="H27" s="24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4"/>
      <c r="Z27" s="366"/>
      <c r="AA27" s="366"/>
      <c r="AB27" s="366"/>
      <c r="AD27" s="367" t="s">
        <v>392</v>
      </c>
      <c r="AE27" s="367"/>
      <c r="AF27" s="367"/>
    </row>
    <row r="28" spans="1:32" ht="24.95" customHeight="1">
      <c r="A28" s="313" t="s">
        <v>37</v>
      </c>
      <c r="B28" s="329" t="s">
        <v>149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1"/>
      <c r="M28" s="316" t="s">
        <v>40</v>
      </c>
      <c r="N28" s="317"/>
      <c r="O28" s="317"/>
      <c r="P28" s="318"/>
      <c r="Q28" s="316" t="s">
        <v>66</v>
      </c>
      <c r="R28" s="317"/>
      <c r="S28" s="317"/>
      <c r="T28" s="318"/>
      <c r="U28" s="316" t="s">
        <v>180</v>
      </c>
      <c r="V28" s="317"/>
      <c r="W28" s="317"/>
      <c r="X28" s="318"/>
      <c r="Y28" s="316" t="s">
        <v>93</v>
      </c>
      <c r="Z28" s="317"/>
      <c r="AA28" s="317"/>
      <c r="AB28" s="318"/>
      <c r="AC28" s="316" t="s">
        <v>41</v>
      </c>
      <c r="AD28" s="317"/>
      <c r="AE28" s="317"/>
      <c r="AF28" s="318"/>
    </row>
    <row r="29" spans="1:32" ht="24.95" customHeight="1">
      <c r="A29" s="314"/>
      <c r="B29" s="332"/>
      <c r="C29" s="333"/>
      <c r="D29" s="333"/>
      <c r="E29" s="333"/>
      <c r="F29" s="333"/>
      <c r="G29" s="333"/>
      <c r="H29" s="333"/>
      <c r="I29" s="333"/>
      <c r="J29" s="333"/>
      <c r="K29" s="333"/>
      <c r="L29" s="334"/>
      <c r="M29" s="311" t="s">
        <v>145</v>
      </c>
      <c r="N29" s="311" t="s">
        <v>146</v>
      </c>
      <c r="O29" s="311" t="s">
        <v>162</v>
      </c>
      <c r="P29" s="311" t="s">
        <v>163</v>
      </c>
      <c r="Q29" s="311" t="s">
        <v>145</v>
      </c>
      <c r="R29" s="311" t="s">
        <v>146</v>
      </c>
      <c r="S29" s="311" t="s">
        <v>162</v>
      </c>
      <c r="T29" s="311" t="s">
        <v>163</v>
      </c>
      <c r="U29" s="311" t="s">
        <v>145</v>
      </c>
      <c r="V29" s="311" t="s">
        <v>146</v>
      </c>
      <c r="W29" s="311" t="s">
        <v>162</v>
      </c>
      <c r="X29" s="311" t="s">
        <v>163</v>
      </c>
      <c r="Y29" s="311" t="s">
        <v>145</v>
      </c>
      <c r="Z29" s="311" t="s">
        <v>146</v>
      </c>
      <c r="AA29" s="311" t="s">
        <v>162</v>
      </c>
      <c r="AB29" s="311" t="s">
        <v>163</v>
      </c>
      <c r="AC29" s="311" t="s">
        <v>145</v>
      </c>
      <c r="AD29" s="311" t="s">
        <v>146</v>
      </c>
      <c r="AE29" s="311" t="s">
        <v>162</v>
      </c>
      <c r="AF29" s="311" t="s">
        <v>163</v>
      </c>
    </row>
    <row r="30" spans="1:32" ht="24.95" customHeight="1">
      <c r="A30" s="315"/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7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</row>
    <row r="31" spans="1:32" ht="18.75" customHeight="1">
      <c r="A31" s="91">
        <v>1</v>
      </c>
      <c r="B31" s="348">
        <v>2</v>
      </c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79">
        <v>3</v>
      </c>
      <c r="N31" s="79">
        <v>4</v>
      </c>
      <c r="O31" s="79">
        <v>5</v>
      </c>
      <c r="P31" s="79">
        <v>6</v>
      </c>
      <c r="Q31" s="79">
        <v>7</v>
      </c>
      <c r="R31" s="79">
        <v>8</v>
      </c>
      <c r="S31" s="79">
        <v>9</v>
      </c>
      <c r="T31" s="79">
        <v>10</v>
      </c>
      <c r="U31" s="79">
        <v>11</v>
      </c>
      <c r="V31" s="79">
        <v>12</v>
      </c>
      <c r="W31" s="79">
        <v>13</v>
      </c>
      <c r="X31" s="79">
        <v>14</v>
      </c>
      <c r="Y31" s="79">
        <v>15</v>
      </c>
      <c r="Z31" s="79">
        <v>16</v>
      </c>
      <c r="AA31" s="79">
        <v>17</v>
      </c>
      <c r="AB31" s="79">
        <v>18</v>
      </c>
      <c r="AC31" s="79">
        <v>19</v>
      </c>
      <c r="AD31" s="79">
        <v>20</v>
      </c>
      <c r="AE31" s="79">
        <v>21</v>
      </c>
      <c r="AF31" s="79">
        <v>22</v>
      </c>
    </row>
    <row r="32" spans="1:32" ht="20.100000000000001" customHeight="1">
      <c r="A32" s="92"/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100"/>
      <c r="N32" s="100"/>
      <c r="O32" s="100">
        <f>N32-M32</f>
        <v>0</v>
      </c>
      <c r="P32" s="167"/>
      <c r="Q32" s="100"/>
      <c r="R32" s="100"/>
      <c r="S32" s="100">
        <f>R32-Q32</f>
        <v>0</v>
      </c>
      <c r="T32" s="167"/>
      <c r="U32" s="100"/>
      <c r="V32" s="100"/>
      <c r="W32" s="100">
        <f>V32-U32</f>
        <v>0</v>
      </c>
      <c r="X32" s="167"/>
      <c r="Y32" s="100"/>
      <c r="Z32" s="100"/>
      <c r="AA32" s="100">
        <f>Z32-Y32</f>
        <v>0</v>
      </c>
      <c r="AB32" s="167"/>
      <c r="AC32" s="100">
        <f t="shared" ref="AC32:AD35" si="0">SUM(M32,Q32,U32,Y32)</f>
        <v>0</v>
      </c>
      <c r="AD32" s="100">
        <f t="shared" si="0"/>
        <v>0</v>
      </c>
      <c r="AE32" s="100">
        <f>AD32-AC32</f>
        <v>0</v>
      </c>
      <c r="AF32" s="167"/>
    </row>
    <row r="33" spans="1:32" ht="20.100000000000001" customHeight="1">
      <c r="A33" s="92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100"/>
      <c r="N33" s="100"/>
      <c r="O33" s="100">
        <f>N33-M33</f>
        <v>0</v>
      </c>
      <c r="P33" s="167"/>
      <c r="Q33" s="100"/>
      <c r="R33" s="100"/>
      <c r="S33" s="100">
        <f>R33-Q33</f>
        <v>0</v>
      </c>
      <c r="T33" s="167"/>
      <c r="U33" s="100"/>
      <c r="V33" s="100"/>
      <c r="W33" s="100">
        <f>V33-U33</f>
        <v>0</v>
      </c>
      <c r="X33" s="167"/>
      <c r="Y33" s="100"/>
      <c r="Z33" s="100"/>
      <c r="AA33" s="100">
        <f>Z33-Y33</f>
        <v>0</v>
      </c>
      <c r="AB33" s="167"/>
      <c r="AC33" s="100">
        <f t="shared" si="0"/>
        <v>0</v>
      </c>
      <c r="AD33" s="100">
        <f t="shared" si="0"/>
        <v>0</v>
      </c>
      <c r="AE33" s="100">
        <f>AD33-AC33</f>
        <v>0</v>
      </c>
      <c r="AF33" s="167"/>
    </row>
    <row r="34" spans="1:32" ht="20.100000000000001" customHeight="1">
      <c r="A34" s="92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100"/>
      <c r="N34" s="100"/>
      <c r="O34" s="100">
        <f>N34-M34</f>
        <v>0</v>
      </c>
      <c r="P34" s="167"/>
      <c r="Q34" s="100"/>
      <c r="R34" s="100"/>
      <c r="S34" s="100">
        <f>R34-Q34</f>
        <v>0</v>
      </c>
      <c r="T34" s="167"/>
      <c r="U34" s="100"/>
      <c r="V34" s="100"/>
      <c r="W34" s="100">
        <f>V34-U34</f>
        <v>0</v>
      </c>
      <c r="X34" s="167"/>
      <c r="Y34" s="100"/>
      <c r="Z34" s="100"/>
      <c r="AA34" s="100">
        <f>Z34-Y34</f>
        <v>0</v>
      </c>
      <c r="AB34" s="167"/>
      <c r="AC34" s="100">
        <f t="shared" si="0"/>
        <v>0</v>
      </c>
      <c r="AD34" s="100">
        <f t="shared" si="0"/>
        <v>0</v>
      </c>
      <c r="AE34" s="100">
        <f>AD34-AC34</f>
        <v>0</v>
      </c>
      <c r="AF34" s="167"/>
    </row>
    <row r="35" spans="1:32" ht="20.100000000000001" customHeight="1">
      <c r="A35" s="92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100"/>
      <c r="N35" s="100"/>
      <c r="O35" s="100">
        <f>N35-M35</f>
        <v>0</v>
      </c>
      <c r="P35" s="167"/>
      <c r="Q35" s="100"/>
      <c r="R35" s="100"/>
      <c r="S35" s="100">
        <f>R35-Q35</f>
        <v>0</v>
      </c>
      <c r="T35" s="167"/>
      <c r="U35" s="100"/>
      <c r="V35" s="100"/>
      <c r="W35" s="100">
        <f>V35-U35</f>
        <v>0</v>
      </c>
      <c r="X35" s="167"/>
      <c r="Y35" s="100"/>
      <c r="Z35" s="100"/>
      <c r="AA35" s="100">
        <f>Z35-Y35</f>
        <v>0</v>
      </c>
      <c r="AB35" s="167"/>
      <c r="AC35" s="100">
        <f t="shared" si="0"/>
        <v>0</v>
      </c>
      <c r="AD35" s="100">
        <f t="shared" si="0"/>
        <v>0</v>
      </c>
      <c r="AE35" s="100">
        <f>AD35-AC35</f>
        <v>0</v>
      </c>
      <c r="AF35" s="167"/>
    </row>
    <row r="36" spans="1:32" ht="24.95" customHeight="1">
      <c r="A36" s="326" t="s">
        <v>41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8"/>
      <c r="M36" s="166">
        <f t="shared" ref="M36:AD36" si="1">SUM(M32:M35)</f>
        <v>0</v>
      </c>
      <c r="N36" s="166">
        <f t="shared" si="1"/>
        <v>0</v>
      </c>
      <c r="O36" s="135">
        <f>SUM(O32:O35)</f>
        <v>0</v>
      </c>
      <c r="P36" s="168"/>
      <c r="Q36" s="166">
        <f t="shared" si="1"/>
        <v>0</v>
      </c>
      <c r="R36" s="166">
        <f t="shared" si="1"/>
        <v>0</v>
      </c>
      <c r="S36" s="135">
        <f>SUM(S32:S35)</f>
        <v>0</v>
      </c>
      <c r="T36" s="168"/>
      <c r="U36" s="166">
        <f t="shared" si="1"/>
        <v>0</v>
      </c>
      <c r="V36" s="166">
        <f t="shared" si="1"/>
        <v>0</v>
      </c>
      <c r="W36" s="135">
        <f>SUM(W32:W35)</f>
        <v>0</v>
      </c>
      <c r="X36" s="168"/>
      <c r="Y36" s="166">
        <f t="shared" si="1"/>
        <v>0</v>
      </c>
      <c r="Z36" s="166">
        <f t="shared" si="1"/>
        <v>0</v>
      </c>
      <c r="AA36" s="135">
        <f>SUM(AA32:AA35)</f>
        <v>0</v>
      </c>
      <c r="AB36" s="168"/>
      <c r="AC36" s="166">
        <f t="shared" si="1"/>
        <v>0</v>
      </c>
      <c r="AD36" s="166">
        <f t="shared" si="1"/>
        <v>0</v>
      </c>
      <c r="AE36" s="135">
        <f>SUM(AE32:AE35)</f>
        <v>0</v>
      </c>
      <c r="AF36" s="168"/>
    </row>
    <row r="37" spans="1:32" ht="24.95" customHeight="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5"/>
      <c r="M37" s="169"/>
      <c r="N37" s="169"/>
      <c r="O37" s="77"/>
      <c r="P37" s="77"/>
      <c r="Q37" s="169"/>
      <c r="R37" s="169"/>
      <c r="S37" s="77"/>
      <c r="T37" s="77"/>
      <c r="U37" s="169"/>
      <c r="V37" s="169"/>
      <c r="W37" s="77"/>
      <c r="X37" s="77"/>
      <c r="Y37" s="169"/>
      <c r="Z37" s="169"/>
      <c r="AA37" s="77"/>
      <c r="AB37" s="77"/>
      <c r="AC37" s="169"/>
      <c r="AD37" s="169"/>
      <c r="AE37" s="77"/>
      <c r="AF37" s="77"/>
    </row>
    <row r="38" spans="1:32" ht="15" customHeight="1">
      <c r="A38" s="15"/>
      <c r="B38" s="15"/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32" ht="15" customHeight="1">
      <c r="A39" s="15"/>
      <c r="B39" s="15"/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32" s="38" customFormat="1" ht="31.5" customHeight="1">
      <c r="C40" s="38" t="s">
        <v>150</v>
      </c>
    </row>
    <row r="41" spans="1:32" s="70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10" t="s">
        <v>392</v>
      </c>
      <c r="AE41" s="310"/>
      <c r="AF41" s="310"/>
    </row>
    <row r="42" spans="1:32" s="71" customFormat="1" ht="34.5" customHeight="1">
      <c r="A42" s="217" t="s">
        <v>37</v>
      </c>
      <c r="B42" s="272" t="s">
        <v>189</v>
      </c>
      <c r="C42" s="274"/>
      <c r="D42" s="218" t="s">
        <v>191</v>
      </c>
      <c r="E42" s="218"/>
      <c r="F42" s="218" t="s">
        <v>126</v>
      </c>
      <c r="G42" s="218"/>
      <c r="H42" s="218" t="s">
        <v>316</v>
      </c>
      <c r="I42" s="218"/>
      <c r="J42" s="218" t="s">
        <v>317</v>
      </c>
      <c r="K42" s="218"/>
      <c r="L42" s="218" t="s">
        <v>351</v>
      </c>
      <c r="M42" s="218"/>
      <c r="N42" s="218"/>
      <c r="O42" s="218"/>
      <c r="P42" s="218"/>
      <c r="Q42" s="218"/>
      <c r="R42" s="218"/>
      <c r="S42" s="218"/>
      <c r="T42" s="218"/>
      <c r="U42" s="218"/>
      <c r="V42" s="218" t="s">
        <v>190</v>
      </c>
      <c r="W42" s="218"/>
      <c r="X42" s="218"/>
      <c r="Y42" s="218"/>
      <c r="Z42" s="218"/>
      <c r="AA42" s="218" t="s">
        <v>327</v>
      </c>
      <c r="AB42" s="218"/>
      <c r="AC42" s="218"/>
      <c r="AD42" s="218"/>
      <c r="AE42" s="218"/>
      <c r="AF42" s="218"/>
    </row>
    <row r="43" spans="1:32" s="71" customFormat="1" ht="52.5" customHeight="1">
      <c r="A43" s="217"/>
      <c r="B43" s="346"/>
      <c r="C43" s="347"/>
      <c r="D43" s="218"/>
      <c r="E43" s="218"/>
      <c r="F43" s="218"/>
      <c r="G43" s="218"/>
      <c r="H43" s="218"/>
      <c r="I43" s="218"/>
      <c r="J43" s="218"/>
      <c r="K43" s="218"/>
      <c r="L43" s="218" t="s">
        <v>174</v>
      </c>
      <c r="M43" s="218"/>
      <c r="N43" s="218" t="s">
        <v>178</v>
      </c>
      <c r="O43" s="218"/>
      <c r="P43" s="218" t="s">
        <v>179</v>
      </c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</row>
    <row r="44" spans="1:32" s="72" customFormat="1" ht="82.5" customHeight="1">
      <c r="A44" s="217"/>
      <c r="B44" s="275"/>
      <c r="C44" s="277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 t="s">
        <v>175</v>
      </c>
      <c r="Q44" s="218"/>
      <c r="R44" s="218" t="s">
        <v>176</v>
      </c>
      <c r="S44" s="218"/>
      <c r="T44" s="218" t="s">
        <v>177</v>
      </c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</row>
    <row r="45" spans="1:32" s="71" customFormat="1" ht="18.75" customHeight="1">
      <c r="A45" s="63">
        <v>1</v>
      </c>
      <c r="B45" s="251">
        <v>2</v>
      </c>
      <c r="C45" s="253"/>
      <c r="D45" s="218">
        <v>3</v>
      </c>
      <c r="E45" s="218"/>
      <c r="F45" s="218">
        <v>4</v>
      </c>
      <c r="G45" s="218"/>
      <c r="H45" s="218">
        <v>5</v>
      </c>
      <c r="I45" s="218"/>
      <c r="J45" s="218">
        <v>6</v>
      </c>
      <c r="K45" s="218"/>
      <c r="L45" s="251">
        <v>7</v>
      </c>
      <c r="M45" s="253"/>
      <c r="N45" s="251">
        <v>8</v>
      </c>
      <c r="O45" s="253"/>
      <c r="P45" s="218">
        <v>9</v>
      </c>
      <c r="Q45" s="218"/>
      <c r="R45" s="217">
        <v>10</v>
      </c>
      <c r="S45" s="217"/>
      <c r="T45" s="218">
        <v>11</v>
      </c>
      <c r="U45" s="218"/>
      <c r="V45" s="218">
        <v>12</v>
      </c>
      <c r="W45" s="218"/>
      <c r="X45" s="218"/>
      <c r="Y45" s="218"/>
      <c r="Z45" s="218"/>
      <c r="AA45" s="218">
        <v>13</v>
      </c>
      <c r="AB45" s="218"/>
      <c r="AC45" s="218"/>
      <c r="AD45" s="218"/>
      <c r="AE45" s="218"/>
      <c r="AF45" s="218"/>
    </row>
    <row r="46" spans="1:32" s="71" customFormat="1" ht="20.100000000000001" customHeight="1">
      <c r="A46" s="90"/>
      <c r="B46" s="303"/>
      <c r="C46" s="304"/>
      <c r="D46" s="291"/>
      <c r="E46" s="291"/>
      <c r="F46" s="247"/>
      <c r="G46" s="247"/>
      <c r="H46" s="247"/>
      <c r="I46" s="247"/>
      <c r="J46" s="247"/>
      <c r="K46" s="247"/>
      <c r="L46" s="243"/>
      <c r="M46" s="245"/>
      <c r="N46" s="320">
        <f t="shared" ref="N46:N52" si="2">SUM(P46,R46,T46)</f>
        <v>0</v>
      </c>
      <c r="O46" s="321"/>
      <c r="P46" s="247"/>
      <c r="Q46" s="247"/>
      <c r="R46" s="247"/>
      <c r="S46" s="247"/>
      <c r="T46" s="247"/>
      <c r="U46" s="247"/>
      <c r="V46" s="319"/>
      <c r="W46" s="319"/>
      <c r="X46" s="319"/>
      <c r="Y46" s="319"/>
      <c r="Z46" s="319"/>
      <c r="AA46" s="289"/>
      <c r="AB46" s="289"/>
      <c r="AC46" s="289"/>
      <c r="AD46" s="289"/>
      <c r="AE46" s="289"/>
      <c r="AF46" s="289"/>
    </row>
    <row r="47" spans="1:32" s="71" customFormat="1" ht="20.100000000000001" customHeight="1">
      <c r="A47" s="90"/>
      <c r="B47" s="303"/>
      <c r="C47" s="304"/>
      <c r="D47" s="291"/>
      <c r="E47" s="291"/>
      <c r="F47" s="247"/>
      <c r="G47" s="247"/>
      <c r="H47" s="247"/>
      <c r="I47" s="247"/>
      <c r="J47" s="247"/>
      <c r="K47" s="247"/>
      <c r="L47" s="243"/>
      <c r="M47" s="245"/>
      <c r="N47" s="320">
        <f t="shared" si="2"/>
        <v>0</v>
      </c>
      <c r="O47" s="321"/>
      <c r="P47" s="247"/>
      <c r="Q47" s="247"/>
      <c r="R47" s="247"/>
      <c r="S47" s="247"/>
      <c r="T47" s="247"/>
      <c r="U47" s="247"/>
      <c r="V47" s="319"/>
      <c r="W47" s="319"/>
      <c r="X47" s="319"/>
      <c r="Y47" s="319"/>
      <c r="Z47" s="319"/>
      <c r="AA47" s="289"/>
      <c r="AB47" s="289"/>
      <c r="AC47" s="289"/>
      <c r="AD47" s="289"/>
      <c r="AE47" s="289"/>
      <c r="AF47" s="289"/>
    </row>
    <row r="48" spans="1:32" s="71" customFormat="1" ht="20.100000000000001" customHeight="1">
      <c r="A48" s="90"/>
      <c r="B48" s="303"/>
      <c r="C48" s="304"/>
      <c r="D48" s="291"/>
      <c r="E48" s="291"/>
      <c r="F48" s="247"/>
      <c r="G48" s="247"/>
      <c r="H48" s="247"/>
      <c r="I48" s="247"/>
      <c r="J48" s="247"/>
      <c r="K48" s="247"/>
      <c r="L48" s="243"/>
      <c r="M48" s="245"/>
      <c r="N48" s="320">
        <f t="shared" si="2"/>
        <v>0</v>
      </c>
      <c r="O48" s="321"/>
      <c r="P48" s="247"/>
      <c r="Q48" s="247"/>
      <c r="R48" s="247"/>
      <c r="S48" s="247"/>
      <c r="T48" s="247"/>
      <c r="U48" s="247"/>
      <c r="V48" s="319"/>
      <c r="W48" s="319"/>
      <c r="X48" s="319"/>
      <c r="Y48" s="319"/>
      <c r="Z48" s="319"/>
      <c r="AA48" s="289"/>
      <c r="AB48" s="289"/>
      <c r="AC48" s="289"/>
      <c r="AD48" s="289"/>
      <c r="AE48" s="289"/>
      <c r="AF48" s="289"/>
    </row>
    <row r="49" spans="1:32" s="71" customFormat="1" ht="20.100000000000001" customHeight="1">
      <c r="A49" s="90"/>
      <c r="B49" s="303"/>
      <c r="C49" s="304"/>
      <c r="D49" s="291"/>
      <c r="E49" s="291"/>
      <c r="F49" s="247"/>
      <c r="G49" s="247"/>
      <c r="H49" s="247"/>
      <c r="I49" s="247"/>
      <c r="J49" s="247"/>
      <c r="K49" s="247"/>
      <c r="L49" s="243"/>
      <c r="M49" s="245"/>
      <c r="N49" s="320">
        <f t="shared" si="2"/>
        <v>0</v>
      </c>
      <c r="O49" s="321"/>
      <c r="P49" s="247"/>
      <c r="Q49" s="247"/>
      <c r="R49" s="247"/>
      <c r="S49" s="247"/>
      <c r="T49" s="247"/>
      <c r="U49" s="247"/>
      <c r="V49" s="319"/>
      <c r="W49" s="319"/>
      <c r="X49" s="319"/>
      <c r="Y49" s="319"/>
      <c r="Z49" s="319"/>
      <c r="AA49" s="289"/>
      <c r="AB49" s="289"/>
      <c r="AC49" s="289"/>
      <c r="AD49" s="289"/>
      <c r="AE49" s="289"/>
      <c r="AF49" s="289"/>
    </row>
    <row r="50" spans="1:32" s="71" customFormat="1" ht="20.100000000000001" customHeight="1">
      <c r="A50" s="90"/>
      <c r="B50" s="303"/>
      <c r="C50" s="304"/>
      <c r="D50" s="291"/>
      <c r="E50" s="291"/>
      <c r="F50" s="247"/>
      <c r="G50" s="247"/>
      <c r="H50" s="247"/>
      <c r="I50" s="247"/>
      <c r="J50" s="247"/>
      <c r="K50" s="247"/>
      <c r="L50" s="243"/>
      <c r="M50" s="245"/>
      <c r="N50" s="320">
        <f t="shared" si="2"/>
        <v>0</v>
      </c>
      <c r="O50" s="321"/>
      <c r="P50" s="247"/>
      <c r="Q50" s="247"/>
      <c r="R50" s="247"/>
      <c r="S50" s="247"/>
      <c r="T50" s="247"/>
      <c r="U50" s="247"/>
      <c r="V50" s="319"/>
      <c r="W50" s="319"/>
      <c r="X50" s="319"/>
      <c r="Y50" s="319"/>
      <c r="Z50" s="319"/>
      <c r="AA50" s="289"/>
      <c r="AB50" s="289"/>
      <c r="AC50" s="289"/>
      <c r="AD50" s="289"/>
      <c r="AE50" s="289"/>
      <c r="AF50" s="289"/>
    </row>
    <row r="51" spans="1:32" s="71" customFormat="1" ht="20.100000000000001" customHeight="1">
      <c r="A51" s="90"/>
      <c r="B51" s="303"/>
      <c r="C51" s="304"/>
      <c r="D51" s="291"/>
      <c r="E51" s="291"/>
      <c r="F51" s="247"/>
      <c r="G51" s="247"/>
      <c r="H51" s="247"/>
      <c r="I51" s="247"/>
      <c r="J51" s="247"/>
      <c r="K51" s="247"/>
      <c r="L51" s="243"/>
      <c r="M51" s="245"/>
      <c r="N51" s="320">
        <f t="shared" si="2"/>
        <v>0</v>
      </c>
      <c r="O51" s="321"/>
      <c r="P51" s="247"/>
      <c r="Q51" s="247"/>
      <c r="R51" s="247"/>
      <c r="S51" s="247"/>
      <c r="T51" s="247"/>
      <c r="U51" s="247"/>
      <c r="V51" s="319"/>
      <c r="W51" s="319"/>
      <c r="X51" s="319"/>
      <c r="Y51" s="319"/>
      <c r="Z51" s="319"/>
      <c r="AA51" s="289"/>
      <c r="AB51" s="289"/>
      <c r="AC51" s="289"/>
      <c r="AD51" s="289"/>
      <c r="AE51" s="289"/>
      <c r="AF51" s="289"/>
    </row>
    <row r="52" spans="1:32" s="71" customFormat="1" ht="20.100000000000001" customHeight="1">
      <c r="A52" s="90"/>
      <c r="B52" s="303"/>
      <c r="C52" s="304"/>
      <c r="D52" s="291"/>
      <c r="E52" s="291"/>
      <c r="F52" s="247"/>
      <c r="G52" s="247"/>
      <c r="H52" s="247"/>
      <c r="I52" s="247"/>
      <c r="J52" s="247"/>
      <c r="K52" s="247"/>
      <c r="L52" s="243"/>
      <c r="M52" s="245"/>
      <c r="N52" s="320">
        <f t="shared" si="2"/>
        <v>0</v>
      </c>
      <c r="O52" s="321"/>
      <c r="P52" s="247"/>
      <c r="Q52" s="247"/>
      <c r="R52" s="247"/>
      <c r="S52" s="247"/>
      <c r="T52" s="247"/>
      <c r="U52" s="247"/>
      <c r="V52" s="319"/>
      <c r="W52" s="319"/>
      <c r="X52" s="319"/>
      <c r="Y52" s="319"/>
      <c r="Z52" s="319"/>
      <c r="AA52" s="289"/>
      <c r="AB52" s="289"/>
      <c r="AC52" s="289"/>
      <c r="AD52" s="289"/>
      <c r="AE52" s="289"/>
      <c r="AF52" s="289"/>
    </row>
    <row r="53" spans="1:32" s="71" customFormat="1" ht="24.95" customHeight="1">
      <c r="A53" s="379" t="s">
        <v>41</v>
      </c>
      <c r="B53" s="380"/>
      <c r="C53" s="380"/>
      <c r="D53" s="380"/>
      <c r="E53" s="381"/>
      <c r="F53" s="377">
        <f>SUM(F46:F52)</f>
        <v>0</v>
      </c>
      <c r="G53" s="377"/>
      <c r="H53" s="377">
        <f>SUM(H46:H52)</f>
        <v>0</v>
      </c>
      <c r="I53" s="377"/>
      <c r="J53" s="377">
        <f>SUM(J46:J52)</f>
        <v>0</v>
      </c>
      <c r="K53" s="377"/>
      <c r="L53" s="377">
        <f>SUM(L46:L52)</f>
        <v>0</v>
      </c>
      <c r="M53" s="377"/>
      <c r="N53" s="377">
        <f>SUM(N46:N52)</f>
        <v>0</v>
      </c>
      <c r="O53" s="377"/>
      <c r="P53" s="377">
        <f>SUM(P46:P52)</f>
        <v>0</v>
      </c>
      <c r="Q53" s="377"/>
      <c r="R53" s="377">
        <f>SUM(R46:R52)</f>
        <v>0</v>
      </c>
      <c r="S53" s="377"/>
      <c r="T53" s="377">
        <f>SUM(T46:T52)</f>
        <v>0</v>
      </c>
      <c r="U53" s="377"/>
      <c r="V53" s="378"/>
      <c r="W53" s="378"/>
      <c r="X53" s="378"/>
      <c r="Y53" s="378"/>
      <c r="Z53" s="378"/>
      <c r="AA53" s="282"/>
      <c r="AB53" s="282"/>
      <c r="AC53" s="282"/>
      <c r="AD53" s="282"/>
      <c r="AE53" s="282"/>
      <c r="AF53" s="282"/>
    </row>
    <row r="54" spans="1:32" ht="15" customHeight="1">
      <c r="A54" s="15"/>
      <c r="B54" s="15"/>
      <c r="C54" s="15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32" ht="15" customHeight="1">
      <c r="A55" s="15"/>
      <c r="B55" s="15"/>
      <c r="C55" s="1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32" ht="15" customHeight="1">
      <c r="A56" s="15"/>
      <c r="B56" s="15"/>
      <c r="C56" s="15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32">
      <c r="A57" s="15"/>
      <c r="B57" s="15"/>
      <c r="C57" s="1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32" s="195" customFormat="1">
      <c r="A58" s="26"/>
      <c r="B58" s="1"/>
      <c r="C58" s="211" t="s">
        <v>411</v>
      </c>
      <c r="D58" s="211"/>
      <c r="E58" s="211"/>
      <c r="F58" s="211"/>
      <c r="G58" s="210"/>
      <c r="H58" s="210"/>
      <c r="P58" s="195" t="s">
        <v>412</v>
      </c>
    </row>
    <row r="59" spans="1:32" s="4" customFormat="1">
      <c r="B59" s="209"/>
      <c r="C59" s="209"/>
      <c r="D59" s="209"/>
      <c r="E59" s="209"/>
      <c r="F59" s="209"/>
      <c r="G59" s="209"/>
      <c r="H59" s="38"/>
      <c r="I59" s="38"/>
      <c r="J59" s="38"/>
      <c r="K59" s="38"/>
      <c r="L59" s="38"/>
      <c r="M59" s="209"/>
      <c r="N59" s="209"/>
      <c r="O59" s="209"/>
      <c r="P59" s="209"/>
      <c r="Q59" s="209"/>
      <c r="V59" s="2"/>
      <c r="W59" s="209"/>
      <c r="X59" s="209"/>
      <c r="Y59" s="209"/>
      <c r="Z59" s="209"/>
      <c r="AA59" s="209"/>
    </row>
    <row r="60" spans="1:32" s="4" customFormat="1">
      <c r="F60" s="23"/>
      <c r="G60" s="23"/>
      <c r="H60" s="23"/>
      <c r="I60" s="23"/>
      <c r="J60" s="23"/>
      <c r="K60" s="23"/>
      <c r="L60" s="23"/>
      <c r="Q60" s="23"/>
      <c r="R60" s="23"/>
      <c r="S60" s="23"/>
      <c r="T60" s="23"/>
      <c r="X60" s="23"/>
      <c r="Y60" s="23"/>
      <c r="Z60" s="23"/>
      <c r="AA60" s="23"/>
    </row>
    <row r="61" spans="1:32">
      <c r="C61" s="34"/>
      <c r="D61" s="34"/>
      <c r="E61" s="34"/>
      <c r="F61" s="34"/>
      <c r="G61" s="34"/>
      <c r="H61" s="34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34"/>
      <c r="V61" s="34"/>
    </row>
    <row r="62" spans="1:32" s="309" customFormat="1" ht="12.75">
      <c r="A62" s="308" t="s">
        <v>400</v>
      </c>
    </row>
    <row r="63" spans="1:3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32">
      <c r="C64" s="35"/>
    </row>
    <row r="67" spans="3:3" ht="19.5">
      <c r="C67" s="36"/>
    </row>
    <row r="68" spans="3:3" ht="19.5">
      <c r="C68" s="36"/>
    </row>
    <row r="69" spans="3:3" ht="19.5">
      <c r="C69" s="36"/>
    </row>
    <row r="70" spans="3:3" ht="19.5">
      <c r="C70" s="36"/>
    </row>
    <row r="71" spans="3:3" ht="19.5">
      <c r="C71" s="36"/>
    </row>
    <row r="72" spans="3:3" ht="19.5">
      <c r="C72" s="36"/>
    </row>
    <row r="73" spans="3:3" ht="19.5">
      <c r="C73" s="36"/>
    </row>
  </sheetData>
  <mergeCells count="283"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A18:AC18"/>
    <mergeCell ref="AA19:AC19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R21:T21"/>
    <mergeCell ref="U22:W22"/>
    <mergeCell ref="B15:C17"/>
    <mergeCell ref="B18:C18"/>
    <mergeCell ref="D9:F9"/>
    <mergeCell ref="P22:Q22"/>
    <mergeCell ref="R22:T22"/>
    <mergeCell ref="P15:Q17"/>
    <mergeCell ref="R15:Z15"/>
    <mergeCell ref="D21:G21"/>
    <mergeCell ref="P45:Q45"/>
    <mergeCell ref="L52:M52"/>
    <mergeCell ref="N52:O52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T52:U52"/>
    <mergeCell ref="B59:G59"/>
    <mergeCell ref="W59:AA59"/>
    <mergeCell ref="M59:Q59"/>
    <mergeCell ref="V52:Z52"/>
    <mergeCell ref="R53:S53"/>
    <mergeCell ref="H53:I53"/>
    <mergeCell ref="L53:M53"/>
    <mergeCell ref="N53:O53"/>
    <mergeCell ref="T53:U53"/>
    <mergeCell ref="V53:Z53"/>
    <mergeCell ref="J53:K53"/>
    <mergeCell ref="P53:Q53"/>
    <mergeCell ref="F53:G53"/>
    <mergeCell ref="A53:E53"/>
    <mergeCell ref="P52:Q52"/>
    <mergeCell ref="AA52:AF52"/>
    <mergeCell ref="AA53:AF53"/>
    <mergeCell ref="D52:E52"/>
    <mergeCell ref="C58:F58"/>
    <mergeCell ref="G58:H58"/>
    <mergeCell ref="AD3:AF4"/>
    <mergeCell ref="AA3:AC4"/>
    <mergeCell ref="R3:Z3"/>
    <mergeCell ref="R4:T4"/>
    <mergeCell ref="AD8:AF8"/>
    <mergeCell ref="U16:W17"/>
    <mergeCell ref="U19:W19"/>
    <mergeCell ref="U20:W20"/>
    <mergeCell ref="U21:W21"/>
    <mergeCell ref="X21:Z21"/>
    <mergeCell ref="X10:Z10"/>
    <mergeCell ref="U9:W9"/>
    <mergeCell ref="X9:Z9"/>
    <mergeCell ref="AD9:AF9"/>
    <mergeCell ref="AA9:AC9"/>
    <mergeCell ref="AA10:AC10"/>
    <mergeCell ref="X16:Z17"/>
    <mergeCell ref="AD21:AF21"/>
    <mergeCell ref="AD15:AF17"/>
    <mergeCell ref="AA15:AC17"/>
    <mergeCell ref="AA7:AC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D3:F4"/>
    <mergeCell ref="G6:Q6"/>
    <mergeCell ref="X5:Z5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Z27:AB27"/>
    <mergeCell ref="AA22:AC22"/>
    <mergeCell ref="AD23:AF23"/>
    <mergeCell ref="AD27:AF27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AA8:AC8"/>
    <mergeCell ref="X8:Z8"/>
    <mergeCell ref="U8:W8"/>
    <mergeCell ref="R8:T8"/>
    <mergeCell ref="G8:Q8"/>
    <mergeCell ref="G7:Q7"/>
    <mergeCell ref="U7:W7"/>
    <mergeCell ref="X6:Z6"/>
    <mergeCell ref="R6:T6"/>
    <mergeCell ref="X7:Z7"/>
    <mergeCell ref="R7:T7"/>
    <mergeCell ref="AD6:AF6"/>
    <mergeCell ref="AD7:AF7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31:L31"/>
    <mergeCell ref="J42:K44"/>
    <mergeCell ref="L45:M45"/>
    <mergeCell ref="H45:I45"/>
    <mergeCell ref="J45:K45"/>
    <mergeCell ref="V47:Z47"/>
    <mergeCell ref="V48:Z48"/>
    <mergeCell ref="T48:U48"/>
    <mergeCell ref="N29:N30"/>
    <mergeCell ref="F45:G45"/>
    <mergeCell ref="M28:P28"/>
    <mergeCell ref="H42:I44"/>
    <mergeCell ref="B33:L33"/>
    <mergeCell ref="B34:L34"/>
    <mergeCell ref="B35:L35"/>
    <mergeCell ref="P48:Q48"/>
    <mergeCell ref="R46:S46"/>
    <mergeCell ref="R48:S48"/>
    <mergeCell ref="N46:O46"/>
    <mergeCell ref="P29:P30"/>
    <mergeCell ref="M29:M30"/>
    <mergeCell ref="A37:L37"/>
    <mergeCell ref="A42:A44"/>
    <mergeCell ref="J48:K48"/>
    <mergeCell ref="H47:I47"/>
    <mergeCell ref="F47:G47"/>
    <mergeCell ref="A36:L36"/>
    <mergeCell ref="B28:L30"/>
    <mergeCell ref="B32:L32"/>
    <mergeCell ref="L46:M46"/>
    <mergeCell ref="H46:I46"/>
    <mergeCell ref="P44:Q44"/>
    <mergeCell ref="Q28:T28"/>
    <mergeCell ref="Q29:Q30"/>
    <mergeCell ref="O29:O30"/>
    <mergeCell ref="H49:I49"/>
    <mergeCell ref="D42:E44"/>
    <mergeCell ref="D46:E46"/>
    <mergeCell ref="F46:G46"/>
    <mergeCell ref="F48:G48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T47:U47"/>
    <mergeCell ref="T50:U50"/>
    <mergeCell ref="T49:U49"/>
    <mergeCell ref="T46:U46"/>
    <mergeCell ref="T44:U44"/>
    <mergeCell ref="F50:G50"/>
    <mergeCell ref="D48:E48"/>
    <mergeCell ref="D50:E50"/>
    <mergeCell ref="R44:S44"/>
    <mergeCell ref="L43:M44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AA48:AF48"/>
    <mergeCell ref="AA49:AF49"/>
    <mergeCell ref="AA50:AF50"/>
    <mergeCell ref="V42:Z44"/>
    <mergeCell ref="R29:R30"/>
    <mergeCell ref="U29:U30"/>
    <mergeCell ref="U28:X28"/>
    <mergeCell ref="AB29:AB30"/>
    <mergeCell ref="AC28:AF28"/>
    <mergeCell ref="V50:Z50"/>
    <mergeCell ref="V49:Z49"/>
    <mergeCell ref="T29:T30"/>
    <mergeCell ref="V29:V30"/>
    <mergeCell ref="AA47:AF47"/>
    <mergeCell ref="AD29:AD30"/>
    <mergeCell ref="V46:Z46"/>
    <mergeCell ref="V45:Z45"/>
    <mergeCell ref="R47:S47"/>
    <mergeCell ref="R23:T23"/>
    <mergeCell ref="U23:W23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F52:G52"/>
    <mergeCell ref="F51:G51"/>
    <mergeCell ref="H51:I51"/>
    <mergeCell ref="H52:I52"/>
    <mergeCell ref="J52:K52"/>
    <mergeCell ref="R52:S52"/>
    <mergeCell ref="D49:E49"/>
    <mergeCell ref="F49:G49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</mergeCells>
  <phoneticPr fontId="3" type="noConversion"/>
  <pageMargins left="0.70866141732283472" right="0.59055118110236227" top="0.78740157480314965" bottom="0.78740157480314965" header="0.31496062992125984" footer="0.31496062992125984"/>
  <pageSetup paperSize="9" scale="34" orientation="landscape" r:id="rId1"/>
  <headerFooter alignWithMargins="0">
    <oddHeader>&amp;C&amp;"Times New Roman,звичайний"&amp;16
 &amp;14 15&amp;R&amp;"Times New Roman,звичайний"&amp;14
Таблиця 6</oddHeader>
  </headerFooter>
  <ignoredErrors>
    <ignoredError sqref="U23:Z23 R10 U10:Z10 R23 M36:N36 F53:U53" formulaRange="1"/>
    <ignoredError sqref="AD6:AF6 AE23:AF23 AD10:AF10" evalError="1"/>
    <ignoredError sqref="AC36:AD36 Q36:R36 Y36:Z36 U36:V36" evalError="1" formula="1" formulaRange="1"/>
    <ignoredError sqref="W36 AA3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C3:G11"/>
  <sheetViews>
    <sheetView workbookViewId="0">
      <selection activeCell="F18" sqref="F18"/>
    </sheetView>
  </sheetViews>
  <sheetFormatPr defaultRowHeight="12.75"/>
  <cols>
    <col min="4" max="4" width="14.42578125" customWidth="1"/>
    <col min="5" max="5" width="13.42578125" customWidth="1"/>
    <col min="6" max="6" width="12.85546875" customWidth="1"/>
    <col min="7" max="7" width="10.85546875" customWidth="1"/>
  </cols>
  <sheetData>
    <row r="3" spans="3:7">
      <c r="C3" t="s">
        <v>413</v>
      </c>
      <c r="D3" s="387" t="s">
        <v>414</v>
      </c>
      <c r="E3" s="387"/>
      <c r="F3" s="387"/>
    </row>
    <row r="5" spans="3:7">
      <c r="C5">
        <v>226</v>
      </c>
      <c r="D5">
        <v>73</v>
      </c>
      <c r="E5">
        <v>698</v>
      </c>
      <c r="F5">
        <v>3825</v>
      </c>
    </row>
    <row r="6" spans="3:7">
      <c r="C6">
        <v>220</v>
      </c>
      <c r="D6">
        <v>31</v>
      </c>
      <c r="E6">
        <v>628</v>
      </c>
      <c r="F6">
        <v>3792</v>
      </c>
    </row>
    <row r="7" spans="3:7">
      <c r="C7">
        <v>218</v>
      </c>
      <c r="D7">
        <v>58</v>
      </c>
      <c r="E7">
        <v>763</v>
      </c>
      <c r="F7">
        <v>4712</v>
      </c>
    </row>
    <row r="8" spans="3:7">
      <c r="C8">
        <v>217</v>
      </c>
      <c r="D8">
        <v>75</v>
      </c>
      <c r="E8">
        <v>530</v>
      </c>
      <c r="F8">
        <v>3203</v>
      </c>
    </row>
    <row r="9" spans="3:7">
      <c r="C9" s="200">
        <f>SUM(C5:C8)</f>
        <v>881</v>
      </c>
      <c r="D9" s="200">
        <f>SUM(D5:D8)+33</f>
        <v>270</v>
      </c>
      <c r="E9" s="200">
        <f>SUM(E5:E8)</f>
        <v>2619</v>
      </c>
      <c r="F9" s="200">
        <f>SUM(F5:F8)</f>
        <v>15532</v>
      </c>
      <c r="G9" s="200">
        <f>D9+E9+F9</f>
        <v>18421</v>
      </c>
    </row>
    <row r="10" spans="3:7">
      <c r="C10" s="201">
        <v>4</v>
      </c>
      <c r="D10" s="201">
        <v>4</v>
      </c>
      <c r="E10" s="201">
        <v>4</v>
      </c>
      <c r="F10" s="201">
        <v>4</v>
      </c>
      <c r="G10" s="201"/>
    </row>
    <row r="11" spans="3:7">
      <c r="C11" s="202">
        <f>C9/C10</f>
        <v>220.25</v>
      </c>
      <c r="D11" s="201">
        <f>D9/D10</f>
        <v>67.5</v>
      </c>
      <c r="E11" s="201">
        <f>E9/E10</f>
        <v>654.75</v>
      </c>
      <c r="F11" s="201">
        <f>F9/F10</f>
        <v>3883</v>
      </c>
      <c r="G11" s="201"/>
    </row>
  </sheetData>
  <mergeCells count="1"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Лист1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Admin</cp:lastModifiedBy>
  <cp:lastPrinted>2021-02-01T14:49:29Z</cp:lastPrinted>
  <dcterms:created xsi:type="dcterms:W3CDTF">2003-03-13T16:00:22Z</dcterms:created>
  <dcterms:modified xsi:type="dcterms:W3CDTF">2021-03-10T06:52:53Z</dcterms:modified>
</cp:coreProperties>
</file>