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Осн. фін. пок." sheetId="1" r:id="rId1"/>
    <sheet name="I. Фін результат" sheetId="2" r:id="rId2"/>
    <sheet name="ІІ. Розр. з бюджетом" sheetId="3" r:id="rId3"/>
    <sheet name="ІІІ. Рух грош. коштів" sheetId="4" r:id="rId4"/>
    <sheet name="IV. Кап. інвестиції" sheetId="5" r:id="rId5"/>
    <sheet name=" V. Коефіцієнти" sheetId="6" r:id="rId6"/>
    <sheet name="6.1. Інша інфо_1" sheetId="7" r:id="rId7"/>
    <sheet name="6.2. Інша інфо_2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123Graph_XGRAPH3">NA()</definedName>
    <definedName name="aa">(NA(),NA())</definedName>
    <definedName name="ad">NA()</definedName>
    <definedName name="as">NA()</definedName>
    <definedName name="asdf">NA()</definedName>
    <definedName name="asdfg">NA()</definedName>
    <definedName name="BuiltIn_Print_Area___1___1">NA()</definedName>
    <definedName name="ClDate">[1]Inform!$E$6</definedName>
    <definedName name="ClDate_21">NA()</definedName>
    <definedName name="ClDate_25">NA()</definedName>
    <definedName name="ClDate_6">[2]Inform!$E$6</definedName>
    <definedName name="CompName">[1]Inform!$F$2</definedName>
    <definedName name="CompName_21">NA()</definedName>
    <definedName name="CompName_25">NA()</definedName>
    <definedName name="CompName_6">[2]Inform!$F$2</definedName>
    <definedName name="CompNameE">[1]Inform!$G$2</definedName>
    <definedName name="CompNameE_21">NA()</definedName>
    <definedName name="CompNameE_25">NA()</definedName>
    <definedName name="CompNameE_6">[2]Inform!$G$2</definedName>
    <definedName name="Cost_Category_National_ID">NA()</definedName>
    <definedName name="Cе511">NA()</definedName>
    <definedName name="d">NA()</definedName>
    <definedName name="dCPIb">NA()</definedName>
    <definedName name="dPPIb">NA()</definedName>
    <definedName name="ds">NA()</definedName>
    <definedName name="Excel_BuiltIn_Database">NA()</definedName>
    <definedName name="Fact_Type_ID">NA()</definedName>
    <definedName name="G">NA()</definedName>
    <definedName name="ij1sssss">NA()</definedName>
    <definedName name="LastItem">[3]Лист1!$A$1</definedName>
    <definedName name="Load">NA()</definedName>
    <definedName name="Load_ID">'[4]МТР Газ України'!$B$4</definedName>
    <definedName name="Load_ID_10">'[5]7  Інші витрати'!#REF!</definedName>
    <definedName name="Load_ID_11">'[6]МТР Газ України'!$B$4</definedName>
    <definedName name="Load_ID_12">'[6]МТР Газ України'!$B$4</definedName>
    <definedName name="Load_ID_13">'[6]МТР Газ України'!$B$4</definedName>
    <definedName name="Load_ID_14">'[6]МТР Газ України'!$B$4</definedName>
    <definedName name="Load_ID_15">'[6]МТР Газ України'!$B$4</definedName>
    <definedName name="Load_ID_16">'[6]МТР Газ України'!$B$4</definedName>
    <definedName name="Load_ID_17">'[6]МТР Газ України'!$B$4</definedName>
    <definedName name="Load_ID_18">'[7]МТР Газ України'!$B$4</definedName>
    <definedName name="Load_ID_19">'[8]МТР Газ України'!$B$4</definedName>
    <definedName name="Load_ID_20">'[7]МТР Газ України'!$B$4</definedName>
    <definedName name="Load_ID_200">NA()</definedName>
    <definedName name="Load_ID_21">NA()</definedName>
    <definedName name="Load_ID_23">'[8]МТР Газ України'!$B$4</definedName>
    <definedName name="Load_ID_25">NA()</definedName>
    <definedName name="Load_ID_542">NA()</definedName>
    <definedName name="Load_ID_6">'[6]МТР Газ України'!$B$4</definedName>
    <definedName name="OpDate">[1]Inform!$E$5</definedName>
    <definedName name="OpDate_21">NA()</definedName>
    <definedName name="OpDate_25">NA()</definedName>
    <definedName name="OpDate_6">[2]Inform!$E$5</definedName>
    <definedName name="QR">NA()</definedName>
    <definedName name="qw">NA()</definedName>
    <definedName name="qwert">NA()</definedName>
    <definedName name="qwerty">NA()</definedName>
    <definedName name="ShowFil">[3]!ShowFil</definedName>
    <definedName name="SU_ID">NA()</definedName>
    <definedName name="Time_ID">'[4]МТР Газ України'!$B$1</definedName>
    <definedName name="Time_ID_10">'[5]7  Інші витрати'!#REF!</definedName>
    <definedName name="Time_ID_11">'[6]МТР Газ України'!$B$1</definedName>
    <definedName name="Time_ID_12">'[6]МТР Газ України'!$B$1</definedName>
    <definedName name="Time_ID_13">'[6]МТР Газ України'!$B$1</definedName>
    <definedName name="Time_ID_14">'[6]МТР Газ України'!$B$1</definedName>
    <definedName name="Time_ID_15">'[6]МТР Газ України'!$B$1</definedName>
    <definedName name="Time_ID_16">'[6]МТР Газ України'!$B$1</definedName>
    <definedName name="Time_ID_17">'[6]МТР Газ України'!$B$1</definedName>
    <definedName name="Time_ID_18">'[7]МТР Газ України'!$B$1</definedName>
    <definedName name="Time_ID_19">'[8]МТР Газ України'!$B$1</definedName>
    <definedName name="Time_ID_20">'[7]МТР Газ України'!$B$1</definedName>
    <definedName name="Time_ID_21">NA()</definedName>
    <definedName name="Time_ID_23">'[8]МТР Газ України'!$B$1</definedName>
    <definedName name="Time_ID_25">NA()</definedName>
    <definedName name="Time_ID_6">'[6]МТР Газ України'!$B$1</definedName>
    <definedName name="Time_ID0">'[4]МТР Газ України'!$F$1</definedName>
    <definedName name="Time_ID0_10">'[5]7  Інші витрати'!#REF!</definedName>
    <definedName name="Time_ID0_11">'[6]МТР Газ України'!$F$1</definedName>
    <definedName name="Time_ID0_12">'[6]МТР Газ України'!$F$1</definedName>
    <definedName name="Time_ID0_13">'[6]МТР Газ України'!$F$1</definedName>
    <definedName name="Time_ID0_14">'[6]МТР Газ України'!$F$1</definedName>
    <definedName name="Time_ID0_15">'[6]МТР Газ України'!$F$1</definedName>
    <definedName name="Time_ID0_16">'[6]МТР Газ України'!$F$1</definedName>
    <definedName name="Time_ID0_17">'[6]МТР Газ України'!$F$1</definedName>
    <definedName name="Time_ID0_18">'[7]МТР Газ України'!$F$1</definedName>
    <definedName name="Time_ID0_19">'[8]МТР Газ України'!$F$1</definedName>
    <definedName name="Time_ID0_20">'[7]МТР Газ України'!$F$1</definedName>
    <definedName name="Time_ID0_21">NA()</definedName>
    <definedName name="Time_ID0_23">'[8]МТР Газ України'!$F$1</definedName>
    <definedName name="Time_ID0_25">NA()</definedName>
    <definedName name="Time_ID0_6">'[6]МТР Газ України'!$F$1</definedName>
    <definedName name="ttttttt">NA()</definedName>
    <definedName name="Unit">[1]Inform!$E$38</definedName>
    <definedName name="Unit_21">NA()</definedName>
    <definedName name="Unit_25">NA()</definedName>
    <definedName name="Unit_6">[2]Inform!$E$38</definedName>
    <definedName name="WQER">NA()</definedName>
    <definedName name="wr">NA()</definedName>
    <definedName name="yyyy">NA()</definedName>
    <definedName name="zx">NA()</definedName>
    <definedName name="zxc">NA()</definedName>
    <definedName name="а">NA()</definedName>
    <definedName name="ав">NA()</definedName>
    <definedName name="аен">NA()</definedName>
    <definedName name="в">NA()</definedName>
    <definedName name="ватт">NA()</definedName>
    <definedName name="Д">NA()</definedName>
    <definedName name="е">NA()</definedName>
    <definedName name="є">NA()</definedName>
    <definedName name="_xlnm.Print_Titles" localSheetId="5">' V. Коефіцієнти'!$5:$5</definedName>
    <definedName name="_xlnm.Print_Titles" localSheetId="1">'I. Фін результат'!$3:$5</definedName>
    <definedName name="_xlnm.Print_Titles" localSheetId="2">'ІІ. Розр. з бюджетом'!$3:$5</definedName>
    <definedName name="_xlnm.Print_Titles" localSheetId="3">'ІІІ. Рух грош. коштів'!$3:$5</definedName>
    <definedName name="_xlnm.Print_Titles" localSheetId="0">'Осн. фін. пок.'!$30:$32</definedName>
    <definedName name="Заголовки_для_печати_МИ">(NA(),NA())</definedName>
    <definedName name="йуц">NA()</definedName>
    <definedName name="йцу">NA()</definedName>
    <definedName name="йцуйй">NA()</definedName>
    <definedName name="йцукц">'[9]7  Інші витрати'!#REF!</definedName>
    <definedName name="і">NA()</definedName>
    <definedName name="ів">NA()</definedName>
    <definedName name="ів___0">NA()</definedName>
    <definedName name="ів_22">NA()</definedName>
    <definedName name="ів_26">NA()</definedName>
    <definedName name="іваіа">'[9]7  Інші витрати'!#REF!</definedName>
    <definedName name="іваф">NA()</definedName>
    <definedName name="івів">NA()</definedName>
    <definedName name="іцу">NA()</definedName>
    <definedName name="КЕ">NA()</definedName>
    <definedName name="КЕ___0">NA()</definedName>
    <definedName name="КЕ_22">NA()</definedName>
    <definedName name="КЕ_26">NA()</definedName>
    <definedName name="кен">NA()</definedName>
    <definedName name="л">NA()</definedName>
    <definedName name="_xlnm.Print_Area" localSheetId="5">' V. Коефіцієнти'!$A$1:$H$28</definedName>
    <definedName name="_xlnm.Print_Area" localSheetId="6">'6.1. Інша інфо_1'!$A$1:$O$75</definedName>
    <definedName name="_xlnm.Print_Area" localSheetId="7">'6.2. Інша інфо_2'!$A$1:$AF$59</definedName>
    <definedName name="_xlnm.Print_Area" localSheetId="1">'I. Фін результат'!$A$1:$I$103</definedName>
    <definedName name="_xlnm.Print_Area" localSheetId="4">'IV. Кап. інвестиції'!$A$1:$H$17</definedName>
    <definedName name="_xlnm.Print_Area" localSheetId="2">'ІІ. Розр. з бюджетом'!$A$1:$H$48</definedName>
    <definedName name="_xlnm.Print_Area" localSheetId="3">'ІІІ. Рух грош. коштів'!$A$1:$H$75</definedName>
    <definedName name="_xlnm.Print_Area" localSheetId="0">'Осн. фін. пок.'!$A$1:$H$172</definedName>
    <definedName name="п">NA()</definedName>
    <definedName name="пдв">NA()</definedName>
    <definedName name="пдв_утг">NA()</definedName>
    <definedName name="План">NA()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_">NA()</definedName>
    <definedName name="ппп">[10]Inform!$E$6</definedName>
    <definedName name="р">NA()</definedName>
    <definedName name="т">NA()</definedName>
    <definedName name="тариф">[11]Inform!$G$2</definedName>
    <definedName name="уйцукйцуйу">NA()</definedName>
    <definedName name="уке">NA()</definedName>
    <definedName name="УТГ">NA()</definedName>
    <definedName name="фів">NA()</definedName>
    <definedName name="фіваіф">'[9]7  Інші витрати'!#REF!</definedName>
    <definedName name="фф">NA()</definedName>
    <definedName name="ц">NA()</definedName>
    <definedName name="ччч">NA()</definedName>
    <definedName name="ш">NA()</definedName>
  </definedNames>
  <calcPr calcId="125725" fullCalcOnLoad="1"/>
</workbook>
</file>

<file path=xl/calcChain.xml><?xml version="1.0" encoding="utf-8"?>
<calcChain xmlns="http://schemas.openxmlformats.org/spreadsheetml/2006/main">
  <c r="D14" i="6"/>
  <c r="E14"/>
  <c r="F14"/>
  <c r="G14"/>
  <c r="D15"/>
  <c r="E15"/>
  <c r="F15"/>
  <c r="G15"/>
  <c r="D19"/>
  <c r="E19"/>
  <c r="F19"/>
  <c r="G19"/>
  <c r="L11" i="7"/>
  <c r="N11"/>
  <c r="L12"/>
  <c r="N12"/>
  <c r="L13"/>
  <c r="N13"/>
  <c r="L14"/>
  <c r="N14"/>
  <c r="C15"/>
  <c r="F15"/>
  <c r="I15"/>
  <c r="L15" s="1"/>
  <c r="L16"/>
  <c r="N16"/>
  <c r="L17"/>
  <c r="N17"/>
  <c r="L18"/>
  <c r="N18"/>
  <c r="C19"/>
  <c r="C23" s="1"/>
  <c r="C164" i="1" s="1"/>
  <c r="F19" i="7"/>
  <c r="I20"/>
  <c r="L20" s="1"/>
  <c r="N20"/>
  <c r="I21"/>
  <c r="N21" s="1"/>
  <c r="I22"/>
  <c r="L22" s="1"/>
  <c r="F23"/>
  <c r="C24"/>
  <c r="F24"/>
  <c r="I24"/>
  <c r="L24" s="1"/>
  <c r="N24"/>
  <c r="C25"/>
  <c r="F25"/>
  <c r="C26"/>
  <c r="F26"/>
  <c r="I26"/>
  <c r="N26" s="1"/>
  <c r="D45"/>
  <c r="D49" s="1"/>
  <c r="G45"/>
  <c r="K45"/>
  <c r="L45"/>
  <c r="M45"/>
  <c r="N45"/>
  <c r="O45"/>
  <c r="J46"/>
  <c r="K46"/>
  <c r="L46"/>
  <c r="M46"/>
  <c r="N46"/>
  <c r="O46"/>
  <c r="J47"/>
  <c r="K47"/>
  <c r="L47"/>
  <c r="M47"/>
  <c r="N47"/>
  <c r="O47"/>
  <c r="J48"/>
  <c r="K48"/>
  <c r="L48"/>
  <c r="M48"/>
  <c r="N48"/>
  <c r="O48"/>
  <c r="K59"/>
  <c r="N66"/>
  <c r="N69"/>
  <c r="N72"/>
  <c r="D75"/>
  <c r="F75"/>
  <c r="H75"/>
  <c r="J75"/>
  <c r="L75"/>
  <c r="N75"/>
  <c r="AA6" i="8"/>
  <c r="AD6"/>
  <c r="AA7"/>
  <c r="AD7"/>
  <c r="AA8"/>
  <c r="AD8"/>
  <c r="AA9"/>
  <c r="AD9"/>
  <c r="R10"/>
  <c r="U10"/>
  <c r="X10"/>
  <c r="AA10"/>
  <c r="AD10"/>
  <c r="AA19"/>
  <c r="AD19"/>
  <c r="AA20"/>
  <c r="AD20"/>
  <c r="AA21"/>
  <c r="AD21"/>
  <c r="AA22"/>
  <c r="AD22"/>
  <c r="R23"/>
  <c r="U23"/>
  <c r="X23"/>
  <c r="AD23" s="1"/>
  <c r="O32"/>
  <c r="P32"/>
  <c r="S32"/>
  <c r="T32"/>
  <c r="W32"/>
  <c r="X32"/>
  <c r="AA32"/>
  <c r="AB32"/>
  <c r="AD32"/>
  <c r="AE32"/>
  <c r="AF32"/>
  <c r="O33"/>
  <c r="P33"/>
  <c r="S33"/>
  <c r="T33"/>
  <c r="W33"/>
  <c r="X33"/>
  <c r="AA33"/>
  <c r="AB33"/>
  <c r="AC33"/>
  <c r="AD33"/>
  <c r="AE33"/>
  <c r="AF33"/>
  <c r="O34"/>
  <c r="P34"/>
  <c r="S34"/>
  <c r="T34"/>
  <c r="W34"/>
  <c r="X34"/>
  <c r="AA34"/>
  <c r="AB34"/>
  <c r="AC34"/>
  <c r="AD34"/>
  <c r="AE34"/>
  <c r="AF34"/>
  <c r="O35"/>
  <c r="P35"/>
  <c r="S35"/>
  <c r="T35"/>
  <c r="W35"/>
  <c r="X35"/>
  <c r="AA35"/>
  <c r="AB35"/>
  <c r="AC35"/>
  <c r="AD35"/>
  <c r="AE35"/>
  <c r="AF35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M37"/>
  <c r="N37"/>
  <c r="Q37"/>
  <c r="AC37" s="1"/>
  <c r="R37"/>
  <c r="AD37" s="1"/>
  <c r="U37"/>
  <c r="V37"/>
  <c r="Y37"/>
  <c r="Z37"/>
  <c r="N46"/>
  <c r="N53" s="1"/>
  <c r="N47"/>
  <c r="N48"/>
  <c r="N49"/>
  <c r="N50"/>
  <c r="N51"/>
  <c r="N52"/>
  <c r="F53"/>
  <c r="H53"/>
  <c r="J53"/>
  <c r="L53"/>
  <c r="P53"/>
  <c r="R53"/>
  <c r="T53"/>
  <c r="G7" i="2"/>
  <c r="H7"/>
  <c r="C8"/>
  <c r="C17" s="1"/>
  <c r="C60" s="1"/>
  <c r="D8"/>
  <c r="E8"/>
  <c r="F8"/>
  <c r="F35" i="1" s="1"/>
  <c r="G9" i="2"/>
  <c r="H9"/>
  <c r="G10"/>
  <c r="H10"/>
  <c r="G11"/>
  <c r="H11"/>
  <c r="G12"/>
  <c r="H12"/>
  <c r="G13"/>
  <c r="H13"/>
  <c r="G14"/>
  <c r="H14"/>
  <c r="G15"/>
  <c r="H15"/>
  <c r="G16"/>
  <c r="H16"/>
  <c r="D17"/>
  <c r="D60" s="1"/>
  <c r="E17"/>
  <c r="E60" s="1"/>
  <c r="C18"/>
  <c r="C37" i="1" s="1"/>
  <c r="D18" i="2"/>
  <c r="E18"/>
  <c r="F18"/>
  <c r="H18" s="1"/>
  <c r="G19"/>
  <c r="H19"/>
  <c r="G20"/>
  <c r="H20"/>
  <c r="G21"/>
  <c r="H21"/>
  <c r="G22"/>
  <c r="H22"/>
  <c r="G23"/>
  <c r="H23"/>
  <c r="G24"/>
  <c r="H24"/>
  <c r="G25"/>
  <c r="H25"/>
  <c r="G26"/>
  <c r="H26"/>
  <c r="G27"/>
  <c r="H27"/>
  <c r="G28"/>
  <c r="H28"/>
  <c r="G29"/>
  <c r="H29"/>
  <c r="G30"/>
  <c r="H30"/>
  <c r="G31"/>
  <c r="H31"/>
  <c r="G32"/>
  <c r="H32"/>
  <c r="G33"/>
  <c r="H33"/>
  <c r="G34"/>
  <c r="H34"/>
  <c r="G35"/>
  <c r="H35"/>
  <c r="G36"/>
  <c r="H36"/>
  <c r="G37"/>
  <c r="H37"/>
  <c r="G38"/>
  <c r="H38"/>
  <c r="G39"/>
  <c r="H39"/>
  <c r="G40"/>
  <c r="H40"/>
  <c r="C41"/>
  <c r="D41"/>
  <c r="D80" s="1"/>
  <c r="E41"/>
  <c r="E80" s="1"/>
  <c r="F41"/>
  <c r="G41" s="1"/>
  <c r="H41"/>
  <c r="G42"/>
  <c r="H42"/>
  <c r="G43"/>
  <c r="H43"/>
  <c r="G44"/>
  <c r="H44"/>
  <c r="G45"/>
  <c r="H45"/>
  <c r="G46"/>
  <c r="H46"/>
  <c r="G47"/>
  <c r="H47"/>
  <c r="G48"/>
  <c r="H48"/>
  <c r="C49"/>
  <c r="D49"/>
  <c r="E49"/>
  <c r="F49"/>
  <c r="G49" s="1"/>
  <c r="H49"/>
  <c r="G50"/>
  <c r="H50"/>
  <c r="G51"/>
  <c r="H51"/>
  <c r="G52"/>
  <c r="H52"/>
  <c r="C53"/>
  <c r="D53"/>
  <c r="E53"/>
  <c r="F53"/>
  <c r="G53" s="1"/>
  <c r="H53"/>
  <c r="G54"/>
  <c r="H54"/>
  <c r="G55"/>
  <c r="H55"/>
  <c r="G56"/>
  <c r="H56"/>
  <c r="G57"/>
  <c r="H57"/>
  <c r="G58"/>
  <c r="H58"/>
  <c r="G59"/>
  <c r="H59"/>
  <c r="G61"/>
  <c r="H61"/>
  <c r="G62"/>
  <c r="H62"/>
  <c r="G63"/>
  <c r="H63"/>
  <c r="G64"/>
  <c r="H64"/>
  <c r="C65"/>
  <c r="D65"/>
  <c r="D57" i="1" s="1"/>
  <c r="E65" i="2"/>
  <c r="E57" i="1" s="1"/>
  <c r="F65" i="2"/>
  <c r="G65" s="1"/>
  <c r="H65"/>
  <c r="G66"/>
  <c r="H66"/>
  <c r="H67"/>
  <c r="C68"/>
  <c r="C80" s="1"/>
  <c r="D68"/>
  <c r="E68"/>
  <c r="F68"/>
  <c r="G68"/>
  <c r="H68"/>
  <c r="H69"/>
  <c r="G70"/>
  <c r="H70"/>
  <c r="G72"/>
  <c r="H72"/>
  <c r="H73"/>
  <c r="H74"/>
  <c r="G75"/>
  <c r="H75"/>
  <c r="G77"/>
  <c r="H77"/>
  <c r="G78"/>
  <c r="H78"/>
  <c r="C79"/>
  <c r="D79"/>
  <c r="E79"/>
  <c r="F79"/>
  <c r="G79" s="1"/>
  <c r="H79"/>
  <c r="F80"/>
  <c r="G81"/>
  <c r="H81"/>
  <c r="D84"/>
  <c r="E84"/>
  <c r="C85"/>
  <c r="D85"/>
  <c r="E85"/>
  <c r="F85"/>
  <c r="G85" s="1"/>
  <c r="C86"/>
  <c r="D86"/>
  <c r="E86"/>
  <c r="F86"/>
  <c r="G86" s="1"/>
  <c r="H86"/>
  <c r="C87"/>
  <c r="D87"/>
  <c r="E87"/>
  <c r="F87"/>
  <c r="H87" s="1"/>
  <c r="C88"/>
  <c r="D88"/>
  <c r="E88"/>
  <c r="F88"/>
  <c r="H88" s="1"/>
  <c r="C92"/>
  <c r="C74" i="1" s="1"/>
  <c r="D92" i="2"/>
  <c r="D91" s="1"/>
  <c r="E92"/>
  <c r="F92"/>
  <c r="G92"/>
  <c r="H92"/>
  <c r="C93"/>
  <c r="D93"/>
  <c r="E93"/>
  <c r="E75" i="1" s="1"/>
  <c r="F93" i="2"/>
  <c r="H93" s="1"/>
  <c r="C94"/>
  <c r="C76" i="1" s="1"/>
  <c r="D94" i="2"/>
  <c r="E94"/>
  <c r="F94"/>
  <c r="G94"/>
  <c r="H94"/>
  <c r="C95"/>
  <c r="D95"/>
  <c r="E95"/>
  <c r="E77" i="1" s="1"/>
  <c r="F95" i="2"/>
  <c r="H95" s="1"/>
  <c r="C96"/>
  <c r="C84" s="1"/>
  <c r="D96"/>
  <c r="E96"/>
  <c r="F96"/>
  <c r="F84" s="1"/>
  <c r="G96"/>
  <c r="H96"/>
  <c r="C97"/>
  <c r="D97"/>
  <c r="E97"/>
  <c r="E79" i="1" s="1"/>
  <c r="F97" i="2"/>
  <c r="H97" s="1"/>
  <c r="C6" i="5"/>
  <c r="D6"/>
  <c r="E6"/>
  <c r="F6"/>
  <c r="H6" s="1"/>
  <c r="G7"/>
  <c r="H7"/>
  <c r="G8"/>
  <c r="H8"/>
  <c r="G9"/>
  <c r="H9"/>
  <c r="G10"/>
  <c r="H10"/>
  <c r="G11"/>
  <c r="H11"/>
  <c r="G12"/>
  <c r="H12"/>
  <c r="G7" i="3"/>
  <c r="H7"/>
  <c r="C8"/>
  <c r="D8"/>
  <c r="E8"/>
  <c r="F8"/>
  <c r="H8" s="1"/>
  <c r="G9"/>
  <c r="H9"/>
  <c r="G10"/>
  <c r="H10"/>
  <c r="G11"/>
  <c r="H11"/>
  <c r="G12"/>
  <c r="H12"/>
  <c r="G13"/>
  <c r="H13"/>
  <c r="G14"/>
  <c r="H14"/>
  <c r="G15"/>
  <c r="H15"/>
  <c r="G16"/>
  <c r="H16"/>
  <c r="G17"/>
  <c r="H17"/>
  <c r="C20"/>
  <c r="C95" i="1" s="1"/>
  <c r="D20" i="3"/>
  <c r="D95" i="1" s="1"/>
  <c r="E20" i="3"/>
  <c r="F20"/>
  <c r="G20"/>
  <c r="H20"/>
  <c r="G21"/>
  <c r="H21"/>
  <c r="G22"/>
  <c r="H22"/>
  <c r="G23"/>
  <c r="H23"/>
  <c r="G24"/>
  <c r="H24"/>
  <c r="G25"/>
  <c r="H25"/>
  <c r="G26"/>
  <c r="H26"/>
  <c r="G27"/>
  <c r="H27"/>
  <c r="G28"/>
  <c r="H28"/>
  <c r="G29"/>
  <c r="H29"/>
  <c r="C30"/>
  <c r="C103" i="1" s="1"/>
  <c r="D30" i="3"/>
  <c r="D103" i="1" s="1"/>
  <c r="E30" i="3"/>
  <c r="F30"/>
  <c r="G30"/>
  <c r="H30"/>
  <c r="H31"/>
  <c r="H32"/>
  <c r="H33"/>
  <c r="G34"/>
  <c r="H34"/>
  <c r="C35"/>
  <c r="D35"/>
  <c r="D43" s="1"/>
  <c r="D107" i="1" s="1"/>
  <c r="E35" i="3"/>
  <c r="G35" s="1"/>
  <c r="F35"/>
  <c r="H35"/>
  <c r="G36"/>
  <c r="H36"/>
  <c r="G37"/>
  <c r="H37"/>
  <c r="G38"/>
  <c r="H38"/>
  <c r="H39"/>
  <c r="C40"/>
  <c r="D40"/>
  <c r="E40"/>
  <c r="F40"/>
  <c r="H40"/>
  <c r="H41"/>
  <c r="G42"/>
  <c r="H42"/>
  <c r="C43"/>
  <c r="C107" i="1" s="1"/>
  <c r="F43" i="3"/>
  <c r="G8" i="4"/>
  <c r="H8"/>
  <c r="G9"/>
  <c r="H9"/>
  <c r="G10"/>
  <c r="H10"/>
  <c r="G11"/>
  <c r="H11"/>
  <c r="G12"/>
  <c r="H12"/>
  <c r="C13"/>
  <c r="C7" s="1"/>
  <c r="D13"/>
  <c r="D7" s="1"/>
  <c r="E13"/>
  <c r="E7" s="1"/>
  <c r="F13"/>
  <c r="H13" s="1"/>
  <c r="G14"/>
  <c r="H14"/>
  <c r="G15"/>
  <c r="H15"/>
  <c r="G16"/>
  <c r="H16"/>
  <c r="G17"/>
  <c r="H17"/>
  <c r="G19"/>
  <c r="H19"/>
  <c r="G20"/>
  <c r="H20"/>
  <c r="C21"/>
  <c r="D21"/>
  <c r="E21"/>
  <c r="F21"/>
  <c r="G22"/>
  <c r="H22"/>
  <c r="G23"/>
  <c r="H23"/>
  <c r="G24"/>
  <c r="H24"/>
  <c r="G26"/>
  <c r="H26"/>
  <c r="G27"/>
  <c r="H27"/>
  <c r="G28"/>
  <c r="H28"/>
  <c r="G29"/>
  <c r="H29"/>
  <c r="G30"/>
  <c r="H30"/>
  <c r="C31"/>
  <c r="C25" s="1"/>
  <c r="C18" s="1"/>
  <c r="D31"/>
  <c r="D25" s="1"/>
  <c r="D18" s="1"/>
  <c r="E31"/>
  <c r="E25" s="1"/>
  <c r="F31"/>
  <c r="H31" s="1"/>
  <c r="G32"/>
  <c r="H32"/>
  <c r="G33"/>
  <c r="H33"/>
  <c r="G34"/>
  <c r="H34"/>
  <c r="G35"/>
  <c r="H35"/>
  <c r="G36"/>
  <c r="H36"/>
  <c r="G38"/>
  <c r="H38"/>
  <c r="C39"/>
  <c r="D39"/>
  <c r="E39"/>
  <c r="E50" s="1"/>
  <c r="E112" i="1" s="1"/>
  <c r="F39" i="4"/>
  <c r="H39" s="1"/>
  <c r="G40"/>
  <c r="H40"/>
  <c r="G41"/>
  <c r="H41"/>
  <c r="G42"/>
  <c r="H42"/>
  <c r="G43"/>
  <c r="H43"/>
  <c r="C44"/>
  <c r="D44"/>
  <c r="E44"/>
  <c r="F44"/>
  <c r="G44"/>
  <c r="H44"/>
  <c r="G45"/>
  <c r="H45"/>
  <c r="G46"/>
  <c r="H46"/>
  <c r="G47"/>
  <c r="H47"/>
  <c r="G48"/>
  <c r="H48"/>
  <c r="G49"/>
  <c r="H49"/>
  <c r="C50"/>
  <c r="C112" i="1" s="1"/>
  <c r="D50" i="4"/>
  <c r="D112" i="1" s="1"/>
  <c r="G51" i="4"/>
  <c r="H51"/>
  <c r="G53"/>
  <c r="H53"/>
  <c r="C54"/>
  <c r="C52" s="1"/>
  <c r="D54"/>
  <c r="D52" s="1"/>
  <c r="E54"/>
  <c r="E52" s="1"/>
  <c r="F54"/>
  <c r="F52" s="1"/>
  <c r="G54"/>
  <c r="H54"/>
  <c r="G55"/>
  <c r="H55"/>
  <c r="G56"/>
  <c r="H56"/>
  <c r="G57"/>
  <c r="H57"/>
  <c r="G58"/>
  <c r="H58"/>
  <c r="G60"/>
  <c r="H60"/>
  <c r="C61"/>
  <c r="C59" s="1"/>
  <c r="D61"/>
  <c r="D59" s="1"/>
  <c r="E61"/>
  <c r="E59" s="1"/>
  <c r="F61"/>
  <c r="H61" s="1"/>
  <c r="G62"/>
  <c r="H62"/>
  <c r="G63"/>
  <c r="H63"/>
  <c r="G64"/>
  <c r="H64"/>
  <c r="G65"/>
  <c r="H65"/>
  <c r="G66"/>
  <c r="H66"/>
  <c r="G69"/>
  <c r="H69"/>
  <c r="G70"/>
  <c r="H70"/>
  <c r="C34" i="1"/>
  <c r="D34"/>
  <c r="E34"/>
  <c r="F34"/>
  <c r="G34"/>
  <c r="H34"/>
  <c r="D35"/>
  <c r="E35"/>
  <c r="D36"/>
  <c r="E7" i="6" s="1"/>
  <c r="D37" i="1"/>
  <c r="E37"/>
  <c r="C38"/>
  <c r="D38"/>
  <c r="E38"/>
  <c r="G38" s="1"/>
  <c r="F38"/>
  <c r="H38"/>
  <c r="G39"/>
  <c r="H39"/>
  <c r="D40"/>
  <c r="G40"/>
  <c r="H40"/>
  <c r="C41"/>
  <c r="D41"/>
  <c r="F41"/>
  <c r="H41" s="1"/>
  <c r="C42"/>
  <c r="D42"/>
  <c r="F42"/>
  <c r="G42"/>
  <c r="H42"/>
  <c r="G43"/>
  <c r="H43"/>
  <c r="C44"/>
  <c r="D44"/>
  <c r="E44"/>
  <c r="F44"/>
  <c r="H44"/>
  <c r="G45"/>
  <c r="H45"/>
  <c r="G46"/>
  <c r="H46"/>
  <c r="C47"/>
  <c r="D47"/>
  <c r="E47"/>
  <c r="F47"/>
  <c r="H47" s="1"/>
  <c r="C48"/>
  <c r="D48"/>
  <c r="G48"/>
  <c r="H48"/>
  <c r="D49"/>
  <c r="F49"/>
  <c r="H49" s="1"/>
  <c r="C53"/>
  <c r="D53"/>
  <c r="E53"/>
  <c r="F53"/>
  <c r="H53" s="1"/>
  <c r="C54"/>
  <c r="D54"/>
  <c r="G54"/>
  <c r="H54"/>
  <c r="C55"/>
  <c r="D55"/>
  <c r="E55"/>
  <c r="F55"/>
  <c r="G55" s="1"/>
  <c r="H55"/>
  <c r="C56"/>
  <c r="D56"/>
  <c r="G56"/>
  <c r="H56"/>
  <c r="C57"/>
  <c r="F57"/>
  <c r="F58"/>
  <c r="G58"/>
  <c r="H58"/>
  <c r="C59"/>
  <c r="G59"/>
  <c r="H59"/>
  <c r="C60"/>
  <c r="D60"/>
  <c r="G60"/>
  <c r="H60"/>
  <c r="C62"/>
  <c r="E62"/>
  <c r="H62" s="1"/>
  <c r="G63"/>
  <c r="H63"/>
  <c r="G64"/>
  <c r="H64"/>
  <c r="G65"/>
  <c r="H65"/>
  <c r="G67"/>
  <c r="H67"/>
  <c r="C68"/>
  <c r="D68"/>
  <c r="G68"/>
  <c r="H68"/>
  <c r="F69"/>
  <c r="D70"/>
  <c r="G71"/>
  <c r="H71"/>
  <c r="G72"/>
  <c r="H72"/>
  <c r="D74"/>
  <c r="E74"/>
  <c r="F74"/>
  <c r="G74" s="1"/>
  <c r="H74"/>
  <c r="C75"/>
  <c r="D75"/>
  <c r="F75"/>
  <c r="G75" s="1"/>
  <c r="D76"/>
  <c r="E76"/>
  <c r="H76" s="1"/>
  <c r="F76"/>
  <c r="I19" i="7" s="1"/>
  <c r="C77" i="1"/>
  <c r="D77"/>
  <c r="F77"/>
  <c r="D78"/>
  <c r="E78"/>
  <c r="F78"/>
  <c r="H78" s="1"/>
  <c r="C79"/>
  <c r="D79"/>
  <c r="F79"/>
  <c r="G79" s="1"/>
  <c r="D83"/>
  <c r="E83"/>
  <c r="F83"/>
  <c r="H83" s="1"/>
  <c r="F84"/>
  <c r="H84" s="1"/>
  <c r="C85"/>
  <c r="C84" s="1"/>
  <c r="D85"/>
  <c r="E85"/>
  <c r="E84" s="1"/>
  <c r="F85"/>
  <c r="G85" s="1"/>
  <c r="G86"/>
  <c r="H86"/>
  <c r="G87"/>
  <c r="H87"/>
  <c r="G88"/>
  <c r="H88"/>
  <c r="G89"/>
  <c r="H89"/>
  <c r="G90"/>
  <c r="H90"/>
  <c r="G91"/>
  <c r="H91"/>
  <c r="G92"/>
  <c r="H92"/>
  <c r="E95"/>
  <c r="F95"/>
  <c r="G96"/>
  <c r="H96"/>
  <c r="C97"/>
  <c r="D97"/>
  <c r="E97"/>
  <c r="F97"/>
  <c r="H97" s="1"/>
  <c r="G98"/>
  <c r="H98"/>
  <c r="H99"/>
  <c r="H100"/>
  <c r="H101"/>
  <c r="H102"/>
  <c r="E103"/>
  <c r="F103"/>
  <c r="H103" s="1"/>
  <c r="C104"/>
  <c r="D104"/>
  <c r="E104"/>
  <c r="F104"/>
  <c r="G104" s="1"/>
  <c r="H104"/>
  <c r="C105"/>
  <c r="D105"/>
  <c r="E105"/>
  <c r="F105"/>
  <c r="G105" s="1"/>
  <c r="C106"/>
  <c r="D106"/>
  <c r="E106"/>
  <c r="F106"/>
  <c r="G106" s="1"/>
  <c r="F107"/>
  <c r="C109"/>
  <c r="D109"/>
  <c r="E109"/>
  <c r="F109"/>
  <c r="C110"/>
  <c r="D110"/>
  <c r="E110"/>
  <c r="H110" s="1"/>
  <c r="C114"/>
  <c r="D114"/>
  <c r="E114"/>
  <c r="F114"/>
  <c r="C118"/>
  <c r="D118"/>
  <c r="E118"/>
  <c r="E117" s="1"/>
  <c r="F118"/>
  <c r="H118" s="1"/>
  <c r="C119"/>
  <c r="D119"/>
  <c r="E119"/>
  <c r="F119"/>
  <c r="C120"/>
  <c r="D120"/>
  <c r="E120"/>
  <c r="H120" s="1"/>
  <c r="F120"/>
  <c r="C121"/>
  <c r="D121"/>
  <c r="E121"/>
  <c r="F121"/>
  <c r="H121" s="1"/>
  <c r="C122"/>
  <c r="D122"/>
  <c r="E122"/>
  <c r="F122"/>
  <c r="H122" s="1"/>
  <c r="C123"/>
  <c r="D123"/>
  <c r="E123"/>
  <c r="F123"/>
  <c r="G123"/>
  <c r="H123"/>
  <c r="C124"/>
  <c r="D124"/>
  <c r="E125"/>
  <c r="E124" s="1"/>
  <c r="F125"/>
  <c r="E126"/>
  <c r="F126"/>
  <c r="H126" s="1"/>
  <c r="G127"/>
  <c r="H127"/>
  <c r="E128"/>
  <c r="F128"/>
  <c r="G128"/>
  <c r="H128"/>
  <c r="C133"/>
  <c r="F133"/>
  <c r="C134"/>
  <c r="D134"/>
  <c r="E134"/>
  <c r="F134"/>
  <c r="H134" s="1"/>
  <c r="G136"/>
  <c r="H136"/>
  <c r="D137"/>
  <c r="E137"/>
  <c r="G137"/>
  <c r="H137"/>
  <c r="G138"/>
  <c r="H138"/>
  <c r="G139"/>
  <c r="H139"/>
  <c r="G140"/>
  <c r="H140"/>
  <c r="G141"/>
  <c r="H141"/>
  <c r="C142"/>
  <c r="D142"/>
  <c r="H142" s="1"/>
  <c r="E142"/>
  <c r="G142"/>
  <c r="G143"/>
  <c r="H143"/>
  <c r="G144"/>
  <c r="H144"/>
  <c r="C145"/>
  <c r="D145"/>
  <c r="H145" s="1"/>
  <c r="E145"/>
  <c r="E133" s="1"/>
  <c r="G146"/>
  <c r="H146"/>
  <c r="G147"/>
  <c r="H147"/>
  <c r="G148"/>
  <c r="H148"/>
  <c r="C150"/>
  <c r="D150"/>
  <c r="E151"/>
  <c r="F151"/>
  <c r="E152"/>
  <c r="F152"/>
  <c r="H152" s="1"/>
  <c r="E153"/>
  <c r="F153"/>
  <c r="C154"/>
  <c r="D154"/>
  <c r="E155"/>
  <c r="F155"/>
  <c r="H155"/>
  <c r="E156"/>
  <c r="G156" s="1"/>
  <c r="F156"/>
  <c r="H156"/>
  <c r="E157"/>
  <c r="G157" s="1"/>
  <c r="F157"/>
  <c r="H157"/>
  <c r="C159"/>
  <c r="E159"/>
  <c r="C160"/>
  <c r="E160"/>
  <c r="F160"/>
  <c r="C161"/>
  <c r="E161"/>
  <c r="G161" s="1"/>
  <c r="F161"/>
  <c r="F159" s="1"/>
  <c r="H159" s="1"/>
  <c r="C162"/>
  <c r="E162"/>
  <c r="F162"/>
  <c r="H162" s="1"/>
  <c r="C163"/>
  <c r="E163"/>
  <c r="F163"/>
  <c r="E164"/>
  <c r="C165"/>
  <c r="E165"/>
  <c r="G165" s="1"/>
  <c r="F165"/>
  <c r="C166"/>
  <c r="E166"/>
  <c r="C167"/>
  <c r="E167"/>
  <c r="F167"/>
  <c r="H167" s="1"/>
  <c r="C69" l="1"/>
  <c r="E150"/>
  <c r="H114"/>
  <c r="H95"/>
  <c r="H85"/>
  <c r="G83"/>
  <c r="G163"/>
  <c r="G162"/>
  <c r="H161"/>
  <c r="H160"/>
  <c r="F154"/>
  <c r="H153"/>
  <c r="H151"/>
  <c r="G120"/>
  <c r="F117"/>
  <c r="H109"/>
  <c r="H57"/>
  <c r="G44"/>
  <c r="J45" i="7"/>
  <c r="E154" i="1"/>
  <c r="H125"/>
  <c r="G118"/>
  <c r="H106"/>
  <c r="G78"/>
  <c r="D69"/>
  <c r="H165"/>
  <c r="G155"/>
  <c r="C117"/>
  <c r="D117"/>
  <c r="E18" i="6" s="1"/>
  <c r="D50" i="1"/>
  <c r="D61" s="1"/>
  <c r="D66" s="1"/>
  <c r="E10" i="6" s="1"/>
  <c r="E70" i="1"/>
  <c r="G133"/>
  <c r="H133"/>
  <c r="F17" i="6"/>
  <c r="F18"/>
  <c r="C83" i="2"/>
  <c r="C89" s="1"/>
  <c r="C51" i="1" s="1"/>
  <c r="C71" i="2"/>
  <c r="C76" s="1"/>
  <c r="C18" i="3" s="1"/>
  <c r="H52" i="4"/>
  <c r="G52"/>
  <c r="E71" i="2"/>
  <c r="E76" s="1"/>
  <c r="E18" i="3" s="1"/>
  <c r="E83" i="2"/>
  <c r="E89" s="1"/>
  <c r="E51" i="1" s="1"/>
  <c r="G154"/>
  <c r="H154"/>
  <c r="G17" i="6"/>
  <c r="G18"/>
  <c r="H117" i="1"/>
  <c r="G117"/>
  <c r="N19" i="7"/>
  <c r="I23"/>
  <c r="L19"/>
  <c r="G84" i="2"/>
  <c r="H84"/>
  <c r="E67" i="4"/>
  <c r="E113" i="1" s="1"/>
  <c r="D37" i="4"/>
  <c r="H77" i="1"/>
  <c r="C67" i="4"/>
  <c r="C113" i="1" s="1"/>
  <c r="E18" i="4"/>
  <c r="E37"/>
  <c r="D98" i="2"/>
  <c r="D73" i="1"/>
  <c r="D80" s="1"/>
  <c r="D71" i="2"/>
  <c r="D76" s="1"/>
  <c r="D18" i="3" s="1"/>
  <c r="D83" i="2"/>
  <c r="D89" s="1"/>
  <c r="D51" i="1" s="1"/>
  <c r="D18" i="6"/>
  <c r="E17"/>
  <c r="E11"/>
  <c r="D130" i="1"/>
  <c r="D131"/>
  <c r="H35"/>
  <c r="F36"/>
  <c r="G35"/>
  <c r="C37" i="4"/>
  <c r="H80" i="2"/>
  <c r="D67" i="4"/>
  <c r="D113" i="1" s="1"/>
  <c r="F18" i="4"/>
  <c r="E91" i="2"/>
  <c r="G167" i="1"/>
  <c r="G159"/>
  <c r="G121"/>
  <c r="G119"/>
  <c r="G114"/>
  <c r="G103"/>
  <c r="G97"/>
  <c r="G95"/>
  <c r="G84"/>
  <c r="G77"/>
  <c r="G62"/>
  <c r="G57"/>
  <c r="G53"/>
  <c r="G49"/>
  <c r="G47"/>
  <c r="F37"/>
  <c r="G80" i="2"/>
  <c r="G18"/>
  <c r="G8"/>
  <c r="AA23" i="8"/>
  <c r="L26" i="7"/>
  <c r="H163" i="1"/>
  <c r="G160"/>
  <c r="G153"/>
  <c r="G152"/>
  <c r="G151"/>
  <c r="G145"/>
  <c r="G134"/>
  <c r="G126"/>
  <c r="G125"/>
  <c r="H119"/>
  <c r="G109"/>
  <c r="H105"/>
  <c r="H79"/>
  <c r="H75"/>
  <c r="G41"/>
  <c r="E36"/>
  <c r="C35"/>
  <c r="G61" i="4"/>
  <c r="G39"/>
  <c r="G31"/>
  <c r="G21"/>
  <c r="G13"/>
  <c r="E43" i="3"/>
  <c r="G8"/>
  <c r="G6" i="5"/>
  <c r="G97" i="2"/>
  <c r="G95"/>
  <c r="G93"/>
  <c r="C91"/>
  <c r="G88"/>
  <c r="H85"/>
  <c r="F17"/>
  <c r="H8"/>
  <c r="G49" i="7"/>
  <c r="N22"/>
  <c r="L21"/>
  <c r="N15"/>
  <c r="F150" i="1"/>
  <c r="D133"/>
  <c r="F124"/>
  <c r="F59" i="4"/>
  <c r="F67" s="1"/>
  <c r="F25"/>
  <c r="F7"/>
  <c r="F91" i="2"/>
  <c r="C78" i="1"/>
  <c r="D17" i="6" s="1"/>
  <c r="G76" i="1"/>
  <c r="E69"/>
  <c r="G69" s="1"/>
  <c r="F50" i="4"/>
  <c r="H21"/>
  <c r="I25" i="7"/>
  <c r="D132" i="1" l="1"/>
  <c r="E9" i="6"/>
  <c r="D93" i="1"/>
  <c r="H67" i="4"/>
  <c r="G67"/>
  <c r="F113" i="1"/>
  <c r="H50" i="4"/>
  <c r="G50"/>
  <c r="F112" i="1"/>
  <c r="H124"/>
  <c r="G124"/>
  <c r="H18" i="4"/>
  <c r="G18"/>
  <c r="G7" i="6"/>
  <c r="F50" i="1"/>
  <c r="H36"/>
  <c r="G36"/>
  <c r="C70"/>
  <c r="C36"/>
  <c r="H7" i="4"/>
  <c r="F37"/>
  <c r="G7"/>
  <c r="E107" i="1"/>
  <c r="H107" s="1"/>
  <c r="H43" i="3"/>
  <c r="G43"/>
  <c r="C111" i="1"/>
  <c r="C115" s="1"/>
  <c r="C68" i="4"/>
  <c r="C71" s="1"/>
  <c r="E8" i="6"/>
  <c r="E13"/>
  <c r="D52" i="1"/>
  <c r="E68" i="4"/>
  <c r="E71" s="1"/>
  <c r="E111" i="1"/>
  <c r="C52"/>
  <c r="D8" i="6"/>
  <c r="D13"/>
  <c r="H91" i="2"/>
  <c r="F98"/>
  <c r="F73" i="1"/>
  <c r="G91" i="2"/>
  <c r="G17"/>
  <c r="F60"/>
  <c r="H17"/>
  <c r="F7" i="6"/>
  <c r="E50" i="1"/>
  <c r="E61" s="1"/>
  <c r="E66" s="1"/>
  <c r="H59" i="4"/>
  <c r="G59"/>
  <c r="C73" i="1"/>
  <c r="C80" s="1"/>
  <c r="C98" i="2"/>
  <c r="H37" i="1"/>
  <c r="G37"/>
  <c r="E73"/>
  <c r="E80" s="1"/>
  <c r="E98" i="2"/>
  <c r="N23" i="7"/>
  <c r="L23"/>
  <c r="F164" i="1"/>
  <c r="F8" i="6"/>
  <c r="F13"/>
  <c r="E52" i="1"/>
  <c r="F166"/>
  <c r="N25" i="7"/>
  <c r="L25"/>
  <c r="H25" i="4"/>
  <c r="G25"/>
  <c r="H150" i="1"/>
  <c r="G150"/>
  <c r="D68" i="4"/>
  <c r="D71" s="1"/>
  <c r="D111" i="1"/>
  <c r="D115" s="1"/>
  <c r="H69"/>
  <c r="F70"/>
  <c r="F71" i="2" l="1"/>
  <c r="H60"/>
  <c r="G60"/>
  <c r="F83"/>
  <c r="G73" i="1"/>
  <c r="H73"/>
  <c r="F80"/>
  <c r="G113"/>
  <c r="H113"/>
  <c r="F10" i="6"/>
  <c r="F11"/>
  <c r="E130" i="1"/>
  <c r="E132"/>
  <c r="E131"/>
  <c r="E93"/>
  <c r="F9" i="6"/>
  <c r="G111" i="1"/>
  <c r="H111"/>
  <c r="E115"/>
  <c r="G70"/>
  <c r="H70"/>
  <c r="H98" i="2"/>
  <c r="G98"/>
  <c r="H37" i="4"/>
  <c r="F68"/>
  <c r="G37"/>
  <c r="H112" i="1"/>
  <c r="G112"/>
  <c r="F115"/>
  <c r="H166"/>
  <c r="G166"/>
  <c r="H164"/>
  <c r="G164"/>
  <c r="C50"/>
  <c r="C61" s="1"/>
  <c r="C66" s="1"/>
  <c r="D7" i="6"/>
  <c r="G50" i="1"/>
  <c r="H50"/>
  <c r="F61"/>
  <c r="G115" l="1"/>
  <c r="H115"/>
  <c r="G71" i="2"/>
  <c r="H71"/>
  <c r="F76"/>
  <c r="G61" i="1"/>
  <c r="H61"/>
  <c r="F66"/>
  <c r="G80"/>
  <c r="H80"/>
  <c r="H68" i="4"/>
  <c r="G68"/>
  <c r="F71"/>
  <c r="C93" i="1"/>
  <c r="D9" i="6"/>
  <c r="D10"/>
  <c r="D11"/>
  <c r="C130" i="1"/>
  <c r="C132"/>
  <c r="C131"/>
  <c r="F89" i="2"/>
  <c r="H83"/>
  <c r="G83"/>
  <c r="G89" l="1"/>
  <c r="H89"/>
  <c r="F51" i="1"/>
  <c r="H71" i="4"/>
  <c r="G71"/>
  <c r="H76" i="2"/>
  <c r="G76"/>
  <c r="F18" i="3"/>
  <c r="F131" i="1"/>
  <c r="G10" i="6"/>
  <c r="H66" i="1"/>
  <c r="F93"/>
  <c r="G9" i="6"/>
  <c r="G11"/>
  <c r="G66" i="1"/>
  <c r="F130"/>
  <c r="F132"/>
  <c r="H132" l="1"/>
  <c r="G132"/>
  <c r="G8" i="6"/>
  <c r="G13"/>
  <c r="H51" i="1"/>
  <c r="F52"/>
  <c r="G51"/>
  <c r="H131"/>
  <c r="G131"/>
  <c r="H130"/>
  <c r="G130"/>
  <c r="G93"/>
  <c r="H93"/>
  <c r="H18" i="3"/>
  <c r="G18"/>
  <c r="G52" i="1" l="1"/>
  <c r="H52"/>
</calcChain>
</file>

<file path=xl/sharedStrings.xml><?xml version="1.0" encoding="utf-8"?>
<sst xmlns="http://schemas.openxmlformats.org/spreadsheetml/2006/main" count="838" uniqueCount="463">
  <si>
    <t>Додаток 2</t>
  </si>
  <si>
    <t xml:space="preserve">до Порядку складання, затвердження </t>
  </si>
  <si>
    <t xml:space="preserve">та контролю виконання фінансових планів </t>
  </si>
  <si>
    <t>комунальних підприємств Вараської міської ради</t>
  </si>
  <si>
    <t>Рік   2018</t>
  </si>
  <si>
    <t>Коди</t>
  </si>
  <si>
    <t xml:space="preserve">Підприємство  </t>
  </si>
  <si>
    <t>КП “Міські електричні мережі”</t>
  </si>
  <si>
    <t xml:space="preserve">за ЄДРПОУ </t>
  </si>
  <si>
    <t xml:space="preserve">Організаційно-правова форма </t>
  </si>
  <si>
    <t>комунальна</t>
  </si>
  <si>
    <t>за КОПФГ</t>
  </si>
  <si>
    <t>Територія</t>
  </si>
  <si>
    <t>м.Вараш</t>
  </si>
  <si>
    <t>за КОАТУУ</t>
  </si>
  <si>
    <r>
      <rPr>
        <sz val="14"/>
        <rFont val="Times New Roman"/>
        <family val="1"/>
        <charset val="204"/>
      </rPr>
      <t xml:space="preserve">Орган державного управління  </t>
    </r>
    <r>
      <rPr>
        <b/>
        <i/>
        <sz val="14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</si>
  <si>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</si>
  <si>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</si>
  <si>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промисловість</t>
  </si>
  <si>
    <t>за ЗКГНГ</t>
  </si>
  <si>
    <t xml:space="preserve">Вид економічної діяльності    </t>
  </si>
  <si>
    <t>розподіл  електричної енергії</t>
  </si>
  <si>
    <t xml:space="preserve">за  КВЕД  </t>
  </si>
  <si>
    <t>35.13</t>
  </si>
  <si>
    <t>Одиниця виміру, тис. грн</t>
  </si>
  <si>
    <t>тис.грн.</t>
  </si>
  <si>
    <t>Стандарти звітності П(с)БОУ</t>
  </si>
  <si>
    <t>х</t>
  </si>
  <si>
    <t>Форма власності</t>
  </si>
  <si>
    <t>Стандарти звітності МСФЗ</t>
  </si>
  <si>
    <t>Середньооблікова кількість штатних працівників</t>
  </si>
  <si>
    <t xml:space="preserve">Місцезнаходження  </t>
  </si>
  <si>
    <t>34400 Рівненська обл.,м.Вараш , вул.Дачна, буд.3</t>
  </si>
  <si>
    <t xml:space="preserve">Телефон </t>
  </si>
  <si>
    <t>(03636)2-34-38</t>
  </si>
  <si>
    <t xml:space="preserve">Прізвище та ініціали керівника  </t>
  </si>
  <si>
    <t>Решетицький С.А.</t>
  </si>
  <si>
    <t>ЗВІТ</t>
  </si>
  <si>
    <t xml:space="preserve">ПРО ВИКОНАННЯ ФІНАНСОВОГО ПЛАНУ ПІДПРИЄМСТВА </t>
  </si>
  <si>
    <t>2020 рік_____</t>
  </si>
  <si>
    <t>(квартал, рік)</t>
  </si>
  <si>
    <t>Основні фінансові показники</t>
  </si>
  <si>
    <t>Найменування показника</t>
  </si>
  <si>
    <t xml:space="preserve">Код рядка </t>
  </si>
  <si>
    <t>Факт наростаючим підсумком з початку року</t>
  </si>
  <si>
    <t>Звітний період (квартал, рік)</t>
  </si>
  <si>
    <t>минулий рік</t>
  </si>
  <si>
    <t>поточний рік</t>
  </si>
  <si>
    <t xml:space="preserve">план </t>
  </si>
  <si>
    <t>факт</t>
  </si>
  <si>
    <t>відхилення,  +/–</t>
  </si>
  <si>
    <t>виконання, %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</si>
  <si>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</si>
  <si>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</si>
  <si>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</si>
  <si>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</si>
  <si>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</si>
  <si>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</si>
  <si>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</si>
  <si>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</si>
  <si>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</si>
  <si>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</si>
  <si>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збут</t>
  </si>
  <si>
    <t>-</t>
  </si>
  <si>
    <t>Інші операційні доходи, у тому числі:</t>
  </si>
  <si>
    <t>курсові різниці</t>
  </si>
  <si>
    <t>нетипові операційні доходи</t>
  </si>
  <si>
    <t>Інші операційні витрати, у тому числі:</t>
  </si>
  <si>
    <t>нетипові операційні витрати</t>
  </si>
  <si>
    <t>Фінансовий результат від операційної діяльності</t>
  </si>
  <si>
    <t>EBITDA</t>
  </si>
  <si>
    <t>Рентабельність EBITDA</t>
  </si>
  <si>
    <t>Дохід від участі в капіталі</t>
  </si>
  <si>
    <t>Втрати від участі в капіталі</t>
  </si>
  <si>
    <t>Інші фінансові доходи</t>
  </si>
  <si>
    <t>Фінансові витрати</t>
  </si>
  <si>
    <t>Інші доходи, усього, у тому числі:</t>
  </si>
  <si>
    <t>Інші витрати, усього, у тому числі: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</si>
  <si>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</si>
  <si>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</si>
  <si>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</si>
  <si>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</si>
  <si>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</si>
  <si>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</si>
  <si>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</si>
  <si>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</si>
  <si>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</si>
  <si>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</si>
  <si>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</si>
  <si>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</si>
  <si>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</si>
  <si>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</si>
  <si>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</si>
  <si>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Витрати на оплату праці</t>
  </si>
  <si>
    <t>Відрахування на соціальні заходи</t>
  </si>
  <si>
    <t>Амортизація</t>
  </si>
  <si>
    <t>Інші операційні витрати</t>
  </si>
  <si>
    <t>Усього</t>
  </si>
  <si>
    <t>IІ. Розрахунки з бюджетом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</si>
  <si>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</si>
  <si>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</si>
  <si>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</si>
  <si>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</si>
  <si>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(часток, паїв)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</si>
  <si>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</si>
  <si>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</si>
  <si>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</si>
  <si>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</si>
  <si>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Резервний фонд</t>
  </si>
  <si>
    <t>Інші фонди</t>
  </si>
  <si>
    <t>Інші цілі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</si>
  <si>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</si>
  <si>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</si>
  <si>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</si>
  <si>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податок на прибуток підприємств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</si>
  <si>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</si>
  <si>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</si>
  <si>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акцизний податок</t>
  </si>
  <si>
    <t>відрахування частини чистого прибутку державними унітарними підприємствами та їх об'єднаннями</t>
  </si>
  <si>
    <t>рентна плата за транспортування</t>
  </si>
  <si>
    <t>рентна плата за користування надрами</t>
  </si>
  <si>
    <t>Сплата податків та зборів до місцевих бюджетів (податкові платежі)</t>
  </si>
  <si>
    <t>Інші податки, збори та платежі на користь держави,
усього, у тому числі:</t>
  </si>
  <si>
    <t>відрахування частини чистого прибутку господарськими товариствами, у статутному капіталі яких більше 50 відсотків акцій (часток, паїв) належать державі, на виплату дивідендів на державну частку</t>
  </si>
  <si>
    <t xml:space="preserve">єдиний внесок на загальнообов'язкове державне соціальне страхування               </t>
  </si>
  <si>
    <t>Усього виплат на користь держави</t>
  </si>
  <si>
    <t>IІІ. Рух грошових коштів</t>
  </si>
  <si>
    <t>Залишок коштів на початок періоду</t>
  </si>
  <si>
    <t>Цільове фінансування</t>
  </si>
  <si>
    <t>Чистий рух коштів від операційної діяльності</t>
  </si>
  <si>
    <t>Чистий рух коштів від інвестиційної діяльності </t>
  </si>
  <si>
    <t>Чистий рух коштів від фінансової діяльності</t>
  </si>
  <si>
    <t xml:space="preserve">Вплив зміни валютних курсів на залишок коштів </t>
  </si>
  <si>
    <t>Залишок коштів на кінець періоду</t>
  </si>
  <si>
    <t>ІV. Капітальні інвестиції</t>
  </si>
  <si>
    <t>Капітальні інвестиції, усього, 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</si>
  <si>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</si>
  <si>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</si>
  <si>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</si>
  <si>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</si>
  <si>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</si>
  <si>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</si>
  <si>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</si>
  <si>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Джерела капітальних інвестицій, усього, у тому числі:</t>
  </si>
  <si>
    <t>залучені кредитні кошти</t>
  </si>
  <si>
    <t>4000/1</t>
  </si>
  <si>
    <t>бюджетне фінансування</t>
  </si>
  <si>
    <t>4000/2</t>
  </si>
  <si>
    <t>власні кошти</t>
  </si>
  <si>
    <t>4000/3</t>
  </si>
  <si>
    <t>інші джерела</t>
  </si>
  <si>
    <t>4000/4</t>
  </si>
  <si>
    <t>V. Коефіцієнтний аналіз</t>
  </si>
  <si>
    <t>Рентабельність діяльності</t>
  </si>
  <si>
    <t>Рентабельність активів</t>
  </si>
  <si>
    <t>Рентабельність власного капіталу</t>
  </si>
  <si>
    <t>Коефіцієнт фінансової стійкості</t>
  </si>
  <si>
    <t>Коефіцієнт зносу основних засобів</t>
  </si>
  <si>
    <t>VI. Звіт про фінансовий стан</t>
  </si>
  <si>
    <t>Необоротні активи, усього, у тому числі:</t>
  </si>
  <si>
    <t>x</t>
  </si>
  <si>
    <t>Основні засоби</t>
  </si>
  <si>
    <t>первісна вартість</t>
  </si>
  <si>
    <t>знос</t>
  </si>
  <si>
    <t>Оборотні активи, усього, у тому числі:</t>
  </si>
  <si>
    <t>Гроші та їх еквіваленти</t>
  </si>
  <si>
    <t>Усього активи</t>
  </si>
  <si>
    <t>Довгострокові зобов'язання і забезпечення</t>
  </si>
  <si>
    <t>Поточні зобов'язання і забезпечення</t>
  </si>
  <si>
    <t>Усього зобов'язання і забезпечення</t>
  </si>
  <si>
    <t>У тому числі державні гранти і субсидії</t>
  </si>
  <si>
    <t>У тому числі фінансові запозичення</t>
  </si>
  <si>
    <t>Власний капітал</t>
  </si>
  <si>
    <t>VІI. Кредитна політика</t>
  </si>
  <si>
    <t>Отримано залучених коштів, усього, у тому числі:</t>
  </si>
  <si>
    <t>7000</t>
  </si>
  <si>
    <t>довгострокові зобов'язання</t>
  </si>
  <si>
    <t>7001</t>
  </si>
  <si>
    <t>короткострокові зобов'язання</t>
  </si>
  <si>
    <t>7002</t>
  </si>
  <si>
    <t>інші фінансові зобов'язання</t>
  </si>
  <si>
    <t>7003</t>
  </si>
  <si>
    <t>Повернено залучених коштів, усього, у тому числі:</t>
  </si>
  <si>
    <t>7010</t>
  </si>
  <si>
    <t>7011</t>
  </si>
  <si>
    <t>7012</t>
  </si>
  <si>
    <t>7013</t>
  </si>
  <si>
    <t>VIII. Дані про персонал та витрати на оплату праці</t>
  </si>
  <si>
    <r>
      <rPr>
        <b/>
        <sz val="14"/>
        <rFont val="Times New Roman"/>
        <family val="1"/>
        <charset val="204"/>
      </rP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числі:</t>
    </r>
  </si>
  <si>
    <t>8000</t>
  </si>
  <si>
    <t>директор</t>
  </si>
  <si>
    <t>8001</t>
  </si>
  <si>
    <t>адміністративно-управлінський персонал</t>
  </si>
  <si>
    <t>8002</t>
  </si>
  <si>
    <t>працівники</t>
  </si>
  <si>
    <t>8003</t>
  </si>
  <si>
    <t>8010</t>
  </si>
  <si>
    <t>Середньомісячні витрати на оплату праці одного працівника (гривень), усього, у тому числі:</t>
  </si>
  <si>
    <t>8020</t>
  </si>
  <si>
    <t>8021</t>
  </si>
  <si>
    <t>8022</t>
  </si>
  <si>
    <t>8023</t>
  </si>
  <si>
    <t>Директор</t>
  </si>
  <si>
    <t>_____________________________</t>
  </si>
  <si>
    <t>_С.А.Решетицький_________</t>
  </si>
  <si>
    <t xml:space="preserve">                                                 (посада)</t>
  </si>
  <si>
    <t>(підпис)</t>
  </si>
  <si>
    <t xml:space="preserve">         (ініціали, прізвище)    </t>
  </si>
  <si>
    <t>Факт наростаючим підсумком
з початку року</t>
  </si>
  <si>
    <t xml:space="preserve">пояснення та обґрунтування відхилення від запланованого рівня доходів/витрат                               </t>
  </si>
  <si>
    <t>Доходи і витрати (деталізація)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</si>
  <si>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</si>
  <si>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</si>
  <si>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</si>
  <si>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</si>
  <si>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</si>
  <si>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(Купівля технологічних втрат, передача ел.ен., диспетчиризація)</t>
  </si>
  <si>
    <t>Валовий прибуток (збиток)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</si>
  <si>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</si>
  <si>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</si>
  <si>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</si>
  <si>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</si>
  <si>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</si>
  <si>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</si>
  <si>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</si>
  <si>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</si>
  <si>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</si>
  <si>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</si>
  <si>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</si>
  <si>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</si>
  <si>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</si>
  <si>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</si>
  <si>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</si>
  <si>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</si>
  <si>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</si>
  <si>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інші адміністративні витрати (розшифрувати)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</si>
  <si>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</si>
  <si>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</si>
  <si>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</si>
  <si>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</si>
  <si>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</si>
  <si>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</si>
  <si>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</si>
  <si>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</si>
  <si>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</si>
  <si>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Інші операційні витрати, усього, у тому числі:</t>
  </si>
  <si>
    <t>нетипові операційні витрати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</si>
  <si>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</si>
  <si>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</si>
  <si>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</si>
  <si>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інші операційні витрати (штрафи,пені, відсотки по кредиту)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</si>
  <si>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</si>
  <si>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</si>
  <si>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</si>
  <si>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</si>
  <si>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 (розшифрувати)</t>
  </si>
  <si>
    <t>інші витрати (розшифрувати)</t>
  </si>
  <si>
    <t>Чистий фінансовий результат, у тому числі:</t>
  </si>
  <si>
    <t xml:space="preserve">прибуток </t>
  </si>
  <si>
    <t>збиток</t>
  </si>
  <si>
    <t>Розрахунок показника EBITDA</t>
  </si>
  <si>
    <t>Фінансовий результат від операційної діяльності, рядок 1100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</si>
  <si>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</si>
  <si>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</si>
  <si>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</si>
  <si>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</si>
  <si>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</si>
  <si>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 xml:space="preserve">                                         (посада)</t>
  </si>
  <si>
    <t xml:space="preserve">                   (підпис)</t>
  </si>
  <si>
    <t>у тому числі за основними видами діяльності за КВЕД</t>
  </si>
  <si>
    <t>Інші фонди (розшифрувати)</t>
  </si>
  <si>
    <t>Інші цілі (розшифрувати)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</si>
  <si>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</si>
  <si>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</si>
  <si>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</si>
  <si>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</si>
  <si>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</si>
  <si>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</si>
  <si>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</si>
  <si>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</si>
  <si>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(військовий збір)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</si>
  <si>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</si>
  <si>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</si>
  <si>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</si>
  <si>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 xml:space="preserve">                                           (посада)</t>
  </si>
  <si>
    <t xml:space="preserve">                  (підпис)</t>
  </si>
  <si>
    <t xml:space="preserve">             (ініціали, прізвище)    </t>
  </si>
  <si>
    <t>ІІІ. Рух грошових коштів (за прямим методом)</t>
  </si>
  <si>
    <t>Код рядка</t>
  </si>
  <si>
    <t>Факт наростаючим підсумком 
з початку року</t>
  </si>
  <si>
    <t>І. Рух коштів у результаті операційної діяльності</t>
  </si>
  <si>
    <t xml:space="preserve">Надходження грошових коштів від операційної діяльності 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</si>
  <si>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</si>
  <si>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</si>
  <si>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</si>
  <si>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>Цільове фінансування  (розшифрувати)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</si>
  <si>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</si>
  <si>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</si>
  <si>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</si>
  <si>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</si>
  <si>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</si>
  <si>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</si>
  <si>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Видатки грошових коштів від операційної діяльності</t>
  </si>
  <si>
    <t xml:space="preserve">Розрахунки за продукцію (товари, роботи та послуги) </t>
  </si>
  <si>
    <t>(    )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</si>
  <si>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</si>
  <si>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</si>
  <si>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</si>
  <si>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</si>
  <si>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</si>
  <si>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>інші обов’язкові платежі, у тому числі:</t>
  </si>
  <si>
    <t>відрахування частини чистого прибутку державними підприємствами</t>
  </si>
  <si>
    <t>3146/1</t>
  </si>
  <si>
    <t xml:space="preserve">відрахування частини чистого прибутку до фонду на виплату дивідендів на державну частку господарськими товариствами </t>
  </si>
  <si>
    <t>3146/2</t>
  </si>
  <si>
    <t>інші платежі (розшифрувати)</t>
  </si>
  <si>
    <t>Повернення коштів до бюджету</t>
  </si>
  <si>
    <t>Інші витрати (розшифрувати)</t>
  </si>
  <si>
    <t>II. Рух коштів у результаті інвестиційної діяльності</t>
  </si>
  <si>
    <t xml:space="preserve">Надходження грошових коштів від інвестиційної діяльності </t>
  </si>
  <si>
    <t>Виручка від реалізації фінансових інвестицій</t>
  </si>
  <si>
    <t xml:space="preserve">Виручка від реалізації необоротних активів </t>
  </si>
  <si>
    <t xml:space="preserve">Надходження від продажу акцій та облігацій </t>
  </si>
  <si>
    <r>
      <rPr>
        <sz val="14"/>
        <rFont val="Times New Roman"/>
        <family val="1"/>
        <charset val="204"/>
      </rPr>
      <t>Інші надходження (розшифрувати)</t>
    </r>
    <r>
      <rPr>
        <i/>
        <sz val="14"/>
        <rFont val="Times New Roman"/>
        <family val="1"/>
        <charset val="204"/>
      </rPr>
      <t xml:space="preserve"> </t>
    </r>
  </si>
  <si>
    <t xml:space="preserve">Видатки грошових коштів від інвестиційної діяльності </t>
  </si>
  <si>
    <r>
      <rPr>
        <sz val="14"/>
        <rFont val="Times New Roman"/>
        <family val="1"/>
        <charset val="204"/>
      </rPr>
      <t>Придбання (створення) основних засобів (розшифрувати)</t>
    </r>
    <r>
      <rPr>
        <i/>
        <sz val="14"/>
        <rFont val="Times New Roman"/>
        <family val="1"/>
        <charset val="204"/>
      </rPr>
      <t xml:space="preserve"> </t>
    </r>
  </si>
  <si>
    <r>
      <rPr>
        <sz val="14"/>
        <rFont val="Times New Roman"/>
        <family val="1"/>
        <charset val="204"/>
      </rPr>
      <t>Капітальне будівництво (розшифрувати)</t>
    </r>
    <r>
      <rPr>
        <i/>
        <sz val="14"/>
        <rFont val="Times New Roman"/>
        <family val="1"/>
        <charset val="204"/>
      </rPr>
      <t xml:space="preserve"> </t>
    </r>
  </si>
  <si>
    <r>
      <rPr>
        <sz val="14"/>
        <rFont val="Times New Roman"/>
        <family val="1"/>
        <charset val="204"/>
      </rPr>
      <t>Придбання (створення) нематеріальних активів (розшифрувати)</t>
    </r>
    <r>
      <rPr>
        <i/>
        <sz val="14"/>
        <rFont val="Times New Roman"/>
        <family val="1"/>
        <charset val="204"/>
      </rPr>
      <t xml:space="preserve"> </t>
    </r>
  </si>
  <si>
    <t xml:space="preserve">Придбання акцій та облігацій  </t>
  </si>
  <si>
    <t>III. Рух коштів у результаті фінансової діяльності</t>
  </si>
  <si>
    <t xml:space="preserve">Надходження грошових коштів від фінансової діяльності </t>
  </si>
  <si>
    <t>Надходження від власного капіталу</t>
  </si>
  <si>
    <t>Отримання коштів за довгостроковими зобов'язаннями, у тому числі:</t>
  </si>
  <si>
    <t xml:space="preserve">Видатки грошових коштів від фінансової діяльності </t>
  </si>
  <si>
    <t>Витрачання на викуп власних акцій</t>
  </si>
  <si>
    <t>Повернення коштів за довгостроковими зобов'язаннями, у тому числі:</t>
  </si>
  <si>
    <t xml:space="preserve">Сплата дивідендів </t>
  </si>
  <si>
    <t>Чистий рух коштів від фінансової діяльності </t>
  </si>
  <si>
    <t>Чистий грошовий потік</t>
  </si>
  <si>
    <t xml:space="preserve">                                                   (посада)</t>
  </si>
  <si>
    <t xml:space="preserve">(ініціали, прізвище)    </t>
  </si>
  <si>
    <t xml:space="preserve">IV. Капітальні інвестиції </t>
  </si>
  <si>
    <t>Капітальні інвестиції, усього,
у тому числі:</t>
  </si>
  <si>
    <t>(посада)</t>
  </si>
  <si>
    <t>Оптимальне значення</t>
  </si>
  <si>
    <t>Примітки</t>
  </si>
  <si>
    <t>Коефіцієнти рентабельності та прибутковості</t>
  </si>
  <si>
    <t>Валова рентабельність
(валовий прибуток, рядок 1020 / чистий дохід від реалізації продукції (товарів, робіт, послуг), рядок 1000) х 100, %</t>
  </si>
  <si>
    <t>Збільшення</t>
  </si>
  <si>
    <t>Рентабельність EBITDA
(EBITDA, рядок 1310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</si>
  <si>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</si>
  <si>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Характеризує ефективність використання активів підприємства</t>
  </si>
  <si>
    <t>Рентабельність власного капіталу
(чистий фінансовий результат, рядок 1200 / власний капітал, рядок 6080) х 100, %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</si>
  <si>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</si>
  <si>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Характеризує ефективність господарської діяльності підприємства</t>
  </si>
  <si>
    <t>Коефіцієнти фінансової стійкості та ліквідності</t>
  </si>
  <si>
    <t>Коефіцієнт відношення боргу до EBITDA
(довгострокові зобов'язання, рядок 6030 + поточні зобов'язання, рядок 6040) / EBITDA, рядок 1310</t>
  </si>
  <si>
    <t>Коефіцієнт фінансової стійкості
(власний капітал, рядок 6080 / (довгострокові зобов'язання, рядок 6030 + поточні зобов'язання, рядок 6040))</t>
  </si>
  <si>
    <t>&gt; 1</t>
  </si>
  <si>
    <t>Характеризує співвідношення власних та позикових коштів і залежність підприємства від зовнішніх фінансових джерел</t>
  </si>
  <si>
    <t>Коефіцієнт поточної ліквідності (покриття)
(оборотні активи, рядок 6010 / поточні зобов'язання, рядок 6040)</t>
  </si>
  <si>
    <t>Показує достатність ресурсів підприємства, які може бути використано для погашення його поточних зобов'язань.  Нормативним значенням для цього показника є &gt; 1–1,5</t>
  </si>
  <si>
    <t>Аналіз капітальних інвестицій</t>
  </si>
  <si>
    <t>Коефіцієнт відношення капітальних інвестицій до амортизації
(капітальні інвестиції, рядок 4000 / амортизація, рядок 1430)</t>
  </si>
  <si>
    <t>Коефіцієнт відношення капітальних інвестицій до чистого доходу від реалізації продукції (товарів, робіт, послуг)
(капітальні інвестиції, рядок 4000 / чистий дохід від реалізації продукції (товарів, робіт, послуг), рядок 1000)</t>
  </si>
  <si>
    <t>Коефіцієнт зносу основних засобів 
(сума зносу, рядок 6003 / первісна вартість основних засобів, рядок 6002)</t>
  </si>
  <si>
    <t>Зменшення</t>
  </si>
  <si>
    <t>Характеризує інвестиційну політику підприємства</t>
  </si>
  <si>
    <t>Ковенанти/обмежувальні коефіцієнти</t>
  </si>
  <si>
    <t>Інші коефіцієнти/ковенанти, якщо такі передбачені умовами кредитних договорів, із зазначенням банку, валюти та суми зобов'язання на дату останньої звітності, строку погашення. У графі "Оптимальне значення" вказати граничне значення коефіцієнта</t>
  </si>
  <si>
    <t>Інформація</t>
  </si>
  <si>
    <t>до фінансового плану на ___ 2020________ рік</t>
  </si>
  <si>
    <t>_Комунальне підприємство “Міські електричні мережі”</t>
  </si>
  <si>
    <t>(найменування підприємства)</t>
  </si>
  <si>
    <t xml:space="preserve">      1. Дані про підприємство, персонал та витрати на оплату праці</t>
  </si>
  <si>
    <t xml:space="preserve">      Загальна інформація про підприємство (резюме)</t>
  </si>
  <si>
    <t>Факт
відповідного періоду минулого року</t>
  </si>
  <si>
    <t>План
звітного періоду</t>
  </si>
  <si>
    <t>Факт
звітного періоду</t>
  </si>
  <si>
    <r>
      <rPr>
        <sz val="14"/>
        <rFont val="Times New Roman"/>
        <family val="1"/>
        <charset val="204"/>
      </rPr>
      <t xml:space="preserve">Відхилення,  +/–
</t>
    </r>
    <r>
      <rPr>
        <sz val="12"/>
        <rFont val="Times New Roman"/>
        <family val="1"/>
        <charset val="204"/>
      </rPr>
      <t>(Факт звітного періоду /
План звітного періоду)</t>
    </r>
  </si>
  <si>
    <r>
      <rPr>
        <sz val="14"/>
        <rFont val="Times New Roman"/>
        <family val="1"/>
        <charset val="204"/>
      </rPr>
      <t xml:space="preserve">Виконання, %
</t>
    </r>
    <r>
      <rPr>
        <sz val="12"/>
        <rFont val="Times New Roman"/>
        <family val="1"/>
        <charset val="204"/>
      </rPr>
      <t>(Факт звітного періоду /
План звітного періоду)</t>
    </r>
  </si>
  <si>
    <r>
      <rPr>
        <b/>
        <sz val="14"/>
        <rFont val="Times New Roman"/>
        <family val="1"/>
        <charset val="204"/>
      </rPr>
      <t xml:space="preserve">Середня кількість працівників </t>
    </r>
    <r>
      <rPr>
        <sz val="14"/>
        <rFont val="Times New Roman"/>
        <family val="1"/>
        <charset val="204"/>
      </rPr>
      <t>(штатних
працівників, зовнішніх сумісників та працівників,
що працюють за цивільно-правовими договорами)</t>
    </r>
    <r>
      <rPr>
        <b/>
        <sz val="14"/>
        <rFont val="Times New Roman"/>
        <family val="1"/>
        <charset val="204"/>
      </rPr>
      <t>,
у тому числі:</t>
    </r>
  </si>
  <si>
    <t>Фонд оплати праці, тис. грн,
у тому числі:</t>
  </si>
  <si>
    <t>Витрати на оплату праці,
тис. грн, у тому числі:</t>
  </si>
  <si>
    <t>Середньомісячні витрати на оплату праці
одного працівника (грн), усього,
у тому числі:</t>
  </si>
  <si>
    <t xml:space="preserve">У разі збільшення витрат на оплату праці у звітному періоді порівняно із запланованими та фактичними витратами відповідного періоду минулого року обов'язково надаються обґрунтування. </t>
  </si>
  <si>
    <t xml:space="preserve">      2. Перелік підприємств, які включені до консолідованого (зведеного) фінансового плану</t>
  </si>
  <si>
    <t>Код за ЄДРПОУ</t>
  </si>
  <si>
    <t>Найменування підприємства</t>
  </si>
  <si>
    <t>Вид діяльності</t>
  </si>
  <si>
    <t xml:space="preserve">      3. Інформація про бізнес підприємства (код рядка 1000 фінансового плану)</t>
  </si>
  <si>
    <t>Найменування видів діяльності за КВЕД</t>
  </si>
  <si>
    <t>План</t>
  </si>
  <si>
    <t>Факт</t>
  </si>
  <si>
    <t>Відхилення,  +/–</t>
  </si>
  <si>
    <t>Виконання, %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</si>
  <si>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</si>
  <si>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</si>
  <si>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</si>
  <si>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</si>
  <si>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</si>
  <si>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зміна ціни одиниці  (вартості продукції/     наданих послуг)</t>
  </si>
  <si>
    <t>Розподіл електричної енергії</t>
  </si>
  <si>
    <t xml:space="preserve">      4. Діючі фінансові зобов'язання підприємства</t>
  </si>
  <si>
    <t>Найменування  банку</t>
  </si>
  <si>
    <t xml:space="preserve">Вид кредитного продукту та цільове призначення </t>
  </si>
  <si>
    <t xml:space="preserve">Сума, валюта за договорами </t>
  </si>
  <si>
    <t>Процентна ставка</t>
  </si>
  <si>
    <t>Дата видачі / погашення (графік)</t>
  </si>
  <si>
    <t>Заборгованість на останню дату</t>
  </si>
  <si>
    <t>Забезпечення</t>
  </si>
  <si>
    <t xml:space="preserve">      5. Інформація щодо отримання та повернення залучених коштів</t>
  </si>
  <si>
    <t>Зобов'язання</t>
  </si>
  <si>
    <t>Заборгованість за кредитами на початок звітного періоду</t>
  </si>
  <si>
    <t>Отримано залучених коштів за звітний період</t>
  </si>
  <si>
    <t>Повернено залучених коштів за звітний період</t>
  </si>
  <si>
    <t>Заборгованість на кінець звітного періоду</t>
  </si>
  <si>
    <t>план</t>
  </si>
  <si>
    <t xml:space="preserve">Довгострокові зобов'язання, усього </t>
  </si>
  <si>
    <t>у тому числі:</t>
  </si>
  <si>
    <t>Короткострокові зобов'язання, усього</t>
  </si>
  <si>
    <r>
      <rPr>
        <sz val="14"/>
        <rFont val="Times New Roman"/>
        <family val="1"/>
        <charset val="204"/>
      </rPr>
      <t>у тому числі:</t>
    </r>
    <r>
      <rPr>
        <i/>
        <sz val="14"/>
        <rFont val="Times New Roman"/>
        <family val="1"/>
        <charset val="204"/>
      </rPr>
      <t xml:space="preserve"> </t>
    </r>
  </si>
  <si>
    <t>Інші фінансові зобов'язання, усього</t>
  </si>
  <si>
    <t>6. Витрати, пов'язані з використанням власних службових автомобілів (у складі адміністративних витрат, рядок 1031)</t>
  </si>
  <si>
    <t>№ з/п</t>
  </si>
  <si>
    <t>Марка</t>
  </si>
  <si>
    <t>Рік придбання</t>
  </si>
  <si>
    <t>Мета використання</t>
  </si>
  <si>
    <t>Витрати, усього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</si>
  <si>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</si>
  <si>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</si>
  <si>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факт
відповідного періоду
минулого року</t>
  </si>
  <si>
    <t>план
звітного періоду</t>
  </si>
  <si>
    <t>факт
звітного періоду</t>
  </si>
  <si>
    <t>7. Витрати на оренду службових автомобілів (у складі адміністративних витрат, рядок 1032)</t>
  </si>
  <si>
    <t>Договір</t>
  </si>
  <si>
    <t>Дата
початку
оренди</t>
  </si>
  <si>
    <t>8. Джерела капітальних інвестицій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</si>
  <si>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</si>
  <si>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</si>
  <si>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</si>
  <si>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</si>
  <si>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</si>
  <si>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</si>
  <si>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Власні кошти підприємства</t>
  </si>
  <si>
    <t>Відсоток</t>
  </si>
  <si>
    <t>9. Капітальне будівництво (рядок 4010 таблиці 4)</t>
  </si>
  <si>
    <t xml:space="preserve">Найменування об’єкта </t>
  </si>
  <si>
    <t>Рік початку        і закінчення будівництва</t>
  </si>
  <si>
    <t>Загальна кошторисна вартість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</si>
  <si>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</si>
  <si>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</si>
  <si>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</si>
  <si>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Документ, яким затверджений титул будови,
із зазначенням органу,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</si>
  <si>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</si>
  <si>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</si>
  <si>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</si>
  <si>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кредитні кошти</t>
  </si>
  <si>
    <t>інші джерела (зазначити джерело)</t>
  </si>
  <si>
    <t>__________________________________________________</t>
  </si>
  <si>
    <t>С.А.Решетицький</t>
  </si>
  <si>
    <t>(ініціали, прізвище)</t>
  </si>
  <si>
    <t>{Додаток 3 в редакції Наказу Міністерства економічного розвитку і торгівлі № 1394 від 03.11.2015}</t>
  </si>
</sst>
</file>

<file path=xl/styles.xml><?xml version="1.0" encoding="utf-8"?>
<styleSheet xmlns="http://schemas.openxmlformats.org/spreadsheetml/2006/main">
  <numFmts count="16">
    <numFmt numFmtId="164" formatCode="_-* #,##0.00\ _г_р_н_._-;\-* #,##0.00\ _г_р_н_._-;_-* \-??\ _г_р_н_._-;_-@_-"/>
    <numFmt numFmtId="165" formatCode="###\ ##0.000"/>
    <numFmt numFmtId="166" formatCode="_(\$* #,##0.00_);_(\$* \(#,##0.00\);_(\$* \-??_);_(@_)"/>
    <numFmt numFmtId="167" formatCode="_(* #,##0_);_(* \(#,##0\);_(* \-_);_(@_)"/>
    <numFmt numFmtId="168" formatCode="_(* #,##0.00_);_(* \(#,##0.00\);_(* \-??_);_(@_)"/>
    <numFmt numFmtId="169" formatCode="_-* #,##0.00_₴_-;\-* #,##0.00_₴_-;_-* \-??_₴_-;_-@_-"/>
    <numFmt numFmtId="170" formatCode="#,##0.00&quot;р.&quot;;\-#,##0.00&quot;р.&quot;"/>
    <numFmt numFmtId="171" formatCode="#,##0.0_ ;[Red]\-#,##0.0\ "/>
    <numFmt numFmtId="172" formatCode="_-* #,##0.00_р_._-;\-* #,##0.00_р_._-;_-* \-??_р_._-;_-@_-"/>
    <numFmt numFmtId="173" formatCode="#,##0&quot;р.&quot;;[Red]\-#,##0&quot;р.&quot;"/>
    <numFmt numFmtId="174" formatCode="0.0;\(0.0\);\ ;\-"/>
    <numFmt numFmtId="175" formatCode="#,##0.0"/>
    <numFmt numFmtId="176" formatCode="_(* #,##0.0_);_(* \(#,##0.0\);_(* \-_);_(@_)"/>
    <numFmt numFmtId="177" formatCode="0.0"/>
    <numFmt numFmtId="178" formatCode="_(* #,##0_);_(* \(#,##0\);_(* \-??_);_(@_)"/>
    <numFmt numFmtId="179" formatCode="_(* #,##0.0_);_(* \(#,##0.0\);_(* \-??_);_(@_)"/>
  </numFmts>
  <fonts count="72"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9"/>
      <name val="Arial Cyr"/>
      <family val="2"/>
      <charset val="204"/>
    </font>
    <font>
      <sz val="10"/>
      <name val="Arial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2"/>
      <name val="Arial"/>
      <family val="2"/>
      <charset val="204"/>
    </font>
    <font>
      <i/>
      <sz val="11"/>
      <color indexed="23"/>
      <name val="Calibri"/>
      <family val="2"/>
      <charset val="204"/>
    </font>
    <font>
      <sz val="10"/>
      <name val="FreeSet"/>
      <family val="2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0"/>
      <name val="Arial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8"/>
      <name val="Arial"/>
      <family val="2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Arial"/>
      <family val="2"/>
    </font>
    <font>
      <sz val="11"/>
      <color indexed="10"/>
      <name val="Arial Cyr"/>
      <family val="2"/>
      <charset val="204"/>
    </font>
    <font>
      <sz val="11"/>
      <color indexed="17"/>
      <name val="Arial Cyr"/>
      <family val="2"/>
      <charset val="204"/>
    </font>
    <font>
      <sz val="10"/>
      <name val="Petersburg"/>
    </font>
    <font>
      <sz val="10"/>
      <name val="Tahoma"/>
      <family val="2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0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sz val="13"/>
      <name val="Times New Roman"/>
      <family val="1"/>
      <charset val="204"/>
    </font>
    <font>
      <b/>
      <u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0"/>
      <name val="Arial Cyr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3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34"/>
      </patternFill>
    </fill>
    <fill>
      <patternFill patternType="solid">
        <fgColor indexed="26"/>
        <bgColor indexed="34"/>
      </patternFill>
    </fill>
    <fill>
      <patternFill patternType="solid">
        <fgColor indexed="13"/>
        <bgColor indexed="51"/>
      </patternFill>
    </fill>
    <fill>
      <patternFill patternType="solid">
        <fgColor indexed="24"/>
        <bgColor indexed="41"/>
      </patternFill>
    </fill>
    <fill>
      <patternFill patternType="solid">
        <fgColor indexed="34"/>
        <bgColor indexed="43"/>
      </patternFill>
    </fill>
    <fill>
      <patternFill patternType="solid">
        <fgColor indexed="41"/>
        <bgColor indexed="2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59"/>
      </left>
      <right style="thin">
        <color indexed="59"/>
      </right>
      <top style="double">
        <color indexed="59"/>
      </top>
      <bottom style="thin">
        <color indexed="5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</borders>
  <cellStyleXfs count="395">
    <xf numFmtId="0" fontId="0" fillId="0" borderId="0"/>
    <xf numFmtId="9" fontId="71" fillId="0" borderId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2" borderId="0" applyNumberFormat="0" applyBorder="0" applyAlignment="0" applyProtection="0"/>
    <xf numFmtId="0" fontId="3" fillId="12" borderId="0" applyNumberFormat="0" applyBorder="0" applyAlignment="0" applyProtection="0"/>
    <xf numFmtId="0" fontId="4" fillId="9" borderId="0" applyNumberFormat="0" applyBorder="0" applyAlignment="0" applyProtection="0"/>
    <xf numFmtId="0" fontId="3" fillId="9" borderId="0" applyNumberFormat="0" applyBorder="0" applyAlignment="0" applyProtection="0"/>
    <xf numFmtId="0" fontId="4" fillId="10" borderId="0" applyNumberFormat="0" applyBorder="0" applyAlignment="0" applyProtection="0"/>
    <xf numFmtId="0" fontId="3" fillId="10" borderId="0" applyNumberFormat="0" applyBorder="0" applyAlignment="0" applyProtection="0"/>
    <xf numFmtId="0" fontId="4" fillId="13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49" fontId="9" fillId="0" borderId="3">
      <alignment horizontal="center" vertical="center"/>
      <protection locked="0"/>
    </xf>
    <xf numFmtId="49" fontId="9" fillId="0" borderId="3">
      <alignment horizontal="center" vertical="center"/>
      <protection locked="0"/>
    </xf>
    <xf numFmtId="49" fontId="9" fillId="0" borderId="3">
      <alignment horizontal="center" vertical="center"/>
      <protection locked="0"/>
    </xf>
    <xf numFmtId="49" fontId="9" fillId="0" borderId="3">
      <alignment horizontal="center" vertical="center"/>
      <protection locked="0"/>
    </xf>
    <xf numFmtId="49" fontId="9" fillId="0" borderId="3">
      <alignment horizontal="center" vertical="center"/>
      <protection locked="0"/>
    </xf>
    <xf numFmtId="49" fontId="9" fillId="0" borderId="3">
      <alignment horizontal="center" vertical="center"/>
      <protection locked="0"/>
    </xf>
    <xf numFmtId="49" fontId="9" fillId="0" borderId="3">
      <alignment horizontal="center" vertical="center"/>
      <protection locked="0"/>
    </xf>
    <xf numFmtId="49" fontId="9" fillId="0" borderId="3">
      <alignment horizontal="center" vertical="center"/>
      <protection locked="0"/>
    </xf>
    <xf numFmtId="49" fontId="9" fillId="0" borderId="3">
      <alignment horizontal="center" vertical="center"/>
      <protection locked="0"/>
    </xf>
    <xf numFmtId="49" fontId="9" fillId="0" borderId="3">
      <alignment horizontal="center" vertical="center"/>
      <protection locked="0"/>
    </xf>
    <xf numFmtId="49" fontId="9" fillId="0" borderId="3">
      <alignment horizontal="center" vertical="center"/>
      <protection locked="0"/>
    </xf>
    <xf numFmtId="49" fontId="9" fillId="0" borderId="3">
      <alignment horizontal="center" vertical="center"/>
      <protection locked="0"/>
    </xf>
    <xf numFmtId="49" fontId="9" fillId="0" borderId="3">
      <alignment horizontal="center" vertical="center"/>
      <protection locked="0"/>
    </xf>
    <xf numFmtId="164" fontId="71" fillId="0" borderId="0" applyFill="0" applyBorder="0" applyAlignment="0" applyProtection="0"/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0" fontId="10" fillId="0" borderId="0" applyNumberFormat="0" applyFill="0" applyBorder="0" applyAlignment="0" applyProtection="0"/>
    <xf numFmtId="165" fontId="11" fillId="0" borderId="0" applyAlignment="0"/>
    <xf numFmtId="0" fontId="12" fillId="4" borderId="0" applyNumberFormat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71" fillId="0" borderId="0" applyNumberFormat="0" applyAlignment="0">
      <protection locked="0"/>
    </xf>
    <xf numFmtId="0" fontId="71" fillId="0" borderId="0" applyNumberFormat="0" applyAlignment="0"/>
    <xf numFmtId="0" fontId="71" fillId="0" borderId="0" applyNumberFormat="0" applyAlignment="0"/>
    <xf numFmtId="0" fontId="71" fillId="0" borderId="0" applyNumberFormat="0" applyAlignment="0">
      <protection locked="0"/>
    </xf>
    <xf numFmtId="0" fontId="71" fillId="0" borderId="0" applyNumberFormat="0" applyAlignment="0"/>
    <xf numFmtId="0" fontId="71" fillId="0" borderId="0" applyNumberFormat="0" applyAlignment="0">
      <protection locked="0"/>
    </xf>
    <xf numFmtId="0" fontId="71" fillId="0" borderId="0" applyNumberFormat="0" applyAlignment="0"/>
    <xf numFmtId="0" fontId="71" fillId="0" borderId="0" applyNumberFormat="0" applyAlignment="0">
      <protection locked="0"/>
    </xf>
    <xf numFmtId="0" fontId="71" fillId="0" borderId="0" applyNumberFormat="0" applyAlignment="0">
      <protection locked="0"/>
    </xf>
    <xf numFmtId="0" fontId="71" fillId="0" borderId="0" applyNumberFormat="0" applyAlignment="0">
      <protection locked="0"/>
    </xf>
    <xf numFmtId="0" fontId="71" fillId="0" borderId="0" applyNumberFormat="0" applyAlignment="0">
      <protection locked="0"/>
    </xf>
    <xf numFmtId="0" fontId="71" fillId="0" borderId="0" applyNumberFormat="0" applyAlignment="0">
      <protection locked="0"/>
    </xf>
    <xf numFmtId="0" fontId="71" fillId="0" borderId="0" applyNumberFormat="0" applyAlignment="0">
      <protection locked="0"/>
    </xf>
    <xf numFmtId="0" fontId="71" fillId="0" borderId="0" applyNumberFormat="0" applyAlignment="0">
      <protection locked="0"/>
    </xf>
    <xf numFmtId="0" fontId="71" fillId="0" borderId="0" applyNumberFormat="0" applyAlignment="0">
      <protection locked="0"/>
    </xf>
    <xf numFmtId="0" fontId="71" fillId="0" borderId="0" applyNumberFormat="0" applyAlignment="0">
      <protection locked="0"/>
    </xf>
    <xf numFmtId="0" fontId="71" fillId="0" borderId="0" applyNumberFormat="0" applyAlignment="0">
      <protection locked="0"/>
    </xf>
    <xf numFmtId="0" fontId="71" fillId="0" borderId="0" applyNumberFormat="0" applyAlignment="0">
      <protection locked="0"/>
    </xf>
    <xf numFmtId="0" fontId="71" fillId="0" borderId="0" applyNumberFormat="0" applyAlignment="0">
      <protection locked="0"/>
    </xf>
    <xf numFmtId="0" fontId="71" fillId="0" borderId="0" applyNumberFormat="0" applyAlignment="0">
      <protection locked="0"/>
    </xf>
    <xf numFmtId="49" fontId="18" fillId="22" borderId="7">
      <alignment horizontal="left" vertical="center"/>
      <protection locked="0"/>
    </xf>
    <xf numFmtId="49" fontId="18" fillId="22" borderId="7">
      <alignment horizontal="left" vertical="center"/>
    </xf>
    <xf numFmtId="4" fontId="18" fillId="22" borderId="7">
      <alignment horizontal="right" vertical="center"/>
      <protection locked="0"/>
    </xf>
    <xf numFmtId="4" fontId="18" fillId="22" borderId="7">
      <alignment horizontal="right" vertical="center"/>
    </xf>
    <xf numFmtId="4" fontId="19" fillId="22" borderId="7">
      <alignment horizontal="right" vertical="center"/>
      <protection locked="0"/>
    </xf>
    <xf numFmtId="49" fontId="20" fillId="22" borderId="3">
      <alignment horizontal="left" vertical="center"/>
      <protection locked="0"/>
    </xf>
    <xf numFmtId="49" fontId="20" fillId="22" borderId="3">
      <alignment horizontal="left" vertical="center"/>
    </xf>
    <xf numFmtId="49" fontId="21" fillId="22" borderId="3">
      <alignment horizontal="left" vertical="center"/>
      <protection locked="0"/>
    </xf>
    <xf numFmtId="49" fontId="21" fillId="22" borderId="3">
      <alignment horizontal="left" vertical="center"/>
    </xf>
    <xf numFmtId="4" fontId="20" fillId="22" borderId="3">
      <alignment horizontal="right" vertical="center"/>
      <protection locked="0"/>
    </xf>
    <xf numFmtId="4" fontId="20" fillId="22" borderId="3">
      <alignment horizontal="right" vertical="center"/>
    </xf>
    <xf numFmtId="4" fontId="22" fillId="22" borderId="3">
      <alignment horizontal="right" vertical="center"/>
      <protection locked="0"/>
    </xf>
    <xf numFmtId="49" fontId="9" fillId="22" borderId="3">
      <alignment horizontal="left" vertical="center"/>
      <protection locked="0"/>
    </xf>
    <xf numFmtId="49" fontId="9" fillId="22" borderId="3">
      <alignment horizontal="left" vertical="center"/>
      <protection locked="0"/>
    </xf>
    <xf numFmtId="49" fontId="9" fillId="22" borderId="3">
      <alignment horizontal="left" vertical="center"/>
    </xf>
    <xf numFmtId="49" fontId="19" fillId="22" borderId="3">
      <alignment horizontal="left" vertical="center"/>
      <protection locked="0"/>
    </xf>
    <xf numFmtId="49" fontId="19" fillId="22" borderId="3">
      <alignment horizontal="left" vertical="center"/>
    </xf>
    <xf numFmtId="4" fontId="9" fillId="22" borderId="3">
      <alignment horizontal="right" vertical="center"/>
      <protection locked="0"/>
    </xf>
    <xf numFmtId="4" fontId="9" fillId="22" borderId="3">
      <alignment horizontal="right" vertical="center"/>
      <protection locked="0"/>
    </xf>
    <xf numFmtId="4" fontId="9" fillId="22" borderId="3">
      <alignment horizontal="right" vertical="center"/>
    </xf>
    <xf numFmtId="4" fontId="19" fillId="22" borderId="3">
      <alignment horizontal="right" vertical="center"/>
      <protection locked="0"/>
    </xf>
    <xf numFmtId="4" fontId="9" fillId="22" borderId="3">
      <alignment horizontal="right" vertical="center"/>
    </xf>
    <xf numFmtId="49" fontId="9" fillId="22" borderId="3">
      <alignment horizontal="left" vertical="center"/>
    </xf>
    <xf numFmtId="49" fontId="23" fillId="22" borderId="3">
      <alignment horizontal="left" vertical="center"/>
      <protection locked="0"/>
    </xf>
    <xf numFmtId="49" fontId="23" fillId="22" borderId="3">
      <alignment horizontal="left" vertical="center"/>
    </xf>
    <xf numFmtId="49" fontId="24" fillId="22" borderId="3">
      <alignment horizontal="left" vertical="center"/>
      <protection locked="0"/>
    </xf>
    <xf numFmtId="49" fontId="24" fillId="22" borderId="3">
      <alignment horizontal="left" vertical="center"/>
    </xf>
    <xf numFmtId="4" fontId="23" fillId="22" borderId="3">
      <alignment horizontal="right" vertical="center"/>
      <protection locked="0"/>
    </xf>
    <xf numFmtId="4" fontId="23" fillId="22" borderId="3">
      <alignment horizontal="right" vertical="center"/>
    </xf>
    <xf numFmtId="4" fontId="25" fillId="22" borderId="3">
      <alignment horizontal="right" vertical="center"/>
      <protection locked="0"/>
    </xf>
    <xf numFmtId="49" fontId="26" fillId="0" borderId="3">
      <alignment horizontal="left" vertical="center"/>
      <protection locked="0"/>
    </xf>
    <xf numFmtId="49" fontId="26" fillId="0" borderId="3">
      <alignment horizontal="left" vertical="center"/>
    </xf>
    <xf numFmtId="49" fontId="27" fillId="0" borderId="3">
      <alignment horizontal="left" vertical="center"/>
      <protection locked="0"/>
    </xf>
    <xf numFmtId="49" fontId="27" fillId="0" borderId="3">
      <alignment horizontal="left" vertical="center"/>
    </xf>
    <xf numFmtId="4" fontId="26" fillId="0" borderId="3">
      <alignment horizontal="right" vertical="center"/>
      <protection locked="0"/>
    </xf>
    <xf numFmtId="4" fontId="26" fillId="0" borderId="3">
      <alignment horizontal="right" vertical="center"/>
    </xf>
    <xf numFmtId="4" fontId="27" fillId="0" borderId="3">
      <alignment horizontal="right" vertical="center"/>
      <protection locked="0"/>
    </xf>
    <xf numFmtId="49" fontId="28" fillId="0" borderId="3">
      <alignment horizontal="left" vertical="center"/>
      <protection locked="0"/>
    </xf>
    <xf numFmtId="49" fontId="28" fillId="0" borderId="3">
      <alignment horizontal="left" vertical="center"/>
    </xf>
    <xf numFmtId="49" fontId="29" fillId="0" borderId="3">
      <alignment horizontal="left" vertical="center"/>
      <protection locked="0"/>
    </xf>
    <xf numFmtId="49" fontId="29" fillId="0" borderId="3">
      <alignment horizontal="left" vertical="center"/>
    </xf>
    <xf numFmtId="4" fontId="28" fillId="0" borderId="3">
      <alignment horizontal="right" vertical="center"/>
      <protection locked="0"/>
    </xf>
    <xf numFmtId="4" fontId="28" fillId="0" borderId="3">
      <alignment horizontal="right" vertical="center"/>
    </xf>
    <xf numFmtId="49" fontId="26" fillId="0" borderId="3">
      <alignment horizontal="left" vertical="center"/>
      <protection locked="0"/>
    </xf>
    <xf numFmtId="49" fontId="27" fillId="0" borderId="3">
      <alignment horizontal="left" vertical="center"/>
      <protection locked="0"/>
    </xf>
    <xf numFmtId="4" fontId="26" fillId="0" borderId="3">
      <alignment horizontal="right" vertical="center"/>
      <protection locked="0"/>
    </xf>
    <xf numFmtId="0" fontId="30" fillId="0" borderId="8" applyNumberFormat="0" applyFill="0" applyAlignment="0" applyProtection="0"/>
    <xf numFmtId="0" fontId="31" fillId="23" borderId="0" applyNumberFormat="0" applyBorder="0" applyAlignment="0" applyProtection="0"/>
    <xf numFmtId="0" fontId="5" fillId="0" borderId="0"/>
    <xf numFmtId="0" fontId="5" fillId="0" borderId="0"/>
    <xf numFmtId="0" fontId="5" fillId="0" borderId="0" applyNumberFormat="0" applyFill="0" applyAlignment="0">
      <protection locked="0"/>
    </xf>
    <xf numFmtId="0" fontId="71" fillId="24" borderId="9" applyNumberFormat="0" applyAlignment="0" applyProtection="0"/>
    <xf numFmtId="4" fontId="32" fillId="7" borderId="3">
      <alignment horizontal="right" vertical="center"/>
      <protection locked="0"/>
    </xf>
    <xf numFmtId="4" fontId="32" fillId="6" borderId="3">
      <alignment horizontal="right" vertical="center"/>
      <protection locked="0"/>
    </xf>
    <xf numFmtId="4" fontId="32" fillId="20" borderId="3">
      <alignment horizontal="right" vertical="center"/>
      <protection locked="0"/>
    </xf>
    <xf numFmtId="0" fontId="33" fillId="20" borderId="10" applyNumberFormat="0" applyAlignment="0" applyProtection="0"/>
    <xf numFmtId="49" fontId="9" fillId="0" borderId="3">
      <alignment horizontal="left" vertical="center" wrapText="1"/>
      <protection locked="0"/>
    </xf>
    <xf numFmtId="49" fontId="9" fillId="0" borderId="3">
      <alignment horizontal="left" vertical="center" wrapText="1"/>
      <protection locked="0"/>
    </xf>
    <xf numFmtId="0" fontId="34" fillId="0" borderId="0" applyNumberFormat="0" applyFill="0" applyBorder="0" applyAlignment="0" applyProtection="0"/>
    <xf numFmtId="0" fontId="35" fillId="0" borderId="11" applyNumberFormat="0" applyFill="0" applyAlignment="0" applyProtection="0"/>
    <xf numFmtId="0" fontId="36" fillId="0" borderId="0" applyNumberFormat="0" applyFill="0" applyBorder="0" applyAlignment="0" applyProtection="0"/>
    <xf numFmtId="0" fontId="4" fillId="16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3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8" borderId="0" applyNumberFormat="0" applyBorder="0" applyAlignment="0" applyProtection="0"/>
    <xf numFmtId="0" fontId="4" fillId="13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4" borderId="0" applyNumberFormat="0" applyBorder="0" applyAlignment="0" applyProtection="0"/>
    <xf numFmtId="0" fontId="4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3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38" fillId="20" borderId="10" applyNumberFormat="0" applyAlignment="0" applyProtection="0"/>
    <xf numFmtId="0" fontId="33" fillId="20" borderId="10" applyNumberFormat="0" applyAlignment="0" applyProtection="0"/>
    <xf numFmtId="0" fontId="39" fillId="20" borderId="1" applyNumberFormat="0" applyAlignment="0" applyProtection="0"/>
    <xf numFmtId="0" fontId="7" fillId="20" borderId="1" applyNumberFormat="0" applyAlignment="0" applyProtection="0"/>
    <xf numFmtId="166" fontId="71" fillId="0" borderId="0" applyFill="0" applyBorder="0" applyAlignment="0" applyProtection="0"/>
    <xf numFmtId="0" fontId="12" fillId="4" borderId="0" applyNumberFormat="0" applyBorder="0" applyAlignment="0" applyProtection="0"/>
    <xf numFmtId="0" fontId="13" fillId="0" borderId="4" applyNumberFormat="0" applyFill="0" applyAlignment="0" applyProtection="0"/>
    <xf numFmtId="0" fontId="40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41" fillId="0" borderId="5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42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0" fillId="0" borderId="8" applyNumberFormat="0" applyFill="0" applyAlignment="0" applyProtection="0"/>
    <xf numFmtId="0" fontId="43" fillId="0" borderId="11" applyNumberFormat="0" applyFill="0" applyAlignment="0" applyProtection="0"/>
    <xf numFmtId="0" fontId="35" fillId="0" borderId="11" applyNumberFormat="0" applyFill="0" applyAlignment="0" applyProtection="0"/>
    <xf numFmtId="0" fontId="8" fillId="21" borderId="2" applyNumberFormat="0" applyAlignment="0" applyProtection="0"/>
    <xf numFmtId="0" fontId="44" fillId="21" borderId="2" applyNumberFormat="0" applyAlignment="0" applyProtection="0"/>
    <xf numFmtId="0" fontId="8" fillId="21" borderId="2" applyNumberFormat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5" fillId="23" borderId="0" applyNumberFormat="0" applyBorder="0" applyAlignment="0" applyProtection="0"/>
    <xf numFmtId="0" fontId="31" fillId="23" borderId="0" applyNumberFormat="0" applyBorder="0" applyAlignment="0" applyProtection="0"/>
    <xf numFmtId="0" fontId="7" fillId="20" borderId="1" applyNumberFormat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5" fillId="0" borderId="0"/>
    <xf numFmtId="0" fontId="4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" fillId="0" borderId="0"/>
    <xf numFmtId="0" fontId="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71" fillId="0" borderId="0"/>
    <xf numFmtId="0" fontId="5" fillId="0" borderId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/>
    <xf numFmtId="0" fontId="5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5" fillId="0" borderId="0"/>
    <xf numFmtId="0" fontId="47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4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1" fillId="24" borderId="9" applyNumberFormat="0" applyAlignment="0" applyProtection="0"/>
    <xf numFmtId="0" fontId="71" fillId="24" borderId="9" applyNumberFormat="0" applyAlignment="0" applyProtection="0"/>
    <xf numFmtId="0" fontId="71" fillId="24" borderId="9" applyNumberFormat="0" applyAlignment="0" applyProtection="0"/>
    <xf numFmtId="9" fontId="71" fillId="0" borderId="0" applyFill="0" applyBorder="0" applyAlignment="0" applyProtection="0"/>
    <xf numFmtId="9" fontId="71" fillId="0" borderId="0" applyFill="0" applyBorder="0" applyAlignment="0" applyProtection="0"/>
    <xf numFmtId="9" fontId="71" fillId="0" borderId="0" applyFill="0" applyBorder="0" applyAlignment="0" applyProtection="0"/>
    <xf numFmtId="9" fontId="71" fillId="0" borderId="0" applyFill="0" applyBorder="0" applyAlignment="0" applyProtection="0"/>
    <xf numFmtId="9" fontId="71" fillId="0" borderId="0" applyFill="0" applyBorder="0" applyAlignment="0" applyProtection="0"/>
    <xf numFmtId="9" fontId="71" fillId="0" borderId="0" applyFill="0" applyBorder="0" applyAlignment="0" applyProtection="0"/>
    <xf numFmtId="9" fontId="71" fillId="0" borderId="0" applyFill="0" applyBorder="0" applyAlignment="0" applyProtection="0"/>
    <xf numFmtId="9" fontId="71" fillId="0" borderId="0" applyFill="0" applyBorder="0" applyAlignment="0" applyProtection="0"/>
    <xf numFmtId="9" fontId="71" fillId="0" borderId="0" applyFill="0" applyBorder="0" applyAlignment="0" applyProtection="0"/>
    <xf numFmtId="9" fontId="71" fillId="0" borderId="0" applyFill="0" applyBorder="0" applyAlignment="0" applyProtection="0"/>
    <xf numFmtId="9" fontId="71" fillId="0" borderId="0" applyFill="0" applyBorder="0" applyAlignment="0" applyProtection="0"/>
    <xf numFmtId="9" fontId="71" fillId="0" borderId="0" applyFill="0" applyBorder="0" applyAlignment="0" applyProtection="0"/>
    <xf numFmtId="9" fontId="71" fillId="0" borderId="0" applyFill="0" applyBorder="0" applyAlignment="0" applyProtection="0"/>
    <xf numFmtId="9" fontId="71" fillId="0" borderId="0" applyFill="0" applyBorder="0" applyAlignment="0" applyProtection="0"/>
    <xf numFmtId="9" fontId="71" fillId="0" borderId="0" applyFill="0" applyBorder="0" applyAlignment="0" applyProtection="0"/>
    <xf numFmtId="9" fontId="71" fillId="0" borderId="0" applyFill="0" applyBorder="0" applyAlignment="0" applyProtection="0"/>
    <xf numFmtId="9" fontId="71" fillId="0" borderId="0" applyFill="0" applyBorder="0" applyAlignment="0" applyProtection="0"/>
    <xf numFmtId="9" fontId="71" fillId="0" borderId="0" applyFill="0" applyBorder="0" applyAlignment="0" applyProtection="0"/>
    <xf numFmtId="9" fontId="71" fillId="0" borderId="0" applyFill="0" applyBorder="0" applyAlignment="0" applyProtection="0"/>
    <xf numFmtId="0" fontId="35" fillId="0" borderId="11" applyNumberFormat="0" applyFill="0" applyAlignment="0" applyProtection="0"/>
    <xf numFmtId="0" fontId="33" fillId="20" borderId="10" applyNumberFormat="0" applyAlignment="0" applyProtection="0"/>
    <xf numFmtId="0" fontId="49" fillId="0" borderId="8" applyNumberFormat="0" applyFill="0" applyAlignment="0" applyProtection="0"/>
    <xf numFmtId="0" fontId="30" fillId="0" borderId="8" applyNumberFormat="0" applyFill="0" applyAlignment="0" applyProtection="0"/>
    <xf numFmtId="0" fontId="31" fillId="23" borderId="0" applyNumberFormat="0" applyBorder="0" applyAlignment="0" applyProtection="0"/>
    <xf numFmtId="0" fontId="5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67" fontId="71" fillId="0" borderId="0" applyFill="0" applyBorder="0" applyAlignment="0" applyProtection="0"/>
    <xf numFmtId="168" fontId="71" fillId="0" borderId="0" applyFill="0" applyBorder="0" applyAlignment="0" applyProtection="0"/>
    <xf numFmtId="169" fontId="71" fillId="0" borderId="0" applyFill="0" applyBorder="0" applyAlignment="0" applyProtection="0"/>
    <xf numFmtId="169" fontId="71" fillId="0" borderId="0" applyFill="0" applyBorder="0" applyAlignment="0" applyProtection="0"/>
    <xf numFmtId="169" fontId="71" fillId="0" borderId="0" applyFill="0" applyBorder="0" applyAlignment="0" applyProtection="0"/>
    <xf numFmtId="169" fontId="71" fillId="0" borderId="0" applyFill="0" applyBorder="0" applyAlignment="0" applyProtection="0"/>
    <xf numFmtId="169" fontId="71" fillId="0" borderId="0" applyFill="0" applyBorder="0" applyAlignment="0" applyProtection="0"/>
    <xf numFmtId="169" fontId="71" fillId="0" borderId="0" applyFill="0" applyBorder="0" applyAlignment="0" applyProtection="0"/>
    <xf numFmtId="169" fontId="71" fillId="0" borderId="0" applyFill="0" applyBorder="0" applyAlignment="0" applyProtection="0"/>
    <xf numFmtId="169" fontId="71" fillId="0" borderId="0" applyFill="0" applyBorder="0" applyAlignment="0" applyProtection="0"/>
    <xf numFmtId="170" fontId="71" fillId="0" borderId="0" applyFill="0" applyBorder="0" applyAlignment="0" applyProtection="0"/>
    <xf numFmtId="169" fontId="71" fillId="0" borderId="0" applyFill="0" applyBorder="0" applyAlignment="0" applyProtection="0"/>
    <xf numFmtId="169" fontId="71" fillId="0" borderId="0" applyFill="0" applyBorder="0" applyAlignment="0" applyProtection="0"/>
    <xf numFmtId="169" fontId="71" fillId="0" borderId="0" applyFill="0" applyBorder="0" applyAlignment="0" applyProtection="0"/>
    <xf numFmtId="169" fontId="71" fillId="0" borderId="0" applyFill="0" applyBorder="0" applyAlignment="0" applyProtection="0"/>
    <xf numFmtId="169" fontId="71" fillId="0" borderId="0" applyFill="0" applyBorder="0" applyAlignment="0" applyProtection="0"/>
    <xf numFmtId="169" fontId="71" fillId="0" borderId="0" applyFill="0" applyBorder="0" applyAlignment="0" applyProtection="0"/>
    <xf numFmtId="169" fontId="71" fillId="0" borderId="0" applyFill="0" applyBorder="0" applyAlignment="0" applyProtection="0"/>
    <xf numFmtId="169" fontId="71" fillId="0" borderId="0" applyFill="0" applyBorder="0" applyAlignment="0" applyProtection="0"/>
    <xf numFmtId="171" fontId="71" fillId="0" borderId="0" applyFill="0" applyBorder="0" applyAlignment="0" applyProtection="0"/>
    <xf numFmtId="171" fontId="71" fillId="0" borderId="0" applyFill="0" applyBorder="0" applyAlignment="0" applyProtection="0"/>
    <xf numFmtId="172" fontId="71" fillId="0" borderId="0" applyFill="0" applyBorder="0" applyAlignment="0" applyProtection="0"/>
    <xf numFmtId="164" fontId="71" fillId="0" borderId="0" applyFill="0" applyBorder="0" applyAlignment="0" applyProtection="0"/>
    <xf numFmtId="164" fontId="71" fillId="0" borderId="0" applyFill="0" applyBorder="0" applyAlignment="0" applyProtection="0"/>
    <xf numFmtId="164" fontId="71" fillId="0" borderId="0" applyFill="0" applyBorder="0" applyAlignment="0" applyProtection="0"/>
    <xf numFmtId="173" fontId="71" fillId="0" borderId="0" applyFill="0" applyBorder="0" applyAlignment="0" applyProtection="0"/>
    <xf numFmtId="164" fontId="71" fillId="0" borderId="0" applyFill="0" applyBorder="0" applyAlignment="0" applyProtection="0"/>
    <xf numFmtId="0" fontId="52" fillId="4" borderId="0" applyNumberFormat="0" applyBorder="0" applyAlignment="0" applyProtection="0"/>
    <xf numFmtId="0" fontId="12" fillId="4" borderId="0" applyNumberFormat="0" applyBorder="0" applyAlignment="0" applyProtection="0"/>
    <xf numFmtId="165" fontId="53" fillId="0" borderId="0">
      <alignment wrapText="1"/>
    </xf>
    <xf numFmtId="165" fontId="11" fillId="0" borderId="0">
      <alignment wrapText="1"/>
    </xf>
    <xf numFmtId="174" fontId="54" fillId="0" borderId="0" applyFill="0" applyBorder="0">
      <alignment horizontal="center" vertical="center" wrapText="1"/>
      <protection locked="0"/>
    </xf>
  </cellStyleXfs>
  <cellXfs count="279">
    <xf numFmtId="0" fontId="0" fillId="0" borderId="0" xfId="0"/>
    <xf numFmtId="0" fontId="55" fillId="0" borderId="0" xfId="0" applyFont="1" applyFill="1" applyBorder="1" applyAlignment="1">
      <alignment vertical="center"/>
    </xf>
    <xf numFmtId="0" fontId="55" fillId="0" borderId="0" xfId="0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horizontal="right" vertical="center"/>
    </xf>
    <xf numFmtId="0" fontId="55" fillId="0" borderId="0" xfId="0" applyFont="1" applyFill="1" applyBorder="1" applyAlignment="1">
      <alignment horizontal="left" vertical="center"/>
    </xf>
    <xf numFmtId="0" fontId="0" fillId="0" borderId="0" xfId="0" applyFill="1"/>
    <xf numFmtId="0" fontId="56" fillId="0" borderId="0" xfId="0" applyFont="1" applyFill="1" applyBorder="1" applyAlignment="1">
      <alignment vertical="center"/>
    </xf>
    <xf numFmtId="0" fontId="55" fillId="0" borderId="0" xfId="0" applyFont="1" applyFill="1" applyBorder="1" applyAlignment="1">
      <alignment horizontal="left" wrapText="1"/>
    </xf>
    <xf numFmtId="0" fontId="55" fillId="0" borderId="0" xfId="0" applyFont="1" applyFill="1" applyAlignment="1">
      <alignment horizontal="center" vertical="center"/>
    </xf>
    <xf numFmtId="0" fontId="55" fillId="0" borderId="12" xfId="0" applyFont="1" applyFill="1" applyBorder="1" applyAlignment="1">
      <alignment vertical="center"/>
    </xf>
    <xf numFmtId="0" fontId="55" fillId="0" borderId="14" xfId="0" applyFont="1" applyFill="1" applyBorder="1" applyAlignment="1">
      <alignment vertical="center"/>
    </xf>
    <xf numFmtId="0" fontId="55" fillId="0" borderId="3" xfId="0" applyFont="1" applyFill="1" applyBorder="1" applyAlignment="1">
      <alignment horizontal="left" vertical="center"/>
    </xf>
    <xf numFmtId="0" fontId="55" fillId="0" borderId="3" xfId="0" applyFont="1" applyFill="1" applyBorder="1" applyAlignment="1">
      <alignment horizontal="center" vertical="center"/>
    </xf>
    <xf numFmtId="0" fontId="55" fillId="0" borderId="12" xfId="0" applyFont="1" applyFill="1" applyBorder="1" applyAlignment="1">
      <alignment vertical="center" wrapText="1"/>
    </xf>
    <xf numFmtId="0" fontId="55" fillId="0" borderId="14" xfId="0" applyFont="1" applyFill="1" applyBorder="1" applyAlignment="1">
      <alignment vertical="center" wrapText="1"/>
    </xf>
    <xf numFmtId="0" fontId="55" fillId="0" borderId="3" xfId="0" applyFont="1" applyFill="1" applyBorder="1" applyAlignment="1">
      <alignment vertical="center"/>
    </xf>
    <xf numFmtId="0" fontId="55" fillId="0" borderId="3" xfId="0" applyFont="1" applyFill="1" applyBorder="1" applyAlignment="1">
      <alignment horizontal="center" vertical="center" wrapText="1"/>
    </xf>
    <xf numFmtId="0" fontId="55" fillId="0" borderId="3" xfId="0" applyFont="1" applyFill="1" applyBorder="1" applyAlignment="1">
      <alignment vertical="center" wrapText="1"/>
    </xf>
    <xf numFmtId="0" fontId="55" fillId="0" borderId="13" xfId="0" applyFont="1" applyFill="1" applyBorder="1" applyAlignment="1">
      <alignment vertical="center" wrapText="1"/>
    </xf>
    <xf numFmtId="0" fontId="55" fillId="0" borderId="13" xfId="0" applyFont="1" applyFill="1" applyBorder="1" applyAlignment="1">
      <alignment vertical="center"/>
    </xf>
    <xf numFmtId="0" fontId="59" fillId="0" borderId="0" xfId="0" applyFont="1" applyFill="1" applyBorder="1" applyAlignment="1">
      <alignment horizontal="center" vertical="center"/>
    </xf>
    <xf numFmtId="0" fontId="55" fillId="0" borderId="0" xfId="0" applyFont="1" applyFill="1" applyAlignment="1">
      <alignment horizontal="left" vertical="center"/>
    </xf>
    <xf numFmtId="0" fontId="55" fillId="0" borderId="3" xfId="280" applyFont="1" applyFill="1" applyBorder="1" applyAlignment="1">
      <alignment horizontal="center" vertical="center"/>
    </xf>
    <xf numFmtId="0" fontId="55" fillId="0" borderId="15" xfId="0" applyFont="1" applyFill="1" applyBorder="1" applyAlignment="1">
      <alignment horizontal="center" vertical="center" wrapText="1"/>
    </xf>
    <xf numFmtId="0" fontId="59" fillId="0" borderId="0" xfId="0" applyFont="1" applyFill="1" applyBorder="1" applyAlignment="1">
      <alignment vertical="center"/>
    </xf>
    <xf numFmtId="0" fontId="55" fillId="0" borderId="17" xfId="201" applyNumberFormat="1" applyFont="1" applyFill="1" applyBorder="1" applyAlignment="1">
      <alignment horizontal="left" vertical="center" wrapText="1"/>
      <protection locked="0"/>
    </xf>
    <xf numFmtId="0" fontId="55" fillId="0" borderId="17" xfId="0" applyFont="1" applyFill="1" applyBorder="1" applyAlignment="1">
      <alignment horizontal="center" vertical="center" wrapText="1"/>
    </xf>
    <xf numFmtId="167" fontId="55" fillId="0" borderId="17" xfId="0" applyNumberFormat="1" applyFont="1" applyFill="1" applyBorder="1" applyAlignment="1">
      <alignment horizontal="center" vertical="center" wrapText="1"/>
    </xf>
    <xf numFmtId="175" fontId="55" fillId="0" borderId="17" xfId="0" applyNumberFormat="1" applyFont="1" applyFill="1" applyBorder="1" applyAlignment="1">
      <alignment horizontal="right" vertical="center" wrapText="1"/>
    </xf>
    <xf numFmtId="0" fontId="55" fillId="0" borderId="3" xfId="201" applyNumberFormat="1" applyFont="1" applyFill="1" applyBorder="1" applyAlignment="1">
      <alignment horizontal="left" vertical="center" wrapText="1"/>
      <protection locked="0"/>
    </xf>
    <xf numFmtId="167" fontId="55" fillId="0" borderId="3" xfId="0" applyNumberFormat="1" applyFont="1" applyFill="1" applyBorder="1" applyAlignment="1">
      <alignment horizontal="center" vertical="center" wrapText="1"/>
    </xf>
    <xf numFmtId="0" fontId="59" fillId="0" borderId="3" xfId="201" applyNumberFormat="1" applyFont="1" applyFill="1" applyBorder="1" applyAlignment="1">
      <alignment horizontal="left" vertical="center" wrapText="1"/>
      <protection locked="0"/>
    </xf>
    <xf numFmtId="167" fontId="59" fillId="6" borderId="3" xfId="0" applyNumberFormat="1" applyFont="1" applyFill="1" applyBorder="1" applyAlignment="1">
      <alignment horizontal="center" vertical="center" wrapText="1"/>
    </xf>
    <xf numFmtId="167" fontId="59" fillId="0" borderId="3" xfId="0" applyNumberFormat="1" applyFont="1" applyFill="1" applyBorder="1" applyAlignment="1">
      <alignment horizontal="center" vertical="center" wrapText="1"/>
    </xf>
    <xf numFmtId="175" fontId="59" fillId="0" borderId="17" xfId="0" applyNumberFormat="1" applyFont="1" applyFill="1" applyBorder="1" applyAlignment="1">
      <alignment horizontal="right" vertical="center" wrapText="1"/>
    </xf>
    <xf numFmtId="0" fontId="55" fillId="0" borderId="3" xfId="0" applyFont="1" applyFill="1" applyBorder="1" applyAlignment="1">
      <alignment horizontal="left" vertical="center" wrapText="1"/>
    </xf>
    <xf numFmtId="0" fontId="55" fillId="0" borderId="3" xfId="0" applyFont="1" applyFill="1" applyBorder="1" applyAlignment="1">
      <alignment horizontal="left" vertical="center" wrapText="1" shrinkToFit="1"/>
    </xf>
    <xf numFmtId="0" fontId="59" fillId="0" borderId="3" xfId="0" applyFont="1" applyFill="1" applyBorder="1" applyAlignment="1">
      <alignment horizontal="left" vertical="center" wrapText="1"/>
    </xf>
    <xf numFmtId="0" fontId="59" fillId="0" borderId="3" xfId="0" applyFont="1" applyFill="1" applyBorder="1" applyAlignment="1" applyProtection="1">
      <alignment horizontal="left" vertical="center" wrapText="1"/>
      <protection locked="0"/>
    </xf>
    <xf numFmtId="176" fontId="59" fillId="4" borderId="3" xfId="0" applyNumberFormat="1" applyFont="1" applyFill="1" applyBorder="1" applyAlignment="1">
      <alignment horizontal="center" vertical="center" wrapText="1"/>
    </xf>
    <xf numFmtId="0" fontId="55" fillId="0" borderId="12" xfId="0" applyFont="1" applyFill="1" applyBorder="1" applyAlignment="1">
      <alignment horizontal="center" vertical="center" wrapText="1"/>
    </xf>
    <xf numFmtId="167" fontId="59" fillId="7" borderId="3" xfId="0" applyNumberFormat="1" applyFont="1" applyFill="1" applyBorder="1" applyAlignment="1">
      <alignment horizontal="center" vertical="center" wrapText="1"/>
    </xf>
    <xf numFmtId="167" fontId="55" fillId="0" borderId="12" xfId="0" applyNumberFormat="1" applyFont="1" applyFill="1" applyBorder="1" applyAlignment="1">
      <alignment horizontal="center" vertical="center" wrapText="1"/>
    </xf>
    <xf numFmtId="167" fontId="55" fillId="0" borderId="13" xfId="0" applyNumberFormat="1" applyFont="1" applyFill="1" applyBorder="1" applyAlignment="1">
      <alignment horizontal="center" vertical="center" wrapText="1"/>
    </xf>
    <xf numFmtId="0" fontId="55" fillId="0" borderId="3" xfId="0" applyFont="1" applyFill="1" applyBorder="1" applyAlignment="1">
      <alignment horizontal="center"/>
    </xf>
    <xf numFmtId="0" fontId="55" fillId="0" borderId="17" xfId="280" applyFont="1" applyFill="1" applyBorder="1" applyAlignment="1">
      <alignment horizontal="left" vertical="center" wrapText="1"/>
    </xf>
    <xf numFmtId="0" fontId="55" fillId="0" borderId="17" xfId="0" applyFont="1" applyFill="1" applyBorder="1" applyAlignment="1">
      <alignment horizontal="center" vertical="center"/>
    </xf>
    <xf numFmtId="0" fontId="55" fillId="0" borderId="3" xfId="280" applyFont="1" applyFill="1" applyBorder="1" applyAlignment="1">
      <alignment horizontal="left" vertical="center" wrapText="1"/>
    </xf>
    <xf numFmtId="167" fontId="55" fillId="23" borderId="17" xfId="0" applyNumberFormat="1" applyFont="1" applyFill="1" applyBorder="1" applyAlignment="1">
      <alignment horizontal="center" vertical="center" wrapText="1"/>
    </xf>
    <xf numFmtId="167" fontId="61" fillId="0" borderId="3" xfId="0" applyNumberFormat="1" applyFont="1" applyFill="1" applyBorder="1" applyAlignment="1">
      <alignment horizontal="center" vertical="center" wrapText="1"/>
    </xf>
    <xf numFmtId="167" fontId="55" fillId="6" borderId="3" xfId="0" applyNumberFormat="1" applyFont="1" applyFill="1" applyBorder="1" applyAlignment="1">
      <alignment horizontal="center" vertical="center" wrapText="1"/>
    </xf>
    <xf numFmtId="0" fontId="59" fillId="0" borderId="3" xfId="280" applyFont="1" applyFill="1" applyBorder="1" applyAlignment="1">
      <alignment horizontal="left" vertical="center" wrapText="1"/>
    </xf>
    <xf numFmtId="167" fontId="59" fillId="0" borderId="17" xfId="0" applyNumberFormat="1" applyFont="1" applyFill="1" applyBorder="1" applyAlignment="1">
      <alignment horizontal="center" vertical="center" wrapText="1"/>
    </xf>
    <xf numFmtId="0" fontId="55" fillId="0" borderId="3" xfId="0" applyFont="1" applyFill="1" applyBorder="1" applyAlignment="1" applyProtection="1">
      <alignment horizontal="left" vertical="center" wrapText="1"/>
      <protection locked="0"/>
    </xf>
    <xf numFmtId="0" fontId="59" fillId="0" borderId="17" xfId="0" applyFont="1" applyFill="1" applyBorder="1" applyAlignment="1" applyProtection="1">
      <alignment horizontal="left" vertical="center" wrapText="1"/>
      <protection locked="0"/>
    </xf>
    <xf numFmtId="0" fontId="55" fillId="0" borderId="15" xfId="0" applyFont="1" applyFill="1" applyBorder="1" applyAlignment="1">
      <alignment horizontal="center" vertical="center"/>
    </xf>
    <xf numFmtId="0" fontId="59" fillId="0" borderId="15" xfId="0" applyFont="1" applyFill="1" applyBorder="1" applyAlignment="1" applyProtection="1">
      <alignment horizontal="left" vertical="center" wrapText="1"/>
      <protection locked="0"/>
    </xf>
    <xf numFmtId="0" fontId="55" fillId="0" borderId="17" xfId="0" applyNumberFormat="1" applyFont="1" applyFill="1" applyBorder="1" applyAlignment="1">
      <alignment horizontal="center" vertical="center"/>
    </xf>
    <xf numFmtId="167" fontId="59" fillId="6" borderId="17" xfId="0" applyNumberFormat="1" applyFont="1" applyFill="1" applyBorder="1" applyAlignment="1">
      <alignment horizontal="center" vertical="center" wrapText="1"/>
    </xf>
    <xf numFmtId="0" fontId="55" fillId="0" borderId="3" xfId="0" applyNumberFormat="1" applyFont="1" applyFill="1" applyBorder="1" applyAlignment="1">
      <alignment horizontal="center" vertical="center"/>
    </xf>
    <xf numFmtId="167" fontId="55" fillId="3" borderId="17" xfId="0" applyNumberFormat="1" applyFont="1" applyFill="1" applyBorder="1" applyAlignment="1">
      <alignment horizontal="center" vertical="center" wrapText="1"/>
    </xf>
    <xf numFmtId="0" fontId="55" fillId="0" borderId="19" xfId="280" applyFont="1" applyFill="1" applyBorder="1" applyAlignment="1">
      <alignment horizontal="left" vertical="center" wrapText="1"/>
    </xf>
    <xf numFmtId="0" fontId="55" fillId="0" borderId="19" xfId="0" applyNumberFormat="1" applyFont="1" applyFill="1" applyBorder="1" applyAlignment="1">
      <alignment horizontal="center" vertical="center"/>
    </xf>
    <xf numFmtId="167" fontId="55" fillId="3" borderId="19" xfId="0" applyNumberFormat="1" applyFont="1" applyFill="1" applyBorder="1" applyAlignment="1">
      <alignment horizontal="center" vertical="center" wrapText="1"/>
    </xf>
    <xf numFmtId="167" fontId="55" fillId="0" borderId="19" xfId="0" applyNumberFormat="1" applyFont="1" applyFill="1" applyBorder="1" applyAlignment="1">
      <alignment horizontal="center" vertical="center" wrapText="1"/>
    </xf>
    <xf numFmtId="175" fontId="55" fillId="0" borderId="19" xfId="0" applyNumberFormat="1" applyFont="1" applyFill="1" applyBorder="1" applyAlignment="1">
      <alignment horizontal="right" vertical="center" wrapText="1"/>
    </xf>
    <xf numFmtId="0" fontId="55" fillId="0" borderId="17" xfId="0" applyFont="1" applyFill="1" applyBorder="1" applyAlignment="1" applyProtection="1">
      <alignment horizontal="left" vertical="center" wrapText="1"/>
      <protection locked="0"/>
    </xf>
    <xf numFmtId="176" fontId="55" fillId="4" borderId="17" xfId="0" applyNumberFormat="1" applyFont="1" applyFill="1" applyBorder="1" applyAlignment="1">
      <alignment horizontal="center" vertical="center" wrapText="1"/>
    </xf>
    <xf numFmtId="176" fontId="55" fillId="4" borderId="3" xfId="0" applyNumberFormat="1" applyFont="1" applyFill="1" applyBorder="1" applyAlignment="1">
      <alignment horizontal="center" vertical="center" wrapText="1"/>
    </xf>
    <xf numFmtId="0" fontId="55" fillId="0" borderId="15" xfId="0" applyFont="1" applyFill="1" applyBorder="1" applyAlignment="1" applyProtection="1">
      <alignment horizontal="left" vertical="center" wrapText="1"/>
      <protection locked="0"/>
    </xf>
    <xf numFmtId="176" fontId="55" fillId="4" borderId="15" xfId="0" applyNumberFormat="1" applyFont="1" applyFill="1" applyBorder="1" applyAlignment="1">
      <alignment horizontal="center" vertical="center" wrapText="1"/>
    </xf>
    <xf numFmtId="0" fontId="55" fillId="0" borderId="19" xfId="0" applyFont="1" applyFill="1" applyBorder="1" applyAlignment="1" applyProtection="1">
      <alignment horizontal="left" vertical="center" wrapText="1"/>
      <protection locked="0"/>
    </xf>
    <xf numFmtId="0" fontId="55" fillId="0" borderId="19" xfId="0" applyFont="1" applyFill="1" applyBorder="1" applyAlignment="1">
      <alignment horizontal="center" vertical="center"/>
    </xf>
    <xf numFmtId="176" fontId="55" fillId="4" borderId="19" xfId="0" applyNumberFormat="1" applyFont="1" applyFill="1" applyBorder="1" applyAlignment="1">
      <alignment horizontal="center" vertical="center" wrapText="1"/>
    </xf>
    <xf numFmtId="175" fontId="55" fillId="0" borderId="3" xfId="0" applyNumberFormat="1" applyFont="1" applyFill="1" applyBorder="1" applyAlignment="1">
      <alignment horizontal="center" vertical="center" wrapText="1"/>
    </xf>
    <xf numFmtId="167" fontId="55" fillId="23" borderId="3" xfId="0" applyNumberFormat="1" applyFont="1" applyFill="1" applyBorder="1" applyAlignment="1">
      <alignment horizontal="center" vertical="center" wrapText="1"/>
    </xf>
    <xf numFmtId="167" fontId="59" fillId="3" borderId="17" xfId="0" applyNumberFormat="1" applyFont="1" applyFill="1" applyBorder="1" applyAlignment="1">
      <alignment horizontal="center" vertical="center" wrapText="1"/>
    </xf>
    <xf numFmtId="167" fontId="59" fillId="23" borderId="3" xfId="0" applyNumberFormat="1" applyFont="1" applyFill="1" applyBorder="1" applyAlignment="1">
      <alignment horizontal="center" vertical="center" wrapText="1"/>
    </xf>
    <xf numFmtId="49" fontId="55" fillId="0" borderId="17" xfId="0" applyNumberFormat="1" applyFont="1" applyFill="1" applyBorder="1" applyAlignment="1">
      <alignment horizontal="center" vertical="center"/>
    </xf>
    <xf numFmtId="49" fontId="55" fillId="0" borderId="3" xfId="0" applyNumberFormat="1" applyFont="1" applyFill="1" applyBorder="1" applyAlignment="1">
      <alignment horizontal="center" vertical="center"/>
    </xf>
    <xf numFmtId="167" fontId="55" fillId="3" borderId="3" xfId="0" applyNumberFormat="1" applyFont="1" applyFill="1" applyBorder="1" applyAlignment="1">
      <alignment horizontal="center" vertical="center" wrapText="1"/>
    </xf>
    <xf numFmtId="49" fontId="55" fillId="0" borderId="15" xfId="0" applyNumberFormat="1" applyFont="1" applyFill="1" applyBorder="1" applyAlignment="1">
      <alignment horizontal="center" vertical="center"/>
    </xf>
    <xf numFmtId="176" fontId="59" fillId="0" borderId="3" xfId="0" applyNumberFormat="1" applyFont="1" applyFill="1" applyBorder="1" applyAlignment="1">
      <alignment horizontal="center" vertical="center" wrapText="1"/>
    </xf>
    <xf numFmtId="176" fontId="55" fillId="0" borderId="3" xfId="0" applyNumberFormat="1" applyFont="1" applyFill="1" applyBorder="1" applyAlignment="1">
      <alignment horizontal="center" vertical="center" wrapText="1"/>
    </xf>
    <xf numFmtId="176" fontId="55" fillId="0" borderId="17" xfId="0" applyNumberFormat="1" applyFont="1" applyFill="1" applyBorder="1" applyAlignment="1">
      <alignment horizontal="center" vertical="center" wrapText="1"/>
    </xf>
    <xf numFmtId="0" fontId="55" fillId="0" borderId="0" xfId="0" applyFont="1" applyFill="1" applyBorder="1" applyAlignment="1">
      <alignment horizontal="left" vertical="center" wrapText="1"/>
    </xf>
    <xf numFmtId="49" fontId="55" fillId="0" borderId="0" xfId="0" applyNumberFormat="1" applyFont="1" applyFill="1" applyBorder="1" applyAlignment="1">
      <alignment horizontal="center" vertical="center"/>
    </xf>
    <xf numFmtId="167" fontId="55" fillId="0" borderId="0" xfId="0" applyNumberFormat="1" applyFont="1" applyFill="1" applyBorder="1" applyAlignment="1">
      <alignment horizontal="center" vertical="center" wrapText="1"/>
    </xf>
    <xf numFmtId="167" fontId="61" fillId="0" borderId="0" xfId="0" applyNumberFormat="1" applyFont="1" applyFill="1" applyBorder="1" applyAlignment="1">
      <alignment horizontal="center" vertical="center" wrapText="1"/>
    </xf>
    <xf numFmtId="175" fontId="61" fillId="0" borderId="0" xfId="0" applyNumberFormat="1" applyFont="1" applyFill="1" applyBorder="1" applyAlignment="1">
      <alignment horizontal="center" vertical="center" wrapText="1"/>
    </xf>
    <xf numFmtId="0" fontId="59" fillId="0" borderId="0" xfId="0" applyFont="1" applyFill="1" applyBorder="1" applyAlignment="1" applyProtection="1">
      <alignment horizontal="left" vertical="center"/>
      <protection locked="0"/>
    </xf>
    <xf numFmtId="0" fontId="59" fillId="0" borderId="0" xfId="0" applyFont="1" applyFill="1" applyBorder="1" applyAlignment="1">
      <alignment horizontal="center" vertical="center" wrapText="1"/>
    </xf>
    <xf numFmtId="175" fontId="55" fillId="0" borderId="0" xfId="0" applyNumberFormat="1" applyFont="1" applyFill="1" applyBorder="1" applyAlignment="1">
      <alignment horizontal="center" vertical="center" wrapText="1"/>
    </xf>
    <xf numFmtId="0" fontId="55" fillId="0" borderId="0" xfId="0" applyFont="1" applyFill="1" applyAlignment="1">
      <alignment vertical="center"/>
    </xf>
    <xf numFmtId="0" fontId="55" fillId="26" borderId="0" xfId="0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horizontal="center" vertical="center" wrapText="1"/>
    </xf>
    <xf numFmtId="0" fontId="55" fillId="26" borderId="0" xfId="0" applyFont="1" applyFill="1" applyBorder="1" applyAlignment="1">
      <alignment horizontal="center" vertical="center" wrapText="1"/>
    </xf>
    <xf numFmtId="0" fontId="55" fillId="26" borderId="3" xfId="0" applyFont="1" applyFill="1" applyBorder="1" applyAlignment="1">
      <alignment horizontal="center" vertical="center" wrapText="1"/>
    </xf>
    <xf numFmtId="0" fontId="55" fillId="26" borderId="3" xfId="0" applyFont="1" applyFill="1" applyBorder="1" applyAlignment="1">
      <alignment horizontal="center" vertical="center"/>
    </xf>
    <xf numFmtId="167" fontId="55" fillId="26" borderId="3" xfId="0" applyNumberFormat="1" applyFont="1" applyFill="1" applyBorder="1" applyAlignment="1">
      <alignment horizontal="center" vertical="center" wrapText="1"/>
    </xf>
    <xf numFmtId="167" fontId="55" fillId="27" borderId="3" xfId="0" applyNumberFormat="1" applyFont="1" applyFill="1" applyBorder="1" applyAlignment="1">
      <alignment horizontal="center" vertical="center" wrapText="1"/>
    </xf>
    <xf numFmtId="177" fontId="55" fillId="0" borderId="3" xfId="1" applyNumberFormat="1" applyFont="1" applyFill="1" applyBorder="1" applyAlignment="1" applyProtection="1">
      <alignment horizontal="right" vertical="center" wrapText="1"/>
    </xf>
    <xf numFmtId="49" fontId="55" fillId="0" borderId="3" xfId="0" applyNumberFormat="1" applyFont="1" applyFill="1" applyBorder="1" applyAlignment="1">
      <alignment horizontal="left" vertical="center" wrapText="1"/>
    </xf>
    <xf numFmtId="167" fontId="55" fillId="26" borderId="3" xfId="0" applyNumberFormat="1" applyFont="1" applyFill="1" applyBorder="1" applyAlignment="1">
      <alignment horizontal="right" vertical="center" wrapText="1"/>
    </xf>
    <xf numFmtId="0" fontId="59" fillId="0" borderId="3" xfId="0" applyFont="1" applyFill="1" applyBorder="1" applyAlignment="1">
      <alignment horizontal="center" vertical="center"/>
    </xf>
    <xf numFmtId="167" fontId="59" fillId="26" borderId="3" xfId="0" applyNumberFormat="1" applyFont="1" applyFill="1" applyBorder="1" applyAlignment="1">
      <alignment horizontal="center" vertical="center" wrapText="1"/>
    </xf>
    <xf numFmtId="177" fontId="59" fillId="0" borderId="3" xfId="1" applyNumberFormat="1" applyFont="1" applyFill="1" applyBorder="1" applyAlignment="1" applyProtection="1">
      <alignment horizontal="right" vertical="center" wrapText="1"/>
    </xf>
    <xf numFmtId="49" fontId="59" fillId="0" borderId="3" xfId="0" applyNumberFormat="1" applyFont="1" applyFill="1" applyBorder="1" applyAlignment="1">
      <alignment horizontal="left" vertical="center" wrapText="1"/>
    </xf>
    <xf numFmtId="0" fontId="59" fillId="0" borderId="3" xfId="0" applyFont="1" applyFill="1" applyBorder="1" applyAlignment="1">
      <alignment horizontal="left" vertical="center"/>
    </xf>
    <xf numFmtId="167" fontId="59" fillId="4" borderId="3" xfId="0" applyNumberFormat="1" applyFont="1" applyFill="1" applyBorder="1" applyAlignment="1">
      <alignment horizontal="center" vertical="center" wrapText="1"/>
    </xf>
    <xf numFmtId="167" fontId="55" fillId="26" borderId="17" xfId="0" applyNumberFormat="1" applyFont="1" applyFill="1" applyBorder="1" applyAlignment="1">
      <alignment horizontal="center" vertical="center" wrapText="1"/>
    </xf>
    <xf numFmtId="0" fontId="59" fillId="0" borderId="3" xfId="0" applyFont="1" applyFill="1" applyBorder="1" applyAlignment="1">
      <alignment horizontal="center"/>
    </xf>
    <xf numFmtId="0" fontId="59" fillId="0" borderId="0" xfId="0" applyFont="1" applyFill="1" applyBorder="1" applyAlignment="1">
      <alignment horizontal="left" vertical="center" wrapText="1"/>
    </xf>
    <xf numFmtId="0" fontId="59" fillId="0" borderId="0" xfId="0" applyFont="1" applyFill="1" applyBorder="1" applyAlignment="1">
      <alignment horizontal="center"/>
    </xf>
    <xf numFmtId="0" fontId="59" fillId="26" borderId="0" xfId="0" applyFont="1" applyFill="1" applyBorder="1" applyAlignment="1">
      <alignment horizontal="center"/>
    </xf>
    <xf numFmtId="0" fontId="55" fillId="26" borderId="0" xfId="0" applyFont="1" applyFill="1" applyBorder="1" applyAlignment="1">
      <alignment vertical="center"/>
    </xf>
    <xf numFmtId="0" fontId="55" fillId="0" borderId="0" xfId="280" applyFont="1" applyFill="1" applyBorder="1" applyAlignment="1">
      <alignment vertical="center"/>
    </xf>
    <xf numFmtId="0" fontId="55" fillId="0" borderId="0" xfId="280" applyFont="1" applyFill="1" applyBorder="1" applyAlignment="1">
      <alignment horizontal="center" vertical="center"/>
    </xf>
    <xf numFmtId="0" fontId="59" fillId="0" borderId="0" xfId="280" applyFont="1" applyFill="1" applyBorder="1" applyAlignment="1">
      <alignment horizontal="center" vertical="center"/>
    </xf>
    <xf numFmtId="0" fontId="55" fillId="0" borderId="3" xfId="280" applyFont="1" applyFill="1" applyBorder="1" applyAlignment="1">
      <alignment horizontal="center" vertical="center" wrapText="1"/>
    </xf>
    <xf numFmtId="0" fontId="59" fillId="0" borderId="0" xfId="280" applyFont="1" applyFill="1" applyBorder="1" applyAlignment="1">
      <alignment vertical="center"/>
    </xf>
    <xf numFmtId="167" fontId="59" fillId="28" borderId="3" xfId="0" applyNumberFormat="1" applyFont="1" applyFill="1" applyBorder="1" applyAlignment="1">
      <alignment horizontal="center" vertical="center" wrapText="1"/>
    </xf>
    <xf numFmtId="0" fontId="59" fillId="0" borderId="3" xfId="280" applyFont="1" applyFill="1" applyBorder="1" applyAlignment="1">
      <alignment horizontal="center" vertical="center"/>
    </xf>
    <xf numFmtId="0" fontId="55" fillId="0" borderId="0" xfId="280" applyFont="1" applyFill="1" applyBorder="1" applyAlignment="1">
      <alignment horizontal="left" vertical="center" wrapText="1"/>
    </xf>
    <xf numFmtId="0" fontId="55" fillId="0" borderId="15" xfId="0" applyFont="1" applyFill="1" applyBorder="1" applyAlignment="1">
      <alignment horizontal="center" vertical="center" wrapText="1" shrinkToFit="1"/>
    </xf>
    <xf numFmtId="0" fontId="59" fillId="7" borderId="12" xfId="280" applyFont="1" applyFill="1" applyBorder="1" applyAlignment="1">
      <alignment horizontal="left" vertical="center" wrapText="1"/>
    </xf>
    <xf numFmtId="0" fontId="59" fillId="0" borderId="13" xfId="280" applyFont="1" applyFill="1" applyBorder="1" applyAlignment="1">
      <alignment horizontal="left" vertical="center" wrapText="1"/>
    </xf>
    <xf numFmtId="0" fontId="59" fillId="0" borderId="14" xfId="280" applyFont="1" applyFill="1" applyBorder="1" applyAlignment="1">
      <alignment horizontal="left" vertical="center" wrapText="1"/>
    </xf>
    <xf numFmtId="0" fontId="59" fillId="0" borderId="17" xfId="0" applyFont="1" applyFill="1" applyBorder="1" applyAlignment="1">
      <alignment horizontal="left" vertical="center" wrapText="1"/>
    </xf>
    <xf numFmtId="0" fontId="59" fillId="0" borderId="17" xfId="0" applyFont="1" applyFill="1" applyBorder="1" applyAlignment="1">
      <alignment horizontal="center" vertical="center"/>
    </xf>
    <xf numFmtId="0" fontId="63" fillId="0" borderId="0" xfId="280" applyFont="1" applyFill="1"/>
    <xf numFmtId="0" fontId="59" fillId="0" borderId="15" xfId="0" applyFont="1" applyFill="1" applyBorder="1" applyAlignment="1">
      <alignment horizontal="left" vertical="center" wrapText="1"/>
    </xf>
    <xf numFmtId="0" fontId="59" fillId="0" borderId="15" xfId="0" applyFont="1" applyFill="1" applyBorder="1" applyAlignment="1">
      <alignment horizontal="center" vertical="center"/>
    </xf>
    <xf numFmtId="0" fontId="59" fillId="0" borderId="15" xfId="280" applyFont="1" applyFill="1" applyBorder="1" applyAlignment="1">
      <alignment horizontal="left" vertical="center" wrapText="1"/>
    </xf>
    <xf numFmtId="0" fontId="59" fillId="7" borderId="3" xfId="0" applyFont="1" applyFill="1" applyBorder="1" applyAlignment="1">
      <alignment horizontal="left" vertical="center" wrapText="1"/>
    </xf>
    <xf numFmtId="0" fontId="59" fillId="0" borderId="0" xfId="0" applyFont="1" applyFill="1" applyAlignment="1">
      <alignment vertical="center"/>
    </xf>
    <xf numFmtId="167" fontId="59" fillId="27" borderId="3" xfId="0" applyNumberFormat="1" applyFont="1" applyFill="1" applyBorder="1" applyAlignment="1">
      <alignment horizontal="center" vertical="center" wrapText="1"/>
    </xf>
    <xf numFmtId="0" fontId="64" fillId="0" borderId="0" xfId="0" applyFont="1" applyFill="1"/>
    <xf numFmtId="0" fontId="55" fillId="0" borderId="3" xfId="272" applyNumberFormat="1" applyFont="1" applyFill="1" applyBorder="1" applyAlignment="1">
      <alignment horizontal="center" vertical="center" wrapText="1"/>
    </xf>
    <xf numFmtId="0" fontId="55" fillId="0" borderId="3" xfId="272" applyFont="1" applyFill="1" applyBorder="1" applyAlignment="1">
      <alignment horizontal="center" vertical="center"/>
    </xf>
    <xf numFmtId="0" fontId="55" fillId="0" borderId="0" xfId="0" applyFont="1" applyFill="1"/>
    <xf numFmtId="0" fontId="59" fillId="0" borderId="3" xfId="272" applyFont="1" applyFill="1" applyBorder="1" applyAlignment="1">
      <alignment horizontal="left" vertical="center"/>
    </xf>
    <xf numFmtId="175" fontId="55" fillId="23" borderId="3" xfId="272" applyNumberFormat="1" applyFont="1" applyFill="1" applyBorder="1" applyAlignment="1">
      <alignment horizontal="center" vertical="center" wrapText="1"/>
    </xf>
    <xf numFmtId="0" fontId="55" fillId="0" borderId="3" xfId="272" applyNumberFormat="1" applyFont="1" applyFill="1" applyBorder="1" applyAlignment="1">
      <alignment horizontal="left" vertical="center" wrapText="1"/>
    </xf>
    <xf numFmtId="0" fontId="55" fillId="0" borderId="3" xfId="272" applyNumberFormat="1" applyFont="1" applyFill="1" applyBorder="1" applyAlignment="1">
      <alignment horizontal="left" vertical="top" wrapText="1"/>
    </xf>
    <xf numFmtId="0" fontId="55" fillId="0" borderId="3" xfId="272" applyFont="1" applyFill="1" applyBorder="1" applyAlignment="1">
      <alignment horizontal="center" vertical="center" wrapText="1"/>
    </xf>
    <xf numFmtId="175" fontId="55" fillId="0" borderId="3" xfId="272" applyNumberFormat="1" applyFont="1" applyFill="1" applyBorder="1" applyAlignment="1">
      <alignment horizontal="center" vertical="center" wrapText="1"/>
    </xf>
    <xf numFmtId="49" fontId="55" fillId="0" borderId="3" xfId="272" applyNumberFormat="1" applyFont="1" applyFill="1" applyBorder="1" applyAlignment="1">
      <alignment horizontal="left" vertical="center" wrapText="1"/>
    </xf>
    <xf numFmtId="0" fontId="65" fillId="0" borderId="0" xfId="0" applyFont="1" applyFill="1"/>
    <xf numFmtId="0" fontId="66" fillId="0" borderId="0" xfId="0" applyFont="1" applyFill="1" applyAlignment="1">
      <alignment horizontal="center" vertical="center"/>
    </xf>
    <xf numFmtId="178" fontId="59" fillId="23" borderId="3" xfId="0" applyNumberFormat="1" applyFont="1" applyFill="1" applyBorder="1" applyAlignment="1">
      <alignment horizontal="center" vertical="center" wrapText="1"/>
    </xf>
    <xf numFmtId="178" fontId="59" fillId="0" borderId="3" xfId="0" applyNumberFormat="1" applyFont="1" applyFill="1" applyBorder="1" applyAlignment="1">
      <alignment horizontal="center" vertical="center" wrapText="1"/>
    </xf>
    <xf numFmtId="178" fontId="55" fillId="0" borderId="3" xfId="0" applyNumberFormat="1" applyFont="1" applyFill="1" applyBorder="1" applyAlignment="1">
      <alignment horizontal="center" vertical="center" wrapText="1"/>
    </xf>
    <xf numFmtId="179" fontId="55" fillId="23" borderId="3" xfId="0" applyNumberFormat="1" applyFont="1" applyFill="1" applyBorder="1" applyAlignment="1">
      <alignment horizontal="center" vertical="center" wrapText="1"/>
    </xf>
    <xf numFmtId="3" fontId="55" fillId="0" borderId="0" xfId="0" applyNumberFormat="1" applyFont="1" applyFill="1" applyBorder="1" applyAlignment="1">
      <alignment horizontal="center" vertical="center" wrapText="1"/>
    </xf>
    <xf numFmtId="0" fontId="55" fillId="0" borderId="0" xfId="0" applyFont="1" applyFill="1" applyBorder="1" applyAlignment="1">
      <alignment horizontal="left" vertical="center" wrapText="1" shrinkToFit="1"/>
    </xf>
    <xf numFmtId="0" fontId="55" fillId="0" borderId="12" xfId="0" applyFont="1" applyFill="1" applyBorder="1" applyAlignment="1">
      <alignment horizontal="center" vertical="center"/>
    </xf>
    <xf numFmtId="0" fontId="68" fillId="0" borderId="12" xfId="0" applyNumberFormat="1" applyFont="1" applyFill="1" applyBorder="1" applyAlignment="1">
      <alignment horizontal="center" vertical="center"/>
    </xf>
    <xf numFmtId="0" fontId="68" fillId="0" borderId="0" xfId="0" applyFont="1" applyFill="1" applyAlignment="1">
      <alignment vertical="center"/>
    </xf>
    <xf numFmtId="179" fontId="55" fillId="0" borderId="3" xfId="0" applyNumberFormat="1" applyFont="1" applyFill="1" applyBorder="1" applyAlignment="1">
      <alignment horizontal="center" vertical="center" wrapText="1"/>
    </xf>
    <xf numFmtId="178" fontId="55" fillId="23" borderId="3" xfId="0" applyNumberFormat="1" applyFont="1" applyFill="1" applyBorder="1" applyAlignment="1">
      <alignment horizontal="center" vertical="center" wrapText="1"/>
    </xf>
    <xf numFmtId="177" fontId="55" fillId="0" borderId="3" xfId="0" applyNumberFormat="1" applyFont="1" applyFill="1" applyBorder="1" applyAlignment="1">
      <alignment horizontal="center" vertical="center"/>
    </xf>
    <xf numFmtId="179" fontId="59" fillId="0" borderId="3" xfId="0" applyNumberFormat="1" applyFont="1" applyFill="1" applyBorder="1" applyAlignment="1">
      <alignment horizontal="center" vertical="center" wrapText="1"/>
    </xf>
    <xf numFmtId="177" fontId="59" fillId="0" borderId="3" xfId="0" applyNumberFormat="1" applyFont="1" applyFill="1" applyBorder="1" applyAlignment="1">
      <alignment horizontal="center" vertical="center"/>
    </xf>
    <xf numFmtId="1" fontId="55" fillId="0" borderId="0" xfId="0" applyNumberFormat="1" applyFont="1" applyFill="1" applyBorder="1" applyAlignment="1">
      <alignment horizontal="center" vertical="center"/>
    </xf>
    <xf numFmtId="3" fontId="55" fillId="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vertical="center"/>
    </xf>
    <xf numFmtId="0" fontId="59" fillId="0" borderId="0" xfId="0" applyFont="1" applyFill="1" applyBorder="1" applyAlignment="1">
      <alignment horizontal="right" vertical="center"/>
    </xf>
    <xf numFmtId="0" fontId="59" fillId="0" borderId="0" xfId="0" applyFont="1" applyFill="1" applyBorder="1" applyAlignment="1">
      <alignment horizontal="left" vertical="center"/>
    </xf>
    <xf numFmtId="0" fontId="59" fillId="0" borderId="21" xfId="0" applyFont="1" applyFill="1" applyBorder="1" applyAlignment="1">
      <alignment horizontal="left" vertical="center" wrapText="1"/>
    </xf>
    <xf numFmtId="0" fontId="68" fillId="0" borderId="3" xfId="0" applyNumberFormat="1" applyFont="1" applyFill="1" applyBorder="1" applyAlignment="1">
      <alignment horizontal="center" vertical="center" wrapText="1" shrinkToFit="1"/>
    </xf>
    <xf numFmtId="0" fontId="68" fillId="0" borderId="3" xfId="0" applyFont="1" applyFill="1" applyBorder="1" applyAlignment="1">
      <alignment horizontal="center" vertical="center" wrapText="1" shrinkToFit="1"/>
    </xf>
    <xf numFmtId="3" fontId="55" fillId="0" borderId="22" xfId="0" applyNumberFormat="1" applyFont="1" applyFill="1" applyBorder="1" applyAlignment="1">
      <alignment vertical="center" wrapText="1"/>
    </xf>
    <xf numFmtId="177" fontId="59" fillId="0" borderId="0" xfId="0" applyNumberFormat="1" applyFont="1" applyFill="1" applyBorder="1" applyAlignment="1">
      <alignment horizontal="right" vertical="center" wrapText="1"/>
    </xf>
    <xf numFmtId="177" fontId="59" fillId="0" borderId="0" xfId="0" applyNumberFormat="1" applyFont="1" applyFill="1" applyBorder="1" applyAlignment="1">
      <alignment horizontal="center" vertical="center" wrapText="1"/>
    </xf>
    <xf numFmtId="175" fontId="59" fillId="0" borderId="0" xfId="0" applyNumberFormat="1" applyFont="1" applyFill="1" applyBorder="1" applyAlignment="1">
      <alignment horizontal="center" vertical="center" wrapText="1"/>
    </xf>
    <xf numFmtId="175" fontId="59" fillId="0" borderId="0" xfId="0" applyNumberFormat="1" applyFont="1" applyFill="1" applyBorder="1" applyAlignment="1">
      <alignment horizontal="center" vertical="center"/>
    </xf>
    <xf numFmtId="175" fontId="59" fillId="0" borderId="0" xfId="0" applyNumberFormat="1" applyFont="1" applyFill="1" applyBorder="1" applyAlignment="1">
      <alignment vertical="center"/>
    </xf>
    <xf numFmtId="3" fontId="68" fillId="0" borderId="3" xfId="0" applyNumberFormat="1" applyFont="1" applyFill="1" applyBorder="1" applyAlignment="1">
      <alignment horizontal="center" vertical="center" wrapText="1" shrinkToFit="1"/>
    </xf>
    <xf numFmtId="0" fontId="55" fillId="0" borderId="0" xfId="0" applyFont="1" applyFill="1" applyAlignment="1">
      <alignment horizontal="right" vertical="center"/>
    </xf>
    <xf numFmtId="0" fontId="55" fillId="0" borderId="21" xfId="0" applyFont="1" applyFill="1" applyBorder="1" applyAlignment="1">
      <alignment vertical="center"/>
    </xf>
    <xf numFmtId="0" fontId="55" fillId="0" borderId="21" xfId="0" applyFont="1" applyFill="1" applyBorder="1" applyAlignment="1">
      <alignment horizontal="center" vertical="center"/>
    </xf>
    <xf numFmtId="3" fontId="55" fillId="0" borderId="3" xfId="0" applyNumberFormat="1" applyFont="1" applyFill="1" applyBorder="1" applyAlignment="1">
      <alignment horizontal="center" vertical="center" wrapText="1" shrinkToFit="1"/>
    </xf>
    <xf numFmtId="0" fontId="55" fillId="0" borderId="3" xfId="0" applyNumberFormat="1" applyFont="1" applyFill="1" applyBorder="1" applyAlignment="1">
      <alignment horizontal="center" vertical="center" wrapText="1" shrinkToFit="1"/>
    </xf>
    <xf numFmtId="175" fontId="55" fillId="0" borderId="3" xfId="0" applyNumberFormat="1" applyFont="1" applyFill="1" applyBorder="1" applyAlignment="1">
      <alignment horizontal="right" vertical="center" wrapText="1"/>
    </xf>
    <xf numFmtId="175" fontId="59" fillId="0" borderId="3" xfId="0" applyNumberFormat="1" applyFont="1" applyFill="1" applyBorder="1" applyAlignment="1">
      <alignment horizontal="right" vertical="center" wrapText="1"/>
    </xf>
    <xf numFmtId="175" fontId="55" fillId="23" borderId="3" xfId="0" applyNumberFormat="1" applyFont="1" applyFill="1" applyBorder="1" applyAlignment="1">
      <alignment horizontal="center" vertical="center" wrapText="1"/>
    </xf>
    <xf numFmtId="177" fontId="59" fillId="0" borderId="0" xfId="0" applyNumberFormat="1" applyFont="1" applyFill="1" applyBorder="1" applyAlignment="1">
      <alignment horizontal="right" vertical="center"/>
    </xf>
    <xf numFmtId="0" fontId="63" fillId="0" borderId="0" xfId="0" applyFont="1" applyFill="1" applyAlignment="1">
      <alignment vertical="center"/>
    </xf>
    <xf numFmtId="0" fontId="63" fillId="0" borderId="0" xfId="0" applyFont="1" applyFill="1"/>
    <xf numFmtId="0" fontId="63" fillId="0" borderId="0" xfId="0" applyFont="1" applyFill="1" applyAlignment="1">
      <alignment horizontal="center" vertical="center"/>
    </xf>
    <xf numFmtId="0" fontId="55" fillId="0" borderId="3" xfId="0" applyNumberFormat="1" applyFont="1" applyFill="1" applyBorder="1"/>
    <xf numFmtId="0" fontId="55" fillId="0" borderId="0" xfId="0" applyFont="1" applyFill="1" applyAlignment="1">
      <alignment vertical="center" wrapText="1" shrinkToFit="1"/>
    </xf>
    <xf numFmtId="0" fontId="55" fillId="0" borderId="0" xfId="0" applyFont="1" applyFill="1" applyBorder="1" applyAlignment="1">
      <alignment vertical="center" wrapText="1" shrinkToFit="1"/>
    </xf>
    <xf numFmtId="0" fontId="55" fillId="0" borderId="0" xfId="0" applyFont="1" applyFill="1" applyBorder="1" applyAlignment="1">
      <alignment horizontal="left" vertical="center"/>
    </xf>
    <xf numFmtId="0" fontId="55" fillId="0" borderId="13" xfId="0" applyFont="1" applyFill="1" applyBorder="1" applyAlignment="1">
      <alignment horizontal="left" vertical="center" wrapText="1"/>
    </xf>
    <xf numFmtId="0" fontId="58" fillId="0" borderId="13" xfId="0" applyFont="1" applyFill="1" applyBorder="1" applyAlignment="1">
      <alignment horizontal="left" vertical="center" wrapText="1"/>
    </xf>
    <xf numFmtId="0" fontId="55" fillId="0" borderId="14" xfId="0" applyFont="1" applyFill="1" applyBorder="1" applyAlignment="1">
      <alignment horizontal="left" vertical="center" wrapText="1"/>
    </xf>
    <xf numFmtId="0" fontId="55" fillId="25" borderId="13" xfId="0" applyFont="1" applyFill="1" applyBorder="1" applyAlignment="1">
      <alignment horizontal="left" vertical="center" wrapText="1"/>
    </xf>
    <xf numFmtId="0" fontId="59" fillId="0" borderId="0" xfId="0" applyFont="1" applyFill="1" applyBorder="1" applyAlignment="1">
      <alignment horizontal="center" vertical="center"/>
    </xf>
    <xf numFmtId="0" fontId="60" fillId="0" borderId="0" xfId="0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horizontal="center" vertical="center"/>
    </xf>
    <xf numFmtId="0" fontId="55" fillId="0" borderId="3" xfId="0" applyFont="1" applyFill="1" applyBorder="1" applyAlignment="1">
      <alignment horizontal="center" vertical="center"/>
    </xf>
    <xf numFmtId="0" fontId="55" fillId="0" borderId="3" xfId="0" applyFont="1" applyFill="1" applyBorder="1" applyAlignment="1">
      <alignment horizontal="center" vertical="center" wrapText="1"/>
    </xf>
    <xf numFmtId="0" fontId="55" fillId="0" borderId="3" xfId="280" applyFont="1" applyFill="1" applyBorder="1" applyAlignment="1">
      <alignment horizontal="center" vertical="center"/>
    </xf>
    <xf numFmtId="0" fontId="59" fillId="0" borderId="16" xfId="0" applyFont="1" applyFill="1" applyBorder="1" applyAlignment="1">
      <alignment horizontal="center" vertical="center" wrapText="1"/>
    </xf>
    <xf numFmtId="0" fontId="59" fillId="0" borderId="18" xfId="0" applyFont="1" applyFill="1" applyBorder="1" applyAlignment="1">
      <alignment horizontal="left" vertical="center" wrapText="1"/>
    </xf>
    <xf numFmtId="0" fontId="59" fillId="0" borderId="3" xfId="0" applyFont="1" applyFill="1" applyBorder="1" applyAlignment="1">
      <alignment horizontal="left" vertical="center" wrapText="1"/>
    </xf>
    <xf numFmtId="0" fontId="59" fillId="0" borderId="16" xfId="0" applyFont="1" applyFill="1" applyBorder="1" applyAlignment="1" applyProtection="1">
      <alignment horizontal="center" vertical="center" wrapText="1"/>
      <protection locked="0"/>
    </xf>
    <xf numFmtId="0" fontId="59" fillId="0" borderId="20" xfId="272" applyNumberFormat="1" applyFont="1" applyFill="1" applyBorder="1" applyAlignment="1">
      <alignment horizontal="center" vertical="center" wrapText="1"/>
    </xf>
    <xf numFmtId="175" fontId="55" fillId="0" borderId="0" xfId="0" applyNumberFormat="1" applyFont="1" applyFill="1" applyBorder="1" applyAlignment="1">
      <alignment horizontal="center" vertical="center" wrapText="1"/>
    </xf>
    <xf numFmtId="0" fontId="56" fillId="0" borderId="0" xfId="0" applyFont="1" applyFill="1" applyBorder="1" applyAlignment="1">
      <alignment vertical="center"/>
    </xf>
    <xf numFmtId="0" fontId="62" fillId="0" borderId="0" xfId="0" applyFont="1" applyFill="1" applyBorder="1" applyAlignment="1">
      <alignment horizontal="center" vertical="center" wrapText="1"/>
    </xf>
    <xf numFmtId="0" fontId="55" fillId="26" borderId="3" xfId="0" applyFont="1" applyFill="1" applyBorder="1" applyAlignment="1">
      <alignment horizontal="center" vertical="center" wrapText="1"/>
    </xf>
    <xf numFmtId="0" fontId="55" fillId="26" borderId="3" xfId="0" applyFont="1" applyFill="1" applyBorder="1" applyAlignment="1">
      <alignment horizontal="center" vertical="center"/>
    </xf>
    <xf numFmtId="0" fontId="59" fillId="0" borderId="3" xfId="0" applyFont="1" applyFill="1" applyBorder="1" applyAlignment="1">
      <alignment horizontal="left" vertical="center"/>
    </xf>
    <xf numFmtId="175" fontId="55" fillId="26" borderId="0" xfId="0" applyNumberFormat="1" applyFont="1" applyFill="1" applyBorder="1" applyAlignment="1">
      <alignment horizontal="center" vertical="center" wrapText="1"/>
    </xf>
    <xf numFmtId="0" fontId="55" fillId="26" borderId="0" xfId="0" applyFont="1" applyFill="1" applyBorder="1" applyAlignment="1">
      <alignment horizontal="left" vertical="center"/>
    </xf>
    <xf numFmtId="0" fontId="59" fillId="0" borderId="0" xfId="280" applyFont="1" applyFill="1" applyBorder="1" applyAlignment="1">
      <alignment horizontal="center" vertical="center"/>
    </xf>
    <xf numFmtId="0" fontId="55" fillId="0" borderId="3" xfId="280" applyFont="1" applyFill="1" applyBorder="1" applyAlignment="1">
      <alignment horizontal="center" vertical="center" wrapText="1"/>
    </xf>
    <xf numFmtId="0" fontId="59" fillId="0" borderId="3" xfId="280" applyFont="1" applyFill="1" applyBorder="1" applyAlignment="1">
      <alignment horizontal="left" vertical="center" wrapText="1"/>
    </xf>
    <xf numFmtId="175" fontId="55" fillId="0" borderId="0" xfId="0" applyNumberFormat="1" applyFont="1" applyFill="1" applyBorder="1" applyAlignment="1">
      <alignment horizontal="left" vertical="center" wrapText="1"/>
    </xf>
    <xf numFmtId="0" fontId="55" fillId="0" borderId="3" xfId="0" applyFont="1" applyFill="1" applyBorder="1" applyAlignment="1">
      <alignment horizontal="center" vertical="center" wrapText="1" shrinkToFit="1"/>
    </xf>
    <xf numFmtId="0" fontId="55" fillId="0" borderId="0" xfId="0" applyFont="1" applyFill="1" applyBorder="1" applyAlignment="1">
      <alignment vertical="center"/>
    </xf>
    <xf numFmtId="0" fontId="59" fillId="0" borderId="0" xfId="272" applyNumberFormat="1" applyFont="1" applyFill="1" applyBorder="1" applyAlignment="1">
      <alignment horizontal="center" vertical="center" wrapText="1"/>
    </xf>
    <xf numFmtId="0" fontId="55" fillId="0" borderId="3" xfId="272" applyNumberFormat="1" applyFont="1" applyFill="1" applyBorder="1" applyAlignment="1">
      <alignment horizontal="center" vertical="center" wrapText="1"/>
    </xf>
    <xf numFmtId="0" fontId="67" fillId="0" borderId="0" xfId="0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horizontal="center" vertical="center"/>
    </xf>
    <xf numFmtId="0" fontId="59" fillId="0" borderId="0" xfId="0" applyFont="1" applyFill="1" applyBorder="1" applyAlignment="1">
      <alignment vertical="center"/>
    </xf>
    <xf numFmtId="0" fontId="55" fillId="0" borderId="14" xfId="0" applyFont="1" applyFill="1" applyBorder="1" applyAlignment="1">
      <alignment horizontal="center" vertical="center" wrapText="1"/>
    </xf>
    <xf numFmtId="178" fontId="59" fillId="23" borderId="3" xfId="0" applyNumberFormat="1" applyFont="1" applyFill="1" applyBorder="1" applyAlignment="1">
      <alignment horizontal="center" vertical="center" wrapText="1"/>
    </xf>
    <xf numFmtId="178" fontId="59" fillId="0" borderId="3" xfId="0" applyNumberFormat="1" applyFont="1" applyFill="1" applyBorder="1" applyAlignment="1">
      <alignment horizontal="center" vertical="center" wrapText="1"/>
    </xf>
    <xf numFmtId="179" fontId="59" fillId="0" borderId="3" xfId="1" applyNumberFormat="1" applyFont="1" applyFill="1" applyBorder="1" applyAlignment="1" applyProtection="1">
      <alignment horizontal="right" vertical="center" wrapText="1"/>
    </xf>
    <xf numFmtId="0" fontId="55" fillId="0" borderId="3" xfId="0" applyFont="1" applyFill="1" applyBorder="1" applyAlignment="1">
      <alignment horizontal="left" vertical="center" wrapText="1"/>
    </xf>
    <xf numFmtId="178" fontId="55" fillId="0" borderId="3" xfId="0" applyNumberFormat="1" applyFont="1" applyFill="1" applyBorder="1" applyAlignment="1">
      <alignment horizontal="center" vertical="center" wrapText="1"/>
    </xf>
    <xf numFmtId="179" fontId="55" fillId="0" borderId="3" xfId="1" applyNumberFormat="1" applyFont="1" applyFill="1" applyBorder="1" applyAlignment="1" applyProtection="1">
      <alignment horizontal="right" vertical="center" wrapText="1"/>
    </xf>
    <xf numFmtId="179" fontId="59" fillId="23" borderId="3" xfId="0" applyNumberFormat="1" applyFont="1" applyFill="1" applyBorder="1" applyAlignment="1">
      <alignment horizontal="center" vertical="center" wrapText="1"/>
    </xf>
    <xf numFmtId="179" fontId="55" fillId="23" borderId="3" xfId="0" applyNumberFormat="1" applyFont="1" applyFill="1" applyBorder="1" applyAlignment="1">
      <alignment horizontal="center" vertical="center" wrapText="1"/>
    </xf>
    <xf numFmtId="0" fontId="55" fillId="0" borderId="0" xfId="0" applyFont="1" applyFill="1" applyBorder="1" applyAlignment="1">
      <alignment horizontal="justify" vertical="center" wrapText="1" shrinkToFit="1"/>
    </xf>
    <xf numFmtId="0" fontId="55" fillId="0" borderId="12" xfId="0" applyFont="1" applyFill="1" applyBorder="1" applyAlignment="1">
      <alignment horizontal="center" vertical="center"/>
    </xf>
    <xf numFmtId="49" fontId="55" fillId="0" borderId="12" xfId="0" applyNumberFormat="1" applyFont="1" applyFill="1" applyBorder="1" applyAlignment="1">
      <alignment horizontal="center" vertical="center" wrapText="1"/>
    </xf>
    <xf numFmtId="49" fontId="55" fillId="0" borderId="3" xfId="0" applyNumberFormat="1" applyFont="1" applyFill="1" applyBorder="1" applyAlignment="1">
      <alignment horizontal="left" vertical="center" wrapText="1"/>
    </xf>
    <xf numFmtId="3" fontId="55" fillId="0" borderId="3" xfId="0" applyNumberFormat="1" applyFont="1" applyFill="1" applyBorder="1" applyAlignment="1">
      <alignment horizontal="center" vertical="center" wrapText="1"/>
    </xf>
    <xf numFmtId="175" fontId="55" fillId="0" borderId="3" xfId="0" applyNumberFormat="1" applyFont="1" applyFill="1" applyBorder="1" applyAlignment="1">
      <alignment horizontal="center" vertical="center" wrapText="1"/>
    </xf>
    <xf numFmtId="0" fontId="55" fillId="0" borderId="3" xfId="0" applyNumberFormat="1" applyFont="1" applyFill="1" applyBorder="1" applyAlignment="1">
      <alignment horizontal="center" vertical="center" wrapText="1"/>
    </xf>
    <xf numFmtId="49" fontId="55" fillId="0" borderId="3" xfId="0" applyNumberFormat="1" applyFont="1" applyFill="1" applyBorder="1" applyAlignment="1">
      <alignment horizontal="center" vertical="center" wrapText="1"/>
    </xf>
    <xf numFmtId="0" fontId="59" fillId="0" borderId="3" xfId="0" applyFont="1" applyFill="1" applyBorder="1" applyAlignment="1">
      <alignment horizontal="center" vertical="center"/>
    </xf>
    <xf numFmtId="0" fontId="59" fillId="0" borderId="3" xfId="0" applyNumberFormat="1" applyFont="1" applyFill="1" applyBorder="1" applyAlignment="1">
      <alignment horizontal="center" vertical="center" wrapText="1"/>
    </xf>
    <xf numFmtId="3" fontId="59" fillId="0" borderId="3" xfId="0" applyNumberFormat="1" applyFont="1" applyFill="1" applyBorder="1" applyAlignment="1">
      <alignment horizontal="center" vertical="center" wrapText="1"/>
    </xf>
    <xf numFmtId="178" fontId="55" fillId="23" borderId="3" xfId="0" applyNumberFormat="1" applyFont="1" applyFill="1" applyBorder="1" applyAlignment="1">
      <alignment horizontal="center" vertical="center" wrapText="1"/>
    </xf>
    <xf numFmtId="0" fontId="55" fillId="0" borderId="12" xfId="0" applyFont="1" applyFill="1" applyBorder="1" applyAlignment="1">
      <alignment horizontal="center" vertical="center" wrapText="1"/>
    </xf>
    <xf numFmtId="0" fontId="68" fillId="0" borderId="3" xfId="0" applyFont="1" applyFill="1" applyBorder="1" applyAlignment="1">
      <alignment horizontal="center" vertical="center" wrapText="1" shrinkToFit="1"/>
    </xf>
    <xf numFmtId="0" fontId="68" fillId="0" borderId="12" xfId="0" applyFont="1" applyFill="1" applyBorder="1" applyAlignment="1">
      <alignment horizontal="center" vertical="center" wrapText="1"/>
    </xf>
    <xf numFmtId="0" fontId="68" fillId="0" borderId="3" xfId="0" applyFont="1" applyFill="1" applyBorder="1" applyAlignment="1">
      <alignment horizontal="center" vertical="center" wrapText="1"/>
    </xf>
    <xf numFmtId="0" fontId="68" fillId="0" borderId="3" xfId="0" applyFont="1" applyFill="1" applyBorder="1" applyAlignment="1">
      <alignment horizontal="center" vertical="center"/>
    </xf>
    <xf numFmtId="0" fontId="68" fillId="0" borderId="3" xfId="0" applyNumberFormat="1" applyFont="1" applyFill="1" applyBorder="1" applyAlignment="1">
      <alignment horizontal="center" vertical="center" wrapText="1" shrinkToFit="1"/>
    </xf>
    <xf numFmtId="0" fontId="68" fillId="0" borderId="12" xfId="0" applyNumberFormat="1" applyFont="1" applyFill="1" applyBorder="1" applyAlignment="1">
      <alignment horizontal="center" vertical="center" wrapText="1"/>
    </xf>
    <xf numFmtId="0" fontId="68" fillId="0" borderId="3" xfId="0" applyNumberFormat="1" applyFont="1" applyFill="1" applyBorder="1" applyAlignment="1">
      <alignment horizontal="center" vertical="center" wrapText="1"/>
    </xf>
    <xf numFmtId="179" fontId="55" fillId="0" borderId="3" xfId="0" applyNumberFormat="1" applyFont="1" applyFill="1" applyBorder="1" applyAlignment="1">
      <alignment horizontal="center" vertical="center" wrapText="1"/>
    </xf>
    <xf numFmtId="0" fontId="59" fillId="0" borderId="3" xfId="0" applyFont="1" applyFill="1" applyBorder="1" applyAlignment="1">
      <alignment horizontal="left" vertical="center" wrapText="1" shrinkToFit="1"/>
    </xf>
    <xf numFmtId="179" fontId="59" fillId="0" borderId="3" xfId="0" applyNumberFormat="1" applyFont="1" applyFill="1" applyBorder="1" applyAlignment="1">
      <alignment horizontal="center" vertical="center" wrapText="1"/>
    </xf>
    <xf numFmtId="3" fontId="68" fillId="0" borderId="3" xfId="0" applyNumberFormat="1" applyFont="1" applyFill="1" applyBorder="1" applyAlignment="1">
      <alignment horizontal="center" vertical="center" wrapText="1" shrinkToFit="1"/>
    </xf>
    <xf numFmtId="49" fontId="68" fillId="0" borderId="3" xfId="0" applyNumberFormat="1" applyFont="1" applyFill="1" applyBorder="1" applyAlignment="1">
      <alignment horizontal="left" vertical="center" wrapText="1"/>
    </xf>
    <xf numFmtId="49" fontId="68" fillId="0" borderId="3" xfId="0" applyNumberFormat="1" applyFont="1" applyFill="1" applyBorder="1" applyAlignment="1">
      <alignment horizontal="center" vertical="center" wrapText="1"/>
    </xf>
    <xf numFmtId="0" fontId="64" fillId="0" borderId="21" xfId="0" applyFont="1" applyFill="1" applyBorder="1" applyAlignment="1">
      <alignment horizontal="right" vertical="center"/>
    </xf>
    <xf numFmtId="0" fontId="55" fillId="0" borderId="21" xfId="0" applyFont="1" applyFill="1" applyBorder="1" applyAlignment="1">
      <alignment horizontal="right" vertical="center"/>
    </xf>
    <xf numFmtId="2" fontId="55" fillId="0" borderId="3" xfId="0" applyNumberFormat="1" applyFont="1" applyFill="1" applyBorder="1" applyAlignment="1">
      <alignment horizontal="center" vertical="center" wrapText="1"/>
    </xf>
    <xf numFmtId="3" fontId="55" fillId="0" borderId="3" xfId="0" applyNumberFormat="1" applyFont="1" applyFill="1" applyBorder="1" applyAlignment="1">
      <alignment horizontal="center" vertical="center" wrapText="1" shrinkToFit="1"/>
    </xf>
    <xf numFmtId="0" fontId="55" fillId="0" borderId="3" xfId="0" applyNumberFormat="1" applyFont="1" applyFill="1" applyBorder="1" applyAlignment="1">
      <alignment horizontal="center" vertical="center" wrapText="1" shrinkToFit="1"/>
    </xf>
    <xf numFmtId="0" fontId="59" fillId="0" borderId="3" xfId="0" applyNumberFormat="1" applyFont="1" applyFill="1" applyBorder="1" applyAlignment="1">
      <alignment horizontal="left" vertical="center" wrapText="1" shrinkToFit="1"/>
    </xf>
    <xf numFmtId="0" fontId="55" fillId="0" borderId="3" xfId="0" applyNumberFormat="1" applyFont="1" applyFill="1" applyBorder="1" applyAlignment="1">
      <alignment horizontal="left" vertical="center" wrapText="1" shrinkToFit="1"/>
    </xf>
    <xf numFmtId="0" fontId="55" fillId="0" borderId="0" xfId="0" applyFont="1" applyFill="1" applyBorder="1" applyAlignment="1">
      <alignment horizontal="right" vertical="center"/>
    </xf>
    <xf numFmtId="0" fontId="55" fillId="0" borderId="3" xfId="0" applyNumberFormat="1" applyFont="1" applyFill="1" applyBorder="1" applyAlignment="1">
      <alignment horizontal="center"/>
    </xf>
    <xf numFmtId="3" fontId="55" fillId="0" borderId="3" xfId="0" applyNumberFormat="1" applyFont="1" applyFill="1" applyBorder="1" applyAlignment="1">
      <alignment horizontal="left" vertical="center" wrapText="1"/>
    </xf>
    <xf numFmtId="0" fontId="59" fillId="0" borderId="3" xfId="0" applyFont="1" applyFill="1" applyBorder="1" applyAlignment="1">
      <alignment horizontal="left"/>
    </xf>
    <xf numFmtId="3" fontId="59" fillId="0" borderId="3" xfId="0" applyNumberFormat="1" applyFont="1" applyFill="1" applyBorder="1" applyAlignment="1">
      <alignment horizontal="left" vertical="center" wrapText="1"/>
    </xf>
    <xf numFmtId="177" fontId="59" fillId="0" borderId="0" xfId="0" applyNumberFormat="1" applyFont="1" applyFill="1" applyBorder="1" applyAlignment="1">
      <alignment horizontal="center" vertical="center"/>
    </xf>
    <xf numFmtId="0" fontId="56" fillId="0" borderId="0" xfId="0" applyFont="1" applyFill="1" applyBorder="1" applyAlignment="1">
      <alignment horizontal="center" vertical="center"/>
    </xf>
    <xf numFmtId="0" fontId="70" fillId="0" borderId="0" xfId="0" applyFont="1" applyFill="1" applyBorder="1" applyAlignment="1">
      <alignment vertical="center" wrapText="1"/>
    </xf>
  </cellXfs>
  <cellStyles count="395">
    <cellStyle name="_Fakt_2" xfId="74"/>
    <cellStyle name="_rozhufrovka 2009" xfId="75"/>
    <cellStyle name="_АТиСТ 5а МТР липень 2008" xfId="76"/>
    <cellStyle name="_ПРГК сводний_" xfId="77"/>
    <cellStyle name="_УТГ" xfId="78"/>
    <cellStyle name="_Феодосия 5а МТР липень 2008" xfId="79"/>
    <cellStyle name="_ХТГ довідка." xfId="80"/>
    <cellStyle name="_Шебелинка 5а МТР липень 2008" xfId="81"/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Акцент1 2" xfId="8"/>
    <cellStyle name="20% - Акцент1 3" xfId="9"/>
    <cellStyle name="20% - Акцент2 2" xfId="10"/>
    <cellStyle name="20% - Акцент2 3" xfId="11"/>
    <cellStyle name="20% - Акцент3 2" xfId="12"/>
    <cellStyle name="20% - Акцент3 3" xfId="13"/>
    <cellStyle name="20% - Акцент4 2" xfId="14"/>
    <cellStyle name="20% - Акцент4 3" xfId="15"/>
    <cellStyle name="20% - Акцент5 2" xfId="16"/>
    <cellStyle name="20% - Акцент5 3" xfId="17"/>
    <cellStyle name="20% - Акцент6 2" xfId="18"/>
    <cellStyle name="20% - Акцент6 3" xfId="19"/>
    <cellStyle name="20% – Акцентування1" xfId="20"/>
    <cellStyle name="20% – Акцентування2" xfId="21"/>
    <cellStyle name="20% – Акцентування3" xfId="22"/>
    <cellStyle name="20% – Акцентування4" xfId="23"/>
    <cellStyle name="20% – Акцентування5" xfId="24"/>
    <cellStyle name="20% – Акцентування6" xfId="25"/>
    <cellStyle name="40% - Accent1" xfId="26"/>
    <cellStyle name="40% - Accent2" xfId="27"/>
    <cellStyle name="40% - Accent3" xfId="28"/>
    <cellStyle name="40% - Accent4" xfId="29"/>
    <cellStyle name="40% - Accent5" xfId="30"/>
    <cellStyle name="40% - Accent6" xfId="31"/>
    <cellStyle name="40% - Акцент1 2" xfId="32"/>
    <cellStyle name="40% - Акцент1 3" xfId="33"/>
    <cellStyle name="40% - Акцент2 2" xfId="34"/>
    <cellStyle name="40% - Акцент2 3" xfId="35"/>
    <cellStyle name="40% - Акцент3 2" xfId="36"/>
    <cellStyle name="40% - Акцент3 3" xfId="37"/>
    <cellStyle name="40% - Акцент4 2" xfId="38"/>
    <cellStyle name="40% - Акцент4 3" xfId="39"/>
    <cellStyle name="40% - Акцент5 2" xfId="40"/>
    <cellStyle name="40% - Акцент5 3" xfId="41"/>
    <cellStyle name="40% - Акцент6 2" xfId="42"/>
    <cellStyle name="40% - Акцент6 3" xfId="43"/>
    <cellStyle name="40% – Акцентування1" xfId="44"/>
    <cellStyle name="40% – Акцентування2" xfId="45"/>
    <cellStyle name="40% – Акцентування3" xfId="46"/>
    <cellStyle name="40% – Акцентування4" xfId="47"/>
    <cellStyle name="40% – Акцентування5" xfId="48"/>
    <cellStyle name="40% – Акцентування6" xfId="49"/>
    <cellStyle name="60% - Accent1" xfId="50"/>
    <cellStyle name="60% - Accent2" xfId="51"/>
    <cellStyle name="60% - Accent3" xfId="52"/>
    <cellStyle name="60% - Accent4" xfId="53"/>
    <cellStyle name="60% - Accent5" xfId="54"/>
    <cellStyle name="60% - Accent6" xfId="55"/>
    <cellStyle name="60% - Акцент1 2" xfId="56"/>
    <cellStyle name="60% - Акцент1 3" xfId="57"/>
    <cellStyle name="60% - Акцент2 2" xfId="58"/>
    <cellStyle name="60% - Акцент2 3" xfId="59"/>
    <cellStyle name="60% - Акцент3 2" xfId="60"/>
    <cellStyle name="60% - Акцент3 3" xfId="61"/>
    <cellStyle name="60% - Акцент4 2" xfId="62"/>
    <cellStyle name="60% - Акцент4 3" xfId="63"/>
    <cellStyle name="60% - Акцент5 2" xfId="64"/>
    <cellStyle name="60% - Акцент5 3" xfId="65"/>
    <cellStyle name="60% - Акцент6 2" xfId="66"/>
    <cellStyle name="60% - Акцент6 3" xfId="67"/>
    <cellStyle name="60% – Акцентування1" xfId="68"/>
    <cellStyle name="60% – Акцентування2" xfId="69"/>
    <cellStyle name="60% – Акцентування3" xfId="70"/>
    <cellStyle name="60% – Акцентування4" xfId="71"/>
    <cellStyle name="60% – Акцентування5" xfId="72"/>
    <cellStyle name="60% – Акцентування6" xfId="73"/>
    <cellStyle name="Accent1" xfId="82"/>
    <cellStyle name="Accent2" xfId="83"/>
    <cellStyle name="Accent3" xfId="84"/>
    <cellStyle name="Accent4" xfId="85"/>
    <cellStyle name="Accent5" xfId="86"/>
    <cellStyle name="Accent6" xfId="87"/>
    <cellStyle name="Bad 1" xfId="88"/>
    <cellStyle name="Calculation" xfId="89"/>
    <cellStyle name="Check Cell" xfId="90"/>
    <cellStyle name="Column-Header" xfId="91"/>
    <cellStyle name="Column-Header 2" xfId="92"/>
    <cellStyle name="Column-Header 3" xfId="93"/>
    <cellStyle name="Column-Header 4" xfId="94"/>
    <cellStyle name="Column-Header 5" xfId="95"/>
    <cellStyle name="Column-Header 6" xfId="96"/>
    <cellStyle name="Column-Header 7" xfId="97"/>
    <cellStyle name="Column-Header 7 2" xfId="98"/>
    <cellStyle name="Column-Header 8" xfId="99"/>
    <cellStyle name="Column-Header 8 2" xfId="100"/>
    <cellStyle name="Column-Header 9" xfId="101"/>
    <cellStyle name="Column-Header 9 2" xfId="102"/>
    <cellStyle name="Column-Header_Zvit rux-koshtiv 2010 Департамент " xfId="103"/>
    <cellStyle name="Comma_2005_03_15-Финансовый_БГ" xfId="104"/>
    <cellStyle name="Define-Column" xfId="105"/>
    <cellStyle name="Define-Column 10" xfId="106"/>
    <cellStyle name="Define-Column 2" xfId="107"/>
    <cellStyle name="Define-Column 3" xfId="108"/>
    <cellStyle name="Define-Column 4" xfId="109"/>
    <cellStyle name="Define-Column 5" xfId="110"/>
    <cellStyle name="Define-Column 6" xfId="111"/>
    <cellStyle name="Define-Column 7" xfId="112"/>
    <cellStyle name="Define-Column 7 2" xfId="113"/>
    <cellStyle name="Define-Column 7 3" xfId="114"/>
    <cellStyle name="Define-Column 8" xfId="115"/>
    <cellStyle name="Define-Column 8 2" xfId="116"/>
    <cellStyle name="Define-Column 8 3" xfId="117"/>
    <cellStyle name="Define-Column 9" xfId="118"/>
    <cellStyle name="Define-Column 9 2" xfId="119"/>
    <cellStyle name="Define-Column 9 3" xfId="120"/>
    <cellStyle name="Define-Column_Zvit rux-koshtiv 2010 Департамент " xfId="121"/>
    <cellStyle name="Explanatory Text" xfId="122"/>
    <cellStyle name="FS10" xfId="123"/>
    <cellStyle name="Good 1" xfId="124"/>
    <cellStyle name="Heading 1 1" xfId="125"/>
    <cellStyle name="Heading 2 1" xfId="126"/>
    <cellStyle name="Heading 3" xfId="127"/>
    <cellStyle name="Heading 4" xfId="128"/>
    <cellStyle name="Hyperlink 2" xfId="129"/>
    <cellStyle name="Input" xfId="130"/>
    <cellStyle name="Level0" xfId="131"/>
    <cellStyle name="Level0 10" xfId="132"/>
    <cellStyle name="Level0 2" xfId="133"/>
    <cellStyle name="Level0 2 2" xfId="134"/>
    <cellStyle name="Level0 3" xfId="135"/>
    <cellStyle name="Level0 3 2" xfId="136"/>
    <cellStyle name="Level0 4" xfId="137"/>
    <cellStyle name="Level0 4 2" xfId="138"/>
    <cellStyle name="Level0 5" xfId="139"/>
    <cellStyle name="Level0 6" xfId="140"/>
    <cellStyle name="Level0 7" xfId="141"/>
    <cellStyle name="Level0 7 2" xfId="142"/>
    <cellStyle name="Level0 7 3" xfId="143"/>
    <cellStyle name="Level0 8" xfId="144"/>
    <cellStyle name="Level0 8 2" xfId="145"/>
    <cellStyle name="Level0 8 3" xfId="146"/>
    <cellStyle name="Level0 9" xfId="147"/>
    <cellStyle name="Level0 9 2" xfId="148"/>
    <cellStyle name="Level0 9 3" xfId="149"/>
    <cellStyle name="Level0_Zvit rux-koshtiv 2010 Департамент " xfId="150"/>
    <cellStyle name="Level1" xfId="151"/>
    <cellStyle name="Level1 2" xfId="152"/>
    <cellStyle name="Level1-Numbers" xfId="153"/>
    <cellStyle name="Level1-Numbers 2" xfId="154"/>
    <cellStyle name="Level1-Numbers-Hide" xfId="155"/>
    <cellStyle name="Level2" xfId="156"/>
    <cellStyle name="Level2 2" xfId="157"/>
    <cellStyle name="Level2-Hide" xfId="158"/>
    <cellStyle name="Level2-Hide 2" xfId="159"/>
    <cellStyle name="Level2-Numbers" xfId="160"/>
    <cellStyle name="Level2-Numbers 2" xfId="161"/>
    <cellStyle name="Level2-Numbers-Hide" xfId="162"/>
    <cellStyle name="Level3" xfId="163"/>
    <cellStyle name="Level3 2" xfId="164"/>
    <cellStyle name="Level3 3" xfId="165"/>
    <cellStyle name="Level3_План департамент_2010_1207" xfId="173"/>
    <cellStyle name="Level3-Hide" xfId="166"/>
    <cellStyle name="Level3-Hide 2" xfId="167"/>
    <cellStyle name="Level3-Numbers" xfId="168"/>
    <cellStyle name="Level3-Numbers 2" xfId="169"/>
    <cellStyle name="Level3-Numbers 3" xfId="170"/>
    <cellStyle name="Level3-Numbers_План департамент_2010_1207" xfId="172"/>
    <cellStyle name="Level3-Numbers-Hide" xfId="171"/>
    <cellStyle name="Level4" xfId="174"/>
    <cellStyle name="Level4 2" xfId="175"/>
    <cellStyle name="Level4-Hide" xfId="176"/>
    <cellStyle name="Level4-Hide 2" xfId="177"/>
    <cellStyle name="Level4-Numbers" xfId="178"/>
    <cellStyle name="Level4-Numbers 2" xfId="179"/>
    <cellStyle name="Level4-Numbers-Hide" xfId="180"/>
    <cellStyle name="Level5" xfId="181"/>
    <cellStyle name="Level5 2" xfId="182"/>
    <cellStyle name="Level5-Hide" xfId="183"/>
    <cellStyle name="Level5-Hide 2" xfId="184"/>
    <cellStyle name="Level5-Numbers" xfId="185"/>
    <cellStyle name="Level5-Numbers 2" xfId="186"/>
    <cellStyle name="Level5-Numbers-Hide" xfId="187"/>
    <cellStyle name="Level6" xfId="188"/>
    <cellStyle name="Level6 2" xfId="189"/>
    <cellStyle name="Level6-Hide" xfId="190"/>
    <cellStyle name="Level6-Hide 2" xfId="191"/>
    <cellStyle name="Level6-Numbers" xfId="192"/>
    <cellStyle name="Level6-Numbers 2" xfId="193"/>
    <cellStyle name="Level7" xfId="194"/>
    <cellStyle name="Level7-Hide" xfId="195"/>
    <cellStyle name="Level7-Numbers" xfId="196"/>
    <cellStyle name="Linked Cell" xfId="197"/>
    <cellStyle name="Neutral 1" xfId="198"/>
    <cellStyle name="Normal 2" xfId="199"/>
    <cellStyle name="Normal_2005_03_15-Финансовый_БГ" xfId="200"/>
    <cellStyle name="Normal_GSE DCF_Model_31_07_09 final" xfId="201"/>
    <cellStyle name="Note 1" xfId="202"/>
    <cellStyle name="Number-Cells" xfId="203"/>
    <cellStyle name="Number-Cells-Column2" xfId="204"/>
    <cellStyle name="Number-Cells-Column5" xfId="205"/>
    <cellStyle name="Output" xfId="206"/>
    <cellStyle name="Row-Header" xfId="207"/>
    <cellStyle name="Row-Header 2" xfId="208"/>
    <cellStyle name="Title" xfId="209"/>
    <cellStyle name="Total" xfId="210"/>
    <cellStyle name="Warning Text" xfId="211"/>
    <cellStyle name="Акцент1 2" xfId="212"/>
    <cellStyle name="Акцент1 3" xfId="213"/>
    <cellStyle name="Акцент2 2" xfId="214"/>
    <cellStyle name="Акцент2 3" xfId="215"/>
    <cellStyle name="Акцент3 2" xfId="216"/>
    <cellStyle name="Акцент3 3" xfId="217"/>
    <cellStyle name="Акцент4 2" xfId="218"/>
    <cellStyle name="Акцент4 3" xfId="219"/>
    <cellStyle name="Акцент5 2" xfId="220"/>
    <cellStyle name="Акцент5 3" xfId="221"/>
    <cellStyle name="Акцент6 2" xfId="222"/>
    <cellStyle name="Акцент6 3" xfId="223"/>
    <cellStyle name="Акцентування1" xfId="224"/>
    <cellStyle name="Акцентування2" xfId="225"/>
    <cellStyle name="Акцентування3" xfId="226"/>
    <cellStyle name="Акцентування4" xfId="227"/>
    <cellStyle name="Акцентування5" xfId="228"/>
    <cellStyle name="Акцентування6" xfId="229"/>
    <cellStyle name="Ввід" xfId="232"/>
    <cellStyle name="Ввод  2" xfId="230"/>
    <cellStyle name="Ввод  3" xfId="231"/>
    <cellStyle name="Вывод 2" xfId="233"/>
    <cellStyle name="Вывод 3" xfId="234"/>
    <cellStyle name="Вычисление 2" xfId="235"/>
    <cellStyle name="Вычисление 3" xfId="236"/>
    <cellStyle name="Денежный 2" xfId="237"/>
    <cellStyle name="Добре" xfId="238"/>
    <cellStyle name="Заголовок 1" xfId="239" builtinId="16" customBuiltin="1"/>
    <cellStyle name="Заголовок 1 2" xfId="240"/>
    <cellStyle name="Заголовок 1 3" xfId="241"/>
    <cellStyle name="Заголовок 2" xfId="242" builtinId="17" customBuiltin="1"/>
    <cellStyle name="Заголовок 2 2" xfId="243"/>
    <cellStyle name="Заголовок 2 3" xfId="244"/>
    <cellStyle name="Заголовок 3" xfId="245" builtinId="18" customBuiltin="1"/>
    <cellStyle name="Заголовок 3 2" xfId="246"/>
    <cellStyle name="Заголовок 3 3" xfId="247"/>
    <cellStyle name="Заголовок 4" xfId="248" builtinId="19" customBuiltin="1"/>
    <cellStyle name="Заголовок 4 2" xfId="249"/>
    <cellStyle name="Заголовок 4 3" xfId="250"/>
    <cellStyle name="Зв'язана клітинка" xfId="251"/>
    <cellStyle name="Итог 2" xfId="252"/>
    <cellStyle name="Итог 3" xfId="253"/>
    <cellStyle name="Контрольна клітинка" xfId="254"/>
    <cellStyle name="Контрольная ячейка 2" xfId="255"/>
    <cellStyle name="Контрольная ячейка 3" xfId="256"/>
    <cellStyle name="Назва" xfId="257"/>
    <cellStyle name="Название 2" xfId="258"/>
    <cellStyle name="Название 3" xfId="259"/>
    <cellStyle name="Нейтральный 2" xfId="260"/>
    <cellStyle name="Нейтральный 3" xfId="261"/>
    <cellStyle name="Обчислення" xfId="262"/>
    <cellStyle name="Обычный" xfId="0" builtinId="0"/>
    <cellStyle name="Обычный 10" xfId="263"/>
    <cellStyle name="Обычный 11" xfId="264"/>
    <cellStyle name="Обычный 12" xfId="265"/>
    <cellStyle name="Обычный 13" xfId="266"/>
    <cellStyle name="Обычный 14" xfId="267"/>
    <cellStyle name="Обычный 15" xfId="268"/>
    <cellStyle name="Обычный 16" xfId="269"/>
    <cellStyle name="Обычный 17" xfId="270"/>
    <cellStyle name="Обычный 18" xfId="271"/>
    <cellStyle name="Обычный 2" xfId="272"/>
    <cellStyle name="Обычный 2 10" xfId="273"/>
    <cellStyle name="Обычный 2 11" xfId="274"/>
    <cellStyle name="Обычный 2 12" xfId="275"/>
    <cellStyle name="Обычный 2 13" xfId="276"/>
    <cellStyle name="Обычный 2 14" xfId="277"/>
    <cellStyle name="Обычный 2 15" xfId="278"/>
    <cellStyle name="Обычный 2 16" xfId="279"/>
    <cellStyle name="Обычный 2 2" xfId="280"/>
    <cellStyle name="Обычный 2 2 2" xfId="281"/>
    <cellStyle name="Обычный 2 2 3" xfId="282"/>
    <cellStyle name="Обычный 2 2_Расшифровка прочих" xfId="283"/>
    <cellStyle name="Обычный 2 3" xfId="284"/>
    <cellStyle name="Обычный 2 4" xfId="285"/>
    <cellStyle name="Обычный 2 5" xfId="286"/>
    <cellStyle name="Обычный 2 6" xfId="287"/>
    <cellStyle name="Обычный 2 7" xfId="288"/>
    <cellStyle name="Обычный 2 8" xfId="289"/>
    <cellStyle name="Обычный 2 9" xfId="290"/>
    <cellStyle name="Обычный 2_2604-2010" xfId="291"/>
    <cellStyle name="Обычный 3" xfId="292"/>
    <cellStyle name="Обычный 3 10" xfId="293"/>
    <cellStyle name="Обычный 3 11" xfId="294"/>
    <cellStyle name="Обычный 3 12" xfId="295"/>
    <cellStyle name="Обычный 3 13" xfId="296"/>
    <cellStyle name="Обычный 3 14" xfId="297"/>
    <cellStyle name="Обычный 3 2" xfId="298"/>
    <cellStyle name="Обычный 3 3" xfId="299"/>
    <cellStyle name="Обычный 3 4" xfId="300"/>
    <cellStyle name="Обычный 3 5" xfId="301"/>
    <cellStyle name="Обычный 3 6" xfId="302"/>
    <cellStyle name="Обычный 3 7" xfId="303"/>
    <cellStyle name="Обычный 3 8" xfId="304"/>
    <cellStyle name="Обычный 3 9" xfId="305"/>
    <cellStyle name="Обычный 3_Дефицит_7 млрд_0608_бс" xfId="306"/>
    <cellStyle name="Обычный 4" xfId="307"/>
    <cellStyle name="Обычный 5" xfId="308"/>
    <cellStyle name="Обычный 5 2" xfId="309"/>
    <cellStyle name="Обычный 6" xfId="310"/>
    <cellStyle name="Обычный 6 2" xfId="311"/>
    <cellStyle name="Обычный 6 3" xfId="312"/>
    <cellStyle name="Обычный 6 4" xfId="313"/>
    <cellStyle name="Обычный 6_Дефицит_7 млрд_0608_бс" xfId="314"/>
    <cellStyle name="Обычный 7" xfId="315"/>
    <cellStyle name="Обычный 7 2" xfId="316"/>
    <cellStyle name="Обычный 8" xfId="317"/>
    <cellStyle name="Обычный 9" xfId="318"/>
    <cellStyle name="Обычный 9 2" xfId="319"/>
    <cellStyle name="Підсумок" xfId="347"/>
    <cellStyle name="Плохой 2" xfId="320"/>
    <cellStyle name="Плохой 3" xfId="321"/>
    <cellStyle name="Поганий" xfId="322"/>
    <cellStyle name="Пояснение 2" xfId="323"/>
    <cellStyle name="Пояснение 3" xfId="324"/>
    <cellStyle name="Примечание 2" xfId="325"/>
    <cellStyle name="Примечание 3" xfId="326"/>
    <cellStyle name="Примітка" xfId="327"/>
    <cellStyle name="Процентный" xfId="1" builtinId="5"/>
    <cellStyle name="Процентный 2" xfId="328"/>
    <cellStyle name="Процентный 2 10" xfId="329"/>
    <cellStyle name="Процентный 2 11" xfId="330"/>
    <cellStyle name="Процентный 2 12" xfId="331"/>
    <cellStyle name="Процентный 2 13" xfId="332"/>
    <cellStyle name="Процентный 2 14" xfId="333"/>
    <cellStyle name="Процентный 2 15" xfId="334"/>
    <cellStyle name="Процентный 2 16" xfId="335"/>
    <cellStyle name="Процентный 2 2" xfId="336"/>
    <cellStyle name="Процентный 2 3" xfId="337"/>
    <cellStyle name="Процентный 2 4" xfId="338"/>
    <cellStyle name="Процентный 2 5" xfId="339"/>
    <cellStyle name="Процентный 2 6" xfId="340"/>
    <cellStyle name="Процентный 2 7" xfId="341"/>
    <cellStyle name="Процентный 2 8" xfId="342"/>
    <cellStyle name="Процентный 2 9" xfId="343"/>
    <cellStyle name="Процентный 3" xfId="344"/>
    <cellStyle name="Процентный 4" xfId="345"/>
    <cellStyle name="Процентный 4 2" xfId="346"/>
    <cellStyle name="Результат 1" xfId="348"/>
    <cellStyle name="Связанная ячейка 2" xfId="349"/>
    <cellStyle name="Связанная ячейка 3" xfId="350"/>
    <cellStyle name="Середній" xfId="351"/>
    <cellStyle name="Стиль 1" xfId="352"/>
    <cellStyle name="Стиль 1 2" xfId="353"/>
    <cellStyle name="Стиль 1 3" xfId="354"/>
    <cellStyle name="Стиль 1 4" xfId="355"/>
    <cellStyle name="Стиль 1 5" xfId="356"/>
    <cellStyle name="Стиль 1 6" xfId="357"/>
    <cellStyle name="Стиль 1 7" xfId="358"/>
    <cellStyle name="Текст попередження" xfId="359"/>
    <cellStyle name="Текст пояснення" xfId="360"/>
    <cellStyle name="Текст предупреждения 2" xfId="361"/>
    <cellStyle name="Текст предупреждения 3" xfId="362"/>
    <cellStyle name="Тысячи [0]_1.62" xfId="363"/>
    <cellStyle name="Тысячи_1.62" xfId="364"/>
    <cellStyle name="Финансовый 2" xfId="365"/>
    <cellStyle name="Финансовый 2 10" xfId="366"/>
    <cellStyle name="Финансовый 2 11" xfId="367"/>
    <cellStyle name="Финансовый 2 12" xfId="368"/>
    <cellStyle name="Финансовый 2 13" xfId="369"/>
    <cellStyle name="Финансовый 2 14" xfId="370"/>
    <cellStyle name="Финансовый 2 15" xfId="371"/>
    <cellStyle name="Финансовый 2 16" xfId="372"/>
    <cellStyle name="Финансовый 2 17" xfId="373"/>
    <cellStyle name="Финансовый 2 2" xfId="374"/>
    <cellStyle name="Финансовый 2 3" xfId="375"/>
    <cellStyle name="Финансовый 2 4" xfId="376"/>
    <cellStyle name="Финансовый 2 5" xfId="377"/>
    <cellStyle name="Финансовый 2 6" xfId="378"/>
    <cellStyle name="Финансовый 2 7" xfId="379"/>
    <cellStyle name="Финансовый 2 8" xfId="380"/>
    <cellStyle name="Финансовый 2 9" xfId="381"/>
    <cellStyle name="Финансовый 3" xfId="382"/>
    <cellStyle name="Финансовый 3 2" xfId="383"/>
    <cellStyle name="Финансовый 4" xfId="384"/>
    <cellStyle name="Финансовый 4 2" xfId="385"/>
    <cellStyle name="Финансовый 4 3" xfId="386"/>
    <cellStyle name="Финансовый 5" xfId="387"/>
    <cellStyle name="Финансовый 6" xfId="388"/>
    <cellStyle name="Финансовый 7" xfId="389"/>
    <cellStyle name="Хороший 2" xfId="390"/>
    <cellStyle name="Хороший 3" xfId="391"/>
    <cellStyle name="числовой" xfId="394"/>
    <cellStyle name="Ю" xfId="392"/>
    <cellStyle name="Ю-FreeSet_10" xfId="39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BEE3D3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9AE"/>
      <rgbColor rgb="0000FFFF"/>
      <rgbColor rgb="00800080"/>
      <rgbColor rgb="00800000"/>
      <rgbColor rgb="00008080"/>
      <rgbColor rgb="000000FF"/>
      <rgbColor rgb="0000CCFF"/>
      <rgbColor rgb="00CFE7F5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212121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</sheetNames>
    <definedNames>
      <definedName name="ShowFil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L172"/>
  <sheetViews>
    <sheetView tabSelected="1" zoomScale="60" zoomScaleNormal="60" zoomScaleSheetLayoutView="65" workbookViewId="0">
      <selection activeCell="D173" sqref="D173"/>
    </sheetView>
  </sheetViews>
  <sheetFormatPr defaultColWidth="8.85546875" defaultRowHeight="18.75"/>
  <cols>
    <col min="1" max="1" width="85.85546875" style="1" customWidth="1"/>
    <col min="2" max="2" width="16.85546875" style="2" customWidth="1"/>
    <col min="3" max="6" width="30.42578125" style="2" customWidth="1"/>
    <col min="7" max="7" width="25.42578125" style="2" customWidth="1"/>
    <col min="8" max="8" width="21.42578125" style="2" customWidth="1"/>
    <col min="9" max="9" width="9.85546875" style="1" customWidth="1"/>
    <col min="10" max="10" width="9.42578125" style="1" customWidth="1"/>
    <col min="11" max="16384" width="8.85546875" style="1"/>
  </cols>
  <sheetData>
    <row r="1" spans="1:12" ht="18.75" customHeight="1">
      <c r="B1" s="3"/>
      <c r="C1" s="3"/>
      <c r="D1" s="3"/>
      <c r="E1" s="1"/>
      <c r="F1" s="194" t="s">
        <v>0</v>
      </c>
      <c r="G1" s="194"/>
      <c r="H1" s="194"/>
      <c r="I1" s="5"/>
      <c r="J1" s="5"/>
      <c r="K1" s="5"/>
      <c r="L1" s="5"/>
    </row>
    <row r="2" spans="1:12" ht="18.75" customHeight="1">
      <c r="A2" s="6"/>
      <c r="E2" s="1"/>
      <c r="F2" s="194" t="s">
        <v>1</v>
      </c>
      <c r="G2" s="194"/>
      <c r="H2" s="194"/>
      <c r="I2" s="5"/>
      <c r="J2" s="5"/>
      <c r="K2" s="5"/>
      <c r="L2" s="5"/>
    </row>
    <row r="3" spans="1:12" ht="18.75" customHeight="1">
      <c r="A3" s="2"/>
      <c r="E3" s="4"/>
      <c r="F3" s="194" t="s">
        <v>2</v>
      </c>
      <c r="G3" s="194"/>
      <c r="H3" s="194"/>
      <c r="I3" s="5"/>
      <c r="J3" s="5"/>
      <c r="K3" s="5"/>
      <c r="L3" s="5"/>
    </row>
    <row r="4" spans="1:12" ht="18.75" customHeight="1">
      <c r="A4" s="2"/>
      <c r="E4" s="4"/>
      <c r="F4" s="194" t="s">
        <v>3</v>
      </c>
      <c r="G4" s="194"/>
      <c r="H4" s="194"/>
      <c r="I4" s="5"/>
      <c r="J4" s="5"/>
      <c r="K4" s="5"/>
      <c r="L4" s="5"/>
    </row>
    <row r="5" spans="1:12" ht="18.75" customHeight="1">
      <c r="A5" s="2"/>
      <c r="E5" s="4"/>
      <c r="F5" s="7"/>
      <c r="G5" s="4"/>
      <c r="H5" s="4"/>
      <c r="I5" s="5"/>
      <c r="J5" s="5"/>
      <c r="K5" s="5"/>
      <c r="L5" s="5"/>
    </row>
    <row r="6" spans="1:12" ht="18.75" customHeight="1">
      <c r="A6" s="2"/>
      <c r="E6" s="4"/>
      <c r="F6" s="4"/>
      <c r="G6" s="4"/>
      <c r="H6" s="4"/>
      <c r="I6" s="5"/>
      <c r="J6" s="5"/>
      <c r="K6" s="5"/>
      <c r="L6" s="5"/>
    </row>
    <row r="7" spans="1:12" ht="18.75" customHeight="1">
      <c r="A7" s="2"/>
      <c r="E7" s="4"/>
      <c r="F7" s="4"/>
      <c r="G7" s="4"/>
      <c r="H7" s="4"/>
      <c r="I7" s="5"/>
      <c r="J7" s="5"/>
      <c r="K7" s="5"/>
      <c r="L7" s="5"/>
    </row>
    <row r="8" spans="1:12">
      <c r="B8" s="8"/>
      <c r="C8" s="8"/>
      <c r="D8" s="8"/>
      <c r="F8" s="7"/>
    </row>
    <row r="9" spans="1:12" ht="20.100000000000001" customHeight="1">
      <c r="A9" s="9"/>
      <c r="B9" s="195"/>
      <c r="C9" s="195"/>
      <c r="D9" s="195"/>
      <c r="E9" s="195"/>
      <c r="F9" s="10"/>
      <c r="G9" s="11" t="s">
        <v>4</v>
      </c>
      <c r="H9" s="12" t="s">
        <v>5</v>
      </c>
    </row>
    <row r="10" spans="1:12" ht="20.100000000000001" customHeight="1">
      <c r="A10" s="13" t="s">
        <v>6</v>
      </c>
      <c r="B10" s="195" t="s">
        <v>7</v>
      </c>
      <c r="C10" s="195"/>
      <c r="D10" s="195"/>
      <c r="E10" s="195"/>
      <c r="F10" s="14"/>
      <c r="G10" s="15" t="s">
        <v>8</v>
      </c>
      <c r="H10" s="12">
        <v>32631004</v>
      </c>
    </row>
    <row r="11" spans="1:12" ht="20.100000000000001" customHeight="1">
      <c r="A11" s="9" t="s">
        <v>9</v>
      </c>
      <c r="B11" s="195" t="s">
        <v>10</v>
      </c>
      <c r="C11" s="195"/>
      <c r="D11" s="195"/>
      <c r="E11" s="195"/>
      <c r="F11" s="10"/>
      <c r="G11" s="15" t="s">
        <v>11</v>
      </c>
      <c r="H11" s="12">
        <v>150</v>
      </c>
    </row>
    <row r="12" spans="1:12" ht="20.100000000000001" customHeight="1">
      <c r="A12" s="9" t="s">
        <v>12</v>
      </c>
      <c r="B12" s="195" t="s">
        <v>13</v>
      </c>
      <c r="C12" s="195"/>
      <c r="D12" s="195"/>
      <c r="E12" s="195"/>
      <c r="F12" s="10"/>
      <c r="G12" s="15" t="s">
        <v>14</v>
      </c>
      <c r="H12" s="12">
        <v>5610700000</v>
      </c>
    </row>
    <row r="13" spans="1:12" ht="20.100000000000001" customHeight="1">
      <c r="A13" s="13" t="s">
        <v>15</v>
      </c>
      <c r="B13" s="195"/>
      <c r="C13" s="195"/>
      <c r="D13" s="195"/>
      <c r="E13" s="195"/>
      <c r="F13" s="14"/>
      <c r="G13" s="15" t="s">
        <v>16</v>
      </c>
      <c r="H13" s="12"/>
    </row>
    <row r="14" spans="1:12" ht="20.100000000000001" customHeight="1">
      <c r="A14" s="13" t="s">
        <v>17</v>
      </c>
      <c r="B14" s="195" t="s">
        <v>18</v>
      </c>
      <c r="C14" s="195"/>
      <c r="D14" s="195"/>
      <c r="E14" s="195"/>
      <c r="F14" s="14"/>
      <c r="G14" s="15" t="s">
        <v>19</v>
      </c>
      <c r="H14" s="12"/>
    </row>
    <row r="15" spans="1:12" ht="20.100000000000001" customHeight="1">
      <c r="A15" s="13" t="s">
        <v>20</v>
      </c>
      <c r="B15" s="196" t="s">
        <v>21</v>
      </c>
      <c r="C15" s="196"/>
      <c r="D15" s="196"/>
      <c r="E15" s="196"/>
      <c r="F15" s="14"/>
      <c r="G15" s="15" t="s">
        <v>22</v>
      </c>
      <c r="H15" s="12" t="s">
        <v>23</v>
      </c>
    </row>
    <row r="16" spans="1:12" ht="20.100000000000001" customHeight="1">
      <c r="A16" s="13" t="s">
        <v>24</v>
      </c>
      <c r="B16" s="195" t="s">
        <v>25</v>
      </c>
      <c r="C16" s="195"/>
      <c r="D16" s="195"/>
      <c r="E16" s="195"/>
      <c r="F16" s="197" t="s">
        <v>26</v>
      </c>
      <c r="G16" s="197"/>
      <c r="H16" s="16" t="s">
        <v>27</v>
      </c>
    </row>
    <row r="17" spans="1:8" ht="20.100000000000001" customHeight="1">
      <c r="A17" s="13" t="s">
        <v>28</v>
      </c>
      <c r="B17" s="195" t="s">
        <v>10</v>
      </c>
      <c r="C17" s="195"/>
      <c r="D17" s="195"/>
      <c r="E17" s="195"/>
      <c r="F17" s="197" t="s">
        <v>29</v>
      </c>
      <c r="G17" s="197"/>
      <c r="H17" s="17"/>
    </row>
    <row r="18" spans="1:8" ht="20.100000000000001" customHeight="1">
      <c r="A18" s="13" t="s">
        <v>30</v>
      </c>
      <c r="B18" s="198">
        <v>33</v>
      </c>
      <c r="C18" s="198"/>
      <c r="D18" s="198"/>
      <c r="E18" s="198"/>
      <c r="F18" s="18"/>
      <c r="G18" s="18"/>
      <c r="H18" s="18"/>
    </row>
    <row r="19" spans="1:8" ht="20.100000000000001" customHeight="1">
      <c r="A19" s="9" t="s">
        <v>31</v>
      </c>
      <c r="B19" s="195" t="s">
        <v>32</v>
      </c>
      <c r="C19" s="195"/>
      <c r="D19" s="195"/>
      <c r="E19" s="195"/>
      <c r="F19" s="19"/>
      <c r="G19" s="19"/>
      <c r="H19" s="19"/>
    </row>
    <row r="20" spans="1:8" ht="20.100000000000001" customHeight="1">
      <c r="A20" s="13" t="s">
        <v>33</v>
      </c>
      <c r="B20" s="195" t="s">
        <v>34</v>
      </c>
      <c r="C20" s="195"/>
      <c r="D20" s="195"/>
      <c r="E20" s="195"/>
      <c r="F20" s="18"/>
      <c r="G20" s="18"/>
      <c r="H20" s="18"/>
    </row>
    <row r="21" spans="1:8" ht="20.100000000000001" customHeight="1">
      <c r="A21" s="9" t="s">
        <v>35</v>
      </c>
      <c r="B21" s="195" t="s">
        <v>36</v>
      </c>
      <c r="C21" s="195"/>
      <c r="D21" s="195"/>
      <c r="E21" s="195"/>
      <c r="F21" s="19"/>
      <c r="G21" s="19"/>
      <c r="H21" s="19"/>
    </row>
    <row r="22" spans="1:8" ht="19.5" customHeight="1">
      <c r="A22" s="4"/>
      <c r="B22" s="1"/>
      <c r="C22" s="1"/>
      <c r="D22" s="1"/>
      <c r="E22" s="1"/>
      <c r="F22" s="1"/>
      <c r="G22" s="1"/>
      <c r="H22" s="1"/>
    </row>
    <row r="23" spans="1:8" ht="19.5" customHeight="1">
      <c r="A23" s="199" t="s">
        <v>37</v>
      </c>
      <c r="B23" s="199"/>
      <c r="C23" s="199"/>
      <c r="D23" s="199"/>
      <c r="E23" s="199"/>
      <c r="F23" s="199"/>
      <c r="G23" s="199"/>
      <c r="H23" s="199"/>
    </row>
    <row r="24" spans="1:8">
      <c r="A24" s="199" t="s">
        <v>38</v>
      </c>
      <c r="B24" s="199"/>
      <c r="C24" s="199"/>
      <c r="D24" s="199"/>
      <c r="E24" s="199"/>
      <c r="F24" s="199"/>
      <c r="G24" s="199"/>
      <c r="H24" s="199"/>
    </row>
    <row r="25" spans="1:8">
      <c r="A25" s="200" t="s">
        <v>39</v>
      </c>
      <c r="B25" s="200"/>
      <c r="C25" s="200"/>
      <c r="D25" s="200"/>
      <c r="E25" s="200"/>
      <c r="F25" s="200"/>
      <c r="G25" s="200"/>
      <c r="H25" s="200"/>
    </row>
    <row r="26" spans="1:8">
      <c r="A26" s="201" t="s">
        <v>40</v>
      </c>
      <c r="B26" s="201"/>
      <c r="C26" s="201"/>
      <c r="D26" s="201"/>
      <c r="E26" s="201"/>
      <c r="F26" s="201"/>
      <c r="G26" s="201"/>
      <c r="H26" s="201"/>
    </row>
    <row r="27" spans="1:8" ht="9" customHeight="1">
      <c r="A27" s="20"/>
      <c r="B27" s="20"/>
      <c r="C27" s="20"/>
      <c r="D27" s="20"/>
      <c r="E27" s="20"/>
      <c r="F27" s="20"/>
      <c r="G27" s="20"/>
      <c r="H27" s="20"/>
    </row>
    <row r="28" spans="1:8">
      <c r="A28" s="199" t="s">
        <v>41</v>
      </c>
      <c r="B28" s="199"/>
      <c r="C28" s="199"/>
      <c r="D28" s="199"/>
      <c r="E28" s="199"/>
      <c r="F28" s="199"/>
      <c r="G28" s="199"/>
      <c r="H28" s="199"/>
    </row>
    <row r="29" spans="1:8" ht="12" customHeight="1">
      <c r="B29" s="21"/>
      <c r="C29" s="21"/>
      <c r="D29" s="21"/>
      <c r="E29" s="21"/>
      <c r="F29" s="21"/>
      <c r="G29" s="21"/>
      <c r="H29" s="21"/>
    </row>
    <row r="30" spans="1:8" ht="43.5" customHeight="1">
      <c r="A30" s="202" t="s">
        <v>42</v>
      </c>
      <c r="B30" s="203" t="s">
        <v>43</v>
      </c>
      <c r="C30" s="203" t="s">
        <v>44</v>
      </c>
      <c r="D30" s="203"/>
      <c r="E30" s="204" t="s">
        <v>45</v>
      </c>
      <c r="F30" s="204"/>
      <c r="G30" s="204"/>
      <c r="H30" s="204"/>
    </row>
    <row r="31" spans="1:8" ht="44.25" customHeight="1">
      <c r="A31" s="202"/>
      <c r="B31" s="203"/>
      <c r="C31" s="16" t="s">
        <v>46</v>
      </c>
      <c r="D31" s="16" t="s">
        <v>47</v>
      </c>
      <c r="E31" s="23" t="s">
        <v>48</v>
      </c>
      <c r="F31" s="23" t="s">
        <v>49</v>
      </c>
      <c r="G31" s="23" t="s">
        <v>50</v>
      </c>
      <c r="H31" s="23" t="s">
        <v>51</v>
      </c>
    </row>
    <row r="32" spans="1:8">
      <c r="A32" s="12">
        <v>1</v>
      </c>
      <c r="B32" s="16">
        <v>2</v>
      </c>
      <c r="C32" s="12">
        <v>3</v>
      </c>
      <c r="D32" s="16">
        <v>4</v>
      </c>
      <c r="E32" s="12">
        <v>5</v>
      </c>
      <c r="F32" s="16">
        <v>6</v>
      </c>
      <c r="G32" s="12">
        <v>7</v>
      </c>
      <c r="H32" s="16">
        <v>8</v>
      </c>
    </row>
    <row r="33" spans="1:8" s="24" customFormat="1" ht="18" customHeight="1">
      <c r="A33" s="205" t="s">
        <v>52</v>
      </c>
      <c r="B33" s="205"/>
      <c r="C33" s="205"/>
      <c r="D33" s="205"/>
      <c r="E33" s="205"/>
      <c r="F33" s="205"/>
      <c r="G33" s="205"/>
      <c r="H33" s="205"/>
    </row>
    <row r="34" spans="1:8" s="24" customFormat="1" ht="20.100000000000001" customHeight="1">
      <c r="A34" s="25" t="s">
        <v>53</v>
      </c>
      <c r="B34" s="26">
        <v>1000</v>
      </c>
      <c r="C34" s="27">
        <f>'I. Фін результат'!C7</f>
        <v>20903</v>
      </c>
      <c r="D34" s="27">
        <f>'I. Фін результат'!D7</f>
        <v>8435</v>
      </c>
      <c r="E34" s="27">
        <f>'I. Фін результат'!E7</f>
        <v>8607</v>
      </c>
      <c r="F34" s="27">
        <f>'I. Фін результат'!F7</f>
        <v>8435</v>
      </c>
      <c r="G34" s="27">
        <f t="shared" ref="G34:G80" si="0">F34-E34</f>
        <v>-172</v>
      </c>
      <c r="H34" s="28">
        <f t="shared" ref="H34:H80" si="1">(F34/E34)*100</f>
        <v>98.001626583013817</v>
      </c>
    </row>
    <row r="35" spans="1:8" s="24" customFormat="1" ht="20.100000000000001" customHeight="1">
      <c r="A35" s="29" t="s">
        <v>54</v>
      </c>
      <c r="B35" s="16">
        <v>1010</v>
      </c>
      <c r="C35" s="27">
        <f>'I. Фін результат'!C8</f>
        <v>-17911</v>
      </c>
      <c r="D35" s="27">
        <f>'I. Фін результат'!D8</f>
        <v>-8337</v>
      </c>
      <c r="E35" s="27">
        <f>'I. Фін результат'!E8</f>
        <v>-7151</v>
      </c>
      <c r="F35" s="27">
        <f>'I. Фін результат'!F8</f>
        <v>-8337</v>
      </c>
      <c r="G35" s="30">
        <f t="shared" si="0"/>
        <v>-1186</v>
      </c>
      <c r="H35" s="28">
        <f t="shared" si="1"/>
        <v>116.58509299398685</v>
      </c>
    </row>
    <row r="36" spans="1:8" s="24" customFormat="1" ht="20.100000000000001" customHeight="1">
      <c r="A36" s="31" t="s">
        <v>55</v>
      </c>
      <c r="B36" s="16">
        <v>1020</v>
      </c>
      <c r="C36" s="32">
        <f>SUM(C34:C35)</f>
        <v>2992</v>
      </c>
      <c r="D36" s="32">
        <f>SUM(D34:D35)</f>
        <v>98</v>
      </c>
      <c r="E36" s="32">
        <f>SUM(E34:E35)</f>
        <v>1456</v>
      </c>
      <c r="F36" s="32">
        <f>SUM(F34:F35)</f>
        <v>98</v>
      </c>
      <c r="G36" s="33">
        <f t="shared" si="0"/>
        <v>-1358</v>
      </c>
      <c r="H36" s="34">
        <f t="shared" si="1"/>
        <v>6.7307692307692308</v>
      </c>
    </row>
    <row r="37" spans="1:8" s="24" customFormat="1" ht="20.100000000000001" customHeight="1">
      <c r="A37" s="29" t="s">
        <v>56</v>
      </c>
      <c r="B37" s="12">
        <v>1030</v>
      </c>
      <c r="C37" s="27">
        <f>'I. Фін результат'!C18</f>
        <v>-2452</v>
      </c>
      <c r="D37" s="27">
        <f>'I. Фін результат'!D18</f>
        <v>-2107</v>
      </c>
      <c r="E37" s="27">
        <f>'I. Фін результат'!E18</f>
        <v>-1456</v>
      </c>
      <c r="F37" s="27">
        <f>'I. Фін результат'!F18</f>
        <v>-2107</v>
      </c>
      <c r="G37" s="30">
        <f t="shared" si="0"/>
        <v>-651</v>
      </c>
      <c r="H37" s="28">
        <f t="shared" si="1"/>
        <v>144.71153846153845</v>
      </c>
    </row>
    <row r="38" spans="1:8" s="24" customFormat="1" ht="20.100000000000001" customHeight="1">
      <c r="A38" s="35" t="s">
        <v>57</v>
      </c>
      <c r="B38" s="12">
        <v>1031</v>
      </c>
      <c r="C38" s="27">
        <f>'I. Фін результат'!C19</f>
        <v>0</v>
      </c>
      <c r="D38" s="27">
        <f>'I. Фін результат'!D19</f>
        <v>0</v>
      </c>
      <c r="E38" s="27">
        <f>'I. Фін результат'!E19</f>
        <v>0</v>
      </c>
      <c r="F38" s="27">
        <f>'I. Фін результат'!F19</f>
        <v>0</v>
      </c>
      <c r="G38" s="30">
        <f t="shared" si="0"/>
        <v>0</v>
      </c>
      <c r="H38" s="28" t="e">
        <f t="shared" si="1"/>
        <v>#DIV/0!</v>
      </c>
    </row>
    <row r="39" spans="1:8" s="24" customFormat="1" ht="20.100000000000001" customHeight="1">
      <c r="A39" s="35" t="s">
        <v>58</v>
      </c>
      <c r="B39" s="12">
        <v>1032</v>
      </c>
      <c r="C39" s="27">
        <v>0</v>
      </c>
      <c r="D39" s="27">
        <v>0</v>
      </c>
      <c r="E39" s="27">
        <v>0</v>
      </c>
      <c r="F39" s="27">
        <v>0</v>
      </c>
      <c r="G39" s="30">
        <f t="shared" si="0"/>
        <v>0</v>
      </c>
      <c r="H39" s="28" t="e">
        <f t="shared" si="1"/>
        <v>#DIV/0!</v>
      </c>
    </row>
    <row r="40" spans="1:8" s="24" customFormat="1" ht="20.100000000000001" customHeight="1">
      <c r="A40" s="35" t="s">
        <v>59</v>
      </c>
      <c r="B40" s="12">
        <v>1033</v>
      </c>
      <c r="C40" s="27">
        <v>0</v>
      </c>
      <c r="D40" s="27">
        <f>'I. Фін результат'!D21</f>
        <v>0</v>
      </c>
      <c r="E40" s="27">
        <v>0</v>
      </c>
      <c r="F40" s="27">
        <v>0</v>
      </c>
      <c r="G40" s="30">
        <f t="shared" si="0"/>
        <v>0</v>
      </c>
      <c r="H40" s="28" t="e">
        <f t="shared" si="1"/>
        <v>#DIV/0!</v>
      </c>
    </row>
    <row r="41" spans="1:8" s="24" customFormat="1" ht="20.100000000000001" customHeight="1">
      <c r="A41" s="35" t="s">
        <v>60</v>
      </c>
      <c r="B41" s="12">
        <v>1034</v>
      </c>
      <c r="C41" s="27">
        <f>'I. Фін результат'!C22</f>
        <v>-6</v>
      </c>
      <c r="D41" s="27">
        <f>'I. Фін результат'!D22</f>
        <v>-5</v>
      </c>
      <c r="E41" s="27">
        <v>0</v>
      </c>
      <c r="F41" s="27">
        <f>'I. Фін результат'!F22</f>
        <v>-5</v>
      </c>
      <c r="G41" s="30">
        <f t="shared" si="0"/>
        <v>-5</v>
      </c>
      <c r="H41" s="28" t="e">
        <f t="shared" si="1"/>
        <v>#DIV/0!</v>
      </c>
    </row>
    <row r="42" spans="1:8" s="24" customFormat="1" ht="20.100000000000001" customHeight="1">
      <c r="A42" s="35" t="s">
        <v>61</v>
      </c>
      <c r="B42" s="12">
        <v>1035</v>
      </c>
      <c r="C42" s="27">
        <f>'I. Фін результат'!C23</f>
        <v>-35</v>
      </c>
      <c r="D42" s="27">
        <f>'I. Фін результат'!D23</f>
        <v>-31</v>
      </c>
      <c r="E42" s="27">
        <v>0</v>
      </c>
      <c r="F42" s="27">
        <f>'I. Фін результат'!F23</f>
        <v>-31</v>
      </c>
      <c r="G42" s="30">
        <f t="shared" si="0"/>
        <v>-31</v>
      </c>
      <c r="H42" s="28" t="e">
        <f t="shared" si="1"/>
        <v>#DIV/0!</v>
      </c>
    </row>
    <row r="43" spans="1:8" s="24" customFormat="1" ht="20.100000000000001" customHeight="1">
      <c r="A43" s="29" t="s">
        <v>62</v>
      </c>
      <c r="B43" s="16">
        <v>1060</v>
      </c>
      <c r="C43" s="27" t="s">
        <v>63</v>
      </c>
      <c r="D43" s="27" t="s">
        <v>63</v>
      </c>
      <c r="E43" s="27">
        <v>0</v>
      </c>
      <c r="F43" s="27">
        <v>0</v>
      </c>
      <c r="G43" s="30">
        <f t="shared" si="0"/>
        <v>0</v>
      </c>
      <c r="H43" s="28" t="e">
        <f t="shared" si="1"/>
        <v>#DIV/0!</v>
      </c>
    </row>
    <row r="44" spans="1:8" s="24" customFormat="1" ht="20.100000000000001" customHeight="1">
      <c r="A44" s="35" t="s">
        <v>64</v>
      </c>
      <c r="B44" s="12">
        <v>1070</v>
      </c>
      <c r="C44" s="27">
        <f>'I. Фін результат'!C49</f>
        <v>0</v>
      </c>
      <c r="D44" s="27">
        <f>'I. Фін результат'!D49</f>
        <v>24</v>
      </c>
      <c r="E44" s="27">
        <f>'I. Фін результат'!E49</f>
        <v>0</v>
      </c>
      <c r="F44" s="27">
        <f>'I. Фін результат'!F49</f>
        <v>24</v>
      </c>
      <c r="G44" s="30">
        <f t="shared" si="0"/>
        <v>24</v>
      </c>
      <c r="H44" s="28" t="e">
        <f t="shared" si="1"/>
        <v>#DIV/0!</v>
      </c>
    </row>
    <row r="45" spans="1:8" s="24" customFormat="1" ht="20.100000000000001" customHeight="1">
      <c r="A45" s="35" t="s">
        <v>65</v>
      </c>
      <c r="B45" s="12">
        <v>1071</v>
      </c>
      <c r="C45" s="27" t="s">
        <v>63</v>
      </c>
      <c r="D45" s="27" t="s">
        <v>63</v>
      </c>
      <c r="E45" s="27">
        <v>0</v>
      </c>
      <c r="F45" s="27">
        <v>0</v>
      </c>
      <c r="G45" s="30">
        <f t="shared" si="0"/>
        <v>0</v>
      </c>
      <c r="H45" s="28" t="e">
        <f t="shared" si="1"/>
        <v>#DIV/0!</v>
      </c>
    </row>
    <row r="46" spans="1:8" s="24" customFormat="1" ht="20.100000000000001" customHeight="1">
      <c r="A46" s="35" t="s">
        <v>66</v>
      </c>
      <c r="B46" s="12">
        <v>1072</v>
      </c>
      <c r="C46" s="27" t="s">
        <v>63</v>
      </c>
      <c r="D46" s="27" t="s">
        <v>63</v>
      </c>
      <c r="E46" s="27">
        <v>0</v>
      </c>
      <c r="F46" s="27">
        <v>0</v>
      </c>
      <c r="G46" s="30">
        <f t="shared" si="0"/>
        <v>0</v>
      </c>
      <c r="H46" s="28" t="e">
        <f t="shared" si="1"/>
        <v>#DIV/0!</v>
      </c>
    </row>
    <row r="47" spans="1:8" s="24" customFormat="1" ht="20.100000000000001" customHeight="1">
      <c r="A47" s="36" t="s">
        <v>67</v>
      </c>
      <c r="B47" s="12">
        <v>1080</v>
      </c>
      <c r="C47" s="27">
        <f>'I. Фін результат'!C59</f>
        <v>-532</v>
      </c>
      <c r="D47" s="27">
        <f>'I. Фін результат'!D59</f>
        <v>-39</v>
      </c>
      <c r="E47" s="27">
        <f>'I. Фін результат'!E59+'I. Фін результат'!E70</f>
        <v>0</v>
      </c>
      <c r="F47" s="27">
        <f>'I. Фін результат'!F59</f>
        <v>-39</v>
      </c>
      <c r="G47" s="30">
        <f t="shared" si="0"/>
        <v>-39</v>
      </c>
      <c r="H47" s="28" t="e">
        <f t="shared" si="1"/>
        <v>#DIV/0!</v>
      </c>
    </row>
    <row r="48" spans="1:8" s="24" customFormat="1" ht="20.100000000000001" customHeight="1">
      <c r="A48" s="35" t="s">
        <v>65</v>
      </c>
      <c r="B48" s="12">
        <v>1081</v>
      </c>
      <c r="C48" s="27">
        <f>'I. Фін результат'!C29</f>
        <v>0</v>
      </c>
      <c r="D48" s="27">
        <f>'I. Фін результат'!D54</f>
        <v>0</v>
      </c>
      <c r="E48" s="27">
        <v>0</v>
      </c>
      <c r="F48" s="27">
        <v>0</v>
      </c>
      <c r="G48" s="30">
        <f t="shared" si="0"/>
        <v>0</v>
      </c>
      <c r="H48" s="28" t="e">
        <f t="shared" si="1"/>
        <v>#DIV/0!</v>
      </c>
    </row>
    <row r="49" spans="1:8" s="24" customFormat="1" ht="20.100000000000001" customHeight="1">
      <c r="A49" s="35" t="s">
        <v>68</v>
      </c>
      <c r="B49" s="12">
        <v>1082</v>
      </c>
      <c r="C49" s="27" t="s">
        <v>63</v>
      </c>
      <c r="D49" s="27">
        <f>'I. Фін результат'!D30</f>
        <v>0</v>
      </c>
      <c r="E49" s="27">
        <v>0</v>
      </c>
      <c r="F49" s="27">
        <f>'I. Фін результат'!F30</f>
        <v>0</v>
      </c>
      <c r="G49" s="30">
        <f t="shared" si="0"/>
        <v>0</v>
      </c>
      <c r="H49" s="28" t="e">
        <f t="shared" si="1"/>
        <v>#DIV/0!</v>
      </c>
    </row>
    <row r="50" spans="1:8" s="24" customFormat="1" ht="20.100000000000001" customHeight="1">
      <c r="A50" s="37" t="s">
        <v>69</v>
      </c>
      <c r="B50" s="16">
        <v>1100</v>
      </c>
      <c r="C50" s="32">
        <f>SUM(C36,C37,C43,C44,C47)</f>
        <v>8</v>
      </c>
      <c r="D50" s="32">
        <f>SUM(D36,D37,D43,D44,D47)</f>
        <v>-2024</v>
      </c>
      <c r="E50" s="32">
        <f>SUM(E36,E37,E43,E44,E47)</f>
        <v>0</v>
      </c>
      <c r="F50" s="32">
        <f>SUM(F36,F37,F43,F44,F47)</f>
        <v>-2024</v>
      </c>
      <c r="G50" s="33">
        <f t="shared" si="0"/>
        <v>-2024</v>
      </c>
      <c r="H50" s="34" t="e">
        <f t="shared" si="1"/>
        <v>#DIV/0!</v>
      </c>
    </row>
    <row r="51" spans="1:8" s="24" customFormat="1" ht="20.100000000000001" customHeight="1">
      <c r="A51" s="38" t="s">
        <v>70</v>
      </c>
      <c r="B51" s="16">
        <v>1310</v>
      </c>
      <c r="C51" s="33">
        <f>'I. Фін результат'!C89</f>
        <v>1694</v>
      </c>
      <c r="D51" s="33">
        <f>'I. Фін результат'!D89</f>
        <v>-164</v>
      </c>
      <c r="E51" s="33">
        <f>'I. Фін результат'!E89</f>
        <v>1565</v>
      </c>
      <c r="F51" s="33">
        <f>'I. Фін результат'!F89</f>
        <v>-164</v>
      </c>
      <c r="G51" s="33">
        <f t="shared" si="0"/>
        <v>-1729</v>
      </c>
      <c r="H51" s="34">
        <f t="shared" si="1"/>
        <v>-10.47923322683706</v>
      </c>
    </row>
    <row r="52" spans="1:8" s="24" customFormat="1">
      <c r="A52" s="38" t="s">
        <v>71</v>
      </c>
      <c r="B52" s="16">
        <v>5010</v>
      </c>
      <c r="C52" s="39">
        <f>(C51/C34)*100</f>
        <v>8.1040998899679479</v>
      </c>
      <c r="D52" s="39">
        <f>(D51/D34)*100</f>
        <v>-1.944279786603438</v>
      </c>
      <c r="E52" s="39">
        <f>(E51/E34)*100</f>
        <v>18.182874404554433</v>
      </c>
      <c r="F52" s="39">
        <f>(F51/F34)*100</f>
        <v>-1.944279786603438</v>
      </c>
      <c r="G52" s="33">
        <f t="shared" si="0"/>
        <v>-20.127154191157871</v>
      </c>
      <c r="H52" s="34">
        <f t="shared" si="1"/>
        <v>-10.692917650668237</v>
      </c>
    </row>
    <row r="53" spans="1:8" s="24" customFormat="1" ht="20.100000000000001" customHeight="1">
      <c r="A53" s="35" t="s">
        <v>72</v>
      </c>
      <c r="B53" s="12">
        <v>1110</v>
      </c>
      <c r="C53" s="27">
        <f>'I. Фін результат'!C61</f>
        <v>0</v>
      </c>
      <c r="D53" s="27">
        <f>'I. Фін результат'!D61</f>
        <v>0</v>
      </c>
      <c r="E53" s="27">
        <f>'I. Фін результат'!E61</f>
        <v>0</v>
      </c>
      <c r="F53" s="27">
        <f>'I. Фін результат'!F61</f>
        <v>0</v>
      </c>
      <c r="G53" s="30">
        <f t="shared" si="0"/>
        <v>0</v>
      </c>
      <c r="H53" s="28" t="e">
        <f t="shared" si="1"/>
        <v>#DIV/0!</v>
      </c>
    </row>
    <row r="54" spans="1:8" s="24" customFormat="1">
      <c r="A54" s="35" t="s">
        <v>73</v>
      </c>
      <c r="B54" s="12">
        <v>1120</v>
      </c>
      <c r="C54" s="27">
        <f>'I. Фін результат'!C62</f>
        <v>0</v>
      </c>
      <c r="D54" s="27">
        <f>'I. Фін результат'!D62</f>
        <v>0</v>
      </c>
      <c r="E54" s="27">
        <v>0</v>
      </c>
      <c r="F54" s="27">
        <v>0</v>
      </c>
      <c r="G54" s="30">
        <f t="shared" si="0"/>
        <v>0</v>
      </c>
      <c r="H54" s="28" t="e">
        <f t="shared" si="1"/>
        <v>#DIV/0!</v>
      </c>
    </row>
    <row r="55" spans="1:8" s="24" customFormat="1" ht="20.100000000000001" customHeight="1">
      <c r="A55" s="35" t="s">
        <v>74</v>
      </c>
      <c r="B55" s="12">
        <v>1130</v>
      </c>
      <c r="C55" s="27">
        <f>'I. Фін результат'!C63</f>
        <v>0</v>
      </c>
      <c r="D55" s="27">
        <f>'I. Фін результат'!D63</f>
        <v>0</v>
      </c>
      <c r="E55" s="27">
        <f>'I. Фін результат'!E63</f>
        <v>0</v>
      </c>
      <c r="F55" s="27">
        <f>'I. Фін результат'!F63</f>
        <v>0</v>
      </c>
      <c r="G55" s="30">
        <f t="shared" si="0"/>
        <v>0</v>
      </c>
      <c r="H55" s="28" t="e">
        <f t="shared" si="1"/>
        <v>#DIV/0!</v>
      </c>
    </row>
    <row r="56" spans="1:8" s="24" customFormat="1" ht="20.100000000000001" customHeight="1">
      <c r="A56" s="35" t="s">
        <v>75</v>
      </c>
      <c r="B56" s="12">
        <v>1140</v>
      </c>
      <c r="C56" s="27">
        <f>'I. Фін результат'!C64</f>
        <v>0</v>
      </c>
      <c r="D56" s="27">
        <f>'I. Фін результат'!D64</f>
        <v>0</v>
      </c>
      <c r="E56" s="27">
        <v>0</v>
      </c>
      <c r="F56" s="27">
        <v>0</v>
      </c>
      <c r="G56" s="30">
        <f t="shared" si="0"/>
        <v>0</v>
      </c>
      <c r="H56" s="28" t="e">
        <f t="shared" si="1"/>
        <v>#DIV/0!</v>
      </c>
    </row>
    <row r="57" spans="1:8" s="24" customFormat="1" ht="20.100000000000001" customHeight="1">
      <c r="A57" s="35" t="s">
        <v>76</v>
      </c>
      <c r="B57" s="12">
        <v>1150</v>
      </c>
      <c r="C57" s="27">
        <f>'I. Фін результат'!C65</f>
        <v>0</v>
      </c>
      <c r="D57" s="27">
        <f>'I. Фін результат'!D65</f>
        <v>0</v>
      </c>
      <c r="E57" s="27">
        <f>'I. Фін результат'!E65</f>
        <v>0</v>
      </c>
      <c r="F57" s="27">
        <f>'I. Фін результат'!F65</f>
        <v>0</v>
      </c>
      <c r="G57" s="30">
        <f t="shared" si="0"/>
        <v>0</v>
      </c>
      <c r="H57" s="28" t="e">
        <f t="shared" si="1"/>
        <v>#DIV/0!</v>
      </c>
    </row>
    <row r="58" spans="1:8" s="24" customFormat="1" ht="20.100000000000001" customHeight="1">
      <c r="A58" s="35" t="s">
        <v>65</v>
      </c>
      <c r="B58" s="12">
        <v>1151</v>
      </c>
      <c r="C58" s="27"/>
      <c r="D58" s="27"/>
      <c r="E58" s="27"/>
      <c r="F58" s="27">
        <f>'I. Фін результат'!F66</f>
        <v>0</v>
      </c>
      <c r="G58" s="30">
        <f t="shared" si="0"/>
        <v>0</v>
      </c>
      <c r="H58" s="28" t="e">
        <f t="shared" si="1"/>
        <v>#DIV/0!</v>
      </c>
    </row>
    <row r="59" spans="1:8" s="24" customFormat="1" ht="20.100000000000001" customHeight="1">
      <c r="A59" s="35" t="s">
        <v>77</v>
      </c>
      <c r="B59" s="12">
        <v>1160</v>
      </c>
      <c r="C59" s="27">
        <f>'I. Фін результат'!C70</f>
        <v>-41</v>
      </c>
      <c r="D59" s="27"/>
      <c r="E59" s="27"/>
      <c r="F59" s="27">
        <v>0</v>
      </c>
      <c r="G59" s="30">
        <f t="shared" si="0"/>
        <v>0</v>
      </c>
      <c r="H59" s="28" t="e">
        <f t="shared" si="1"/>
        <v>#DIV/0!</v>
      </c>
    </row>
    <row r="60" spans="1:8" s="24" customFormat="1" ht="20.100000000000001" customHeight="1">
      <c r="A60" s="35" t="s">
        <v>65</v>
      </c>
      <c r="B60" s="12">
        <v>1161</v>
      </c>
      <c r="C60" s="27">
        <f>'I. Фін результат'!C69</f>
        <v>0</v>
      </c>
      <c r="D60" s="27">
        <f>'I. Фін результат'!D69</f>
        <v>0</v>
      </c>
      <c r="E60" s="27">
        <v>0</v>
      </c>
      <c r="F60" s="27">
        <v>0</v>
      </c>
      <c r="G60" s="30">
        <f t="shared" si="0"/>
        <v>0</v>
      </c>
      <c r="H60" s="28" t="e">
        <f t="shared" si="1"/>
        <v>#DIV/0!</v>
      </c>
    </row>
    <row r="61" spans="1:8" s="24" customFormat="1" ht="20.100000000000001" customHeight="1">
      <c r="A61" s="38" t="s">
        <v>78</v>
      </c>
      <c r="B61" s="40">
        <v>1170</v>
      </c>
      <c r="C61" s="32">
        <f>SUM(C50,C53:C57,C59)</f>
        <v>-33</v>
      </c>
      <c r="D61" s="32">
        <f>SUM(D50,D53:D57,D59)</f>
        <v>-2024</v>
      </c>
      <c r="E61" s="32">
        <f>SUM(E50,E53:E57,E59)</f>
        <v>0</v>
      </c>
      <c r="F61" s="32">
        <f>SUM(F50,F53:F57,F59)</f>
        <v>-2024</v>
      </c>
      <c r="G61" s="33">
        <f t="shared" si="0"/>
        <v>-2024</v>
      </c>
      <c r="H61" s="34" t="e">
        <f t="shared" si="1"/>
        <v>#DIV/0!</v>
      </c>
    </row>
    <row r="62" spans="1:8" s="24" customFormat="1" ht="20.100000000000001" customHeight="1">
      <c r="A62" s="35" t="s">
        <v>79</v>
      </c>
      <c r="B62" s="16">
        <v>1180</v>
      </c>
      <c r="C62" s="27">
        <f>'I. Фін результат'!C72</f>
        <v>-1</v>
      </c>
      <c r="D62" s="27"/>
      <c r="E62" s="27">
        <f>'I. Фін результат'!E72</f>
        <v>0</v>
      </c>
      <c r="F62" s="27"/>
      <c r="G62" s="30">
        <f t="shared" si="0"/>
        <v>0</v>
      </c>
      <c r="H62" s="28" t="e">
        <f t="shared" si="1"/>
        <v>#DIV/0!</v>
      </c>
    </row>
    <row r="63" spans="1:8" s="24" customFormat="1" ht="20.100000000000001" customHeight="1">
      <c r="A63" s="35" t="s">
        <v>80</v>
      </c>
      <c r="B63" s="16">
        <v>1181</v>
      </c>
      <c r="C63" s="27"/>
      <c r="D63" s="27"/>
      <c r="E63" s="27"/>
      <c r="F63" s="27"/>
      <c r="G63" s="30">
        <f t="shared" si="0"/>
        <v>0</v>
      </c>
      <c r="H63" s="28" t="e">
        <f t="shared" si="1"/>
        <v>#DIV/0!</v>
      </c>
    </row>
    <row r="64" spans="1:8" s="24" customFormat="1" ht="20.100000000000001" customHeight="1">
      <c r="A64" s="35" t="s">
        <v>81</v>
      </c>
      <c r="B64" s="12">
        <v>1190</v>
      </c>
      <c r="C64" s="27"/>
      <c r="D64" s="27"/>
      <c r="E64" s="27"/>
      <c r="F64" s="27"/>
      <c r="G64" s="30">
        <f t="shared" si="0"/>
        <v>0</v>
      </c>
      <c r="H64" s="28" t="e">
        <f t="shared" si="1"/>
        <v>#DIV/0!</v>
      </c>
    </row>
    <row r="65" spans="1:8" s="24" customFormat="1" ht="20.100000000000001" customHeight="1">
      <c r="A65" s="35" t="s">
        <v>82</v>
      </c>
      <c r="B65" s="12">
        <v>1191</v>
      </c>
      <c r="C65" s="27"/>
      <c r="D65" s="27"/>
      <c r="E65" s="27"/>
      <c r="F65" s="27"/>
      <c r="G65" s="30">
        <f t="shared" si="0"/>
        <v>0</v>
      </c>
      <c r="H65" s="28" t="e">
        <f t="shared" si="1"/>
        <v>#DIV/0!</v>
      </c>
    </row>
    <row r="66" spans="1:8" s="24" customFormat="1" ht="20.100000000000001" customHeight="1">
      <c r="A66" s="37" t="s">
        <v>83</v>
      </c>
      <c r="B66" s="12">
        <v>1200</v>
      </c>
      <c r="C66" s="32">
        <f>SUM(C61:C65)</f>
        <v>-34</v>
      </c>
      <c r="D66" s="32">
        <f>SUM(D61:D65)</f>
        <v>-2024</v>
      </c>
      <c r="E66" s="32">
        <f>SUM(E61:E65)</f>
        <v>0</v>
      </c>
      <c r="F66" s="32">
        <f>SUM(F61:F65)</f>
        <v>-2024</v>
      </c>
      <c r="G66" s="33">
        <f t="shared" si="0"/>
        <v>-2024</v>
      </c>
      <c r="H66" s="34" t="e">
        <f t="shared" si="1"/>
        <v>#DIV/0!</v>
      </c>
    </row>
    <row r="67" spans="1:8" s="24" customFormat="1" ht="20.100000000000001" customHeight="1">
      <c r="A67" s="35" t="s">
        <v>84</v>
      </c>
      <c r="B67" s="12">
        <v>1201</v>
      </c>
      <c r="C67" s="27"/>
      <c r="D67" s="27"/>
      <c r="E67" s="27"/>
      <c r="F67" s="27"/>
      <c r="G67" s="30">
        <f t="shared" si="0"/>
        <v>0</v>
      </c>
      <c r="H67" s="28" t="e">
        <f t="shared" si="1"/>
        <v>#DIV/0!</v>
      </c>
    </row>
    <row r="68" spans="1:8" s="24" customFormat="1" ht="20.100000000000001" customHeight="1">
      <c r="A68" s="35" t="s">
        <v>85</v>
      </c>
      <c r="B68" s="12">
        <v>1202</v>
      </c>
      <c r="C68" s="27">
        <f>'I. Фін результат'!C78</f>
        <v>0</v>
      </c>
      <c r="D68" s="27">
        <f>'I. Фін результат'!D78</f>
        <v>0</v>
      </c>
      <c r="E68" s="27">
        <v>0</v>
      </c>
      <c r="F68" s="27">
        <v>0</v>
      </c>
      <c r="G68" s="30">
        <f t="shared" si="0"/>
        <v>0</v>
      </c>
      <c r="H68" s="28" t="e">
        <f t="shared" si="1"/>
        <v>#DIV/0!</v>
      </c>
    </row>
    <row r="69" spans="1:8" s="24" customFormat="1" ht="20.100000000000001" customHeight="1">
      <c r="A69" s="37" t="s">
        <v>86</v>
      </c>
      <c r="B69" s="12">
        <v>1210</v>
      </c>
      <c r="C69" s="41">
        <f>SUM(C34,C44,C53,C55,C57,C63,C64)</f>
        <v>20903</v>
      </c>
      <c r="D69" s="41">
        <f>SUM(D34,D44,D53,D55,D57,D63,D64)</f>
        <v>8459</v>
      </c>
      <c r="E69" s="41">
        <f>SUM(E34,E44,E53,E55,E57,E63,E64)</f>
        <v>8607</v>
      </c>
      <c r="F69" s="41">
        <f>SUM(F34,F44,F53,F55,F57,F63,F64)</f>
        <v>8459</v>
      </c>
      <c r="G69" s="33">
        <f t="shared" si="0"/>
        <v>-148</v>
      </c>
      <c r="H69" s="34">
        <f t="shared" si="1"/>
        <v>98.280469385383995</v>
      </c>
    </row>
    <row r="70" spans="1:8" s="24" customFormat="1" ht="20.100000000000001" customHeight="1">
      <c r="A70" s="37" t="s">
        <v>87</v>
      </c>
      <c r="B70" s="12">
        <v>1220</v>
      </c>
      <c r="C70" s="41">
        <f>SUM(C35,C37,C43,C47,C54,C56,C59,C62,C65)</f>
        <v>-20937</v>
      </c>
      <c r="D70" s="41">
        <f>SUM(D35,D37,D43,D47,D54,D56,D59,D62,D65)</f>
        <v>-10483</v>
      </c>
      <c r="E70" s="41">
        <f>SUM(E35,E37,E43,E47,E54,E56,E59,E62,E65)</f>
        <v>-8607</v>
      </c>
      <c r="F70" s="41">
        <f>SUM(F35,F37,F43,F47,F54,F56,F59,F62,F65)</f>
        <v>-10483</v>
      </c>
      <c r="G70" s="33">
        <f t="shared" si="0"/>
        <v>-1876</v>
      </c>
      <c r="H70" s="34">
        <f t="shared" si="1"/>
        <v>121.79621238526781</v>
      </c>
    </row>
    <row r="71" spans="1:8" s="24" customFormat="1" ht="20.100000000000001" customHeight="1">
      <c r="A71" s="35" t="s">
        <v>88</v>
      </c>
      <c r="B71" s="12">
        <v>1230</v>
      </c>
      <c r="C71" s="27"/>
      <c r="D71" s="27"/>
      <c r="E71" s="27"/>
      <c r="F71" s="27"/>
      <c r="G71" s="30">
        <f t="shared" si="0"/>
        <v>0</v>
      </c>
      <c r="H71" s="28" t="e">
        <f t="shared" si="1"/>
        <v>#DIV/0!</v>
      </c>
    </row>
    <row r="72" spans="1:8" s="24" customFormat="1" ht="20.100000000000001" customHeight="1">
      <c r="A72" s="37" t="s">
        <v>89</v>
      </c>
      <c r="B72" s="12"/>
      <c r="C72" s="42"/>
      <c r="D72" s="43"/>
      <c r="E72" s="43"/>
      <c r="F72" s="43"/>
      <c r="G72" s="30">
        <f t="shared" si="0"/>
        <v>0</v>
      </c>
      <c r="H72" s="28" t="e">
        <f t="shared" si="1"/>
        <v>#DIV/0!</v>
      </c>
    </row>
    <row r="73" spans="1:8" s="24" customFormat="1" ht="20.100000000000001" customHeight="1">
      <c r="A73" s="35" t="s">
        <v>90</v>
      </c>
      <c r="B73" s="12">
        <v>1400</v>
      </c>
      <c r="C73" s="27">
        <f>'I. Фін результат'!C91</f>
        <v>551</v>
      </c>
      <c r="D73" s="27">
        <f>'I. Фін результат'!D91</f>
        <v>647</v>
      </c>
      <c r="E73" s="27">
        <f>'I. Фін результат'!E91</f>
        <v>518</v>
      </c>
      <c r="F73" s="27">
        <f>'I. Фін результат'!F91</f>
        <v>647</v>
      </c>
      <c r="G73" s="30">
        <f t="shared" si="0"/>
        <v>129</v>
      </c>
      <c r="H73" s="28">
        <f t="shared" si="1"/>
        <v>124.90347490347492</v>
      </c>
    </row>
    <row r="74" spans="1:8" s="24" customFormat="1" ht="20.100000000000001" customHeight="1">
      <c r="A74" s="35" t="s">
        <v>91</v>
      </c>
      <c r="B74" s="44">
        <v>1401</v>
      </c>
      <c r="C74" s="27">
        <f>'I. Фін результат'!C92</f>
        <v>177</v>
      </c>
      <c r="D74" s="27">
        <f>'I. Фін результат'!D92</f>
        <v>350</v>
      </c>
      <c r="E74" s="27">
        <f>'I. Фін результат'!E92</f>
        <v>150</v>
      </c>
      <c r="F74" s="27">
        <f>'I. Фін результат'!F92</f>
        <v>350</v>
      </c>
      <c r="G74" s="30">
        <f t="shared" si="0"/>
        <v>200</v>
      </c>
      <c r="H74" s="28">
        <f t="shared" si="1"/>
        <v>233.33333333333334</v>
      </c>
    </row>
    <row r="75" spans="1:8" s="24" customFormat="1" ht="20.100000000000001" customHeight="1">
      <c r="A75" s="35" t="s">
        <v>92</v>
      </c>
      <c r="B75" s="44">
        <v>1402</v>
      </c>
      <c r="C75" s="27">
        <f>'I. Фін результат'!C93</f>
        <v>374</v>
      </c>
      <c r="D75" s="27">
        <f>'I. Фін результат'!D93</f>
        <v>297</v>
      </c>
      <c r="E75" s="27">
        <f>'I. Фін результат'!E93</f>
        <v>368</v>
      </c>
      <c r="F75" s="27">
        <f>'I. Фін результат'!F93</f>
        <v>297</v>
      </c>
      <c r="G75" s="30">
        <f t="shared" si="0"/>
        <v>-71</v>
      </c>
      <c r="H75" s="28">
        <f t="shared" si="1"/>
        <v>80.706521739130437</v>
      </c>
    </row>
    <row r="76" spans="1:8" s="24" customFormat="1" ht="20.100000000000001" customHeight="1">
      <c r="A76" s="35" t="s">
        <v>93</v>
      </c>
      <c r="B76" s="44">
        <v>1410</v>
      </c>
      <c r="C76" s="27">
        <f>'I. Фін результат'!C94</f>
        <v>7566</v>
      </c>
      <c r="D76" s="27">
        <f>'I. Фін результат'!D94</f>
        <v>5980</v>
      </c>
      <c r="E76" s="27">
        <f>'I. Фін результат'!E94</f>
        <v>4906</v>
      </c>
      <c r="F76" s="27">
        <f>'I. Фін результат'!F94</f>
        <v>5980</v>
      </c>
      <c r="G76" s="30">
        <f t="shared" si="0"/>
        <v>1074</v>
      </c>
      <c r="H76" s="28">
        <f t="shared" si="1"/>
        <v>121.89156135344477</v>
      </c>
    </row>
    <row r="77" spans="1:8" s="24" customFormat="1" ht="20.100000000000001" customHeight="1">
      <c r="A77" s="35" t="s">
        <v>94</v>
      </c>
      <c r="B77" s="44">
        <v>1420</v>
      </c>
      <c r="C77" s="27">
        <f>'I. Фін результат'!C95</f>
        <v>1654</v>
      </c>
      <c r="D77" s="27">
        <f>'I. Фін результат'!D95</f>
        <v>1322</v>
      </c>
      <c r="E77" s="27">
        <f>'I. Фін результат'!E95</f>
        <v>1065</v>
      </c>
      <c r="F77" s="27">
        <f>'I. Фін результат'!F95</f>
        <v>1322</v>
      </c>
      <c r="G77" s="30">
        <f t="shared" si="0"/>
        <v>257</v>
      </c>
      <c r="H77" s="28">
        <f t="shared" si="1"/>
        <v>124.13145539906102</v>
      </c>
    </row>
    <row r="78" spans="1:8" s="24" customFormat="1" ht="20.100000000000001" customHeight="1">
      <c r="A78" s="35" t="s">
        <v>95</v>
      </c>
      <c r="B78" s="44">
        <v>1430</v>
      </c>
      <c r="C78" s="27">
        <f>'I. Фін результат'!C96</f>
        <v>1686</v>
      </c>
      <c r="D78" s="27">
        <f>'I. Фін результат'!D96</f>
        <v>1860</v>
      </c>
      <c r="E78" s="27">
        <f>'I. Фін результат'!E96</f>
        <v>1565</v>
      </c>
      <c r="F78" s="27">
        <f>'I. Фін результат'!F96</f>
        <v>1860</v>
      </c>
      <c r="G78" s="30">
        <f t="shared" si="0"/>
        <v>295</v>
      </c>
      <c r="H78" s="28">
        <f t="shared" si="1"/>
        <v>118.84984025559105</v>
      </c>
    </row>
    <row r="79" spans="1:8" s="24" customFormat="1" ht="20.100000000000001" customHeight="1">
      <c r="A79" s="35" t="s">
        <v>96</v>
      </c>
      <c r="B79" s="44">
        <v>1440</v>
      </c>
      <c r="C79" s="27">
        <f>'I. Фін результат'!C97</f>
        <v>9397</v>
      </c>
      <c r="D79" s="27">
        <f>'I. Фін результат'!D97</f>
        <v>674</v>
      </c>
      <c r="E79" s="27">
        <f>'I. Фін результат'!E97</f>
        <v>553</v>
      </c>
      <c r="F79" s="27">
        <f>'I. Фін результат'!F97</f>
        <v>674</v>
      </c>
      <c r="G79" s="30">
        <f t="shared" si="0"/>
        <v>121</v>
      </c>
      <c r="H79" s="28">
        <f t="shared" si="1"/>
        <v>121.88065099457503</v>
      </c>
    </row>
    <row r="80" spans="1:8" s="24" customFormat="1" ht="20.100000000000001" customHeight="1">
      <c r="A80" s="37" t="s">
        <v>97</v>
      </c>
      <c r="B80" s="44">
        <v>1450</v>
      </c>
      <c r="C80" s="32">
        <f>SUM(C73,C76,C77,C78,C79)</f>
        <v>20854</v>
      </c>
      <c r="D80" s="32">
        <f>SUM(D73,D76,D77,D78,D79)</f>
        <v>10483</v>
      </c>
      <c r="E80" s="32">
        <f>SUM(E73,E76,E77,E78,E79)</f>
        <v>8607</v>
      </c>
      <c r="F80" s="32">
        <f>SUM(F73,F76,F77,F78,F79)</f>
        <v>10483</v>
      </c>
      <c r="G80" s="33">
        <f t="shared" si="0"/>
        <v>1876</v>
      </c>
      <c r="H80" s="34">
        <f t="shared" si="1"/>
        <v>121.79621238526781</v>
      </c>
    </row>
    <row r="81" spans="1:8" s="24" customFormat="1" ht="18" customHeight="1">
      <c r="A81" s="205" t="s">
        <v>98</v>
      </c>
      <c r="B81" s="205"/>
      <c r="C81" s="205"/>
      <c r="D81" s="205"/>
      <c r="E81" s="205"/>
      <c r="F81" s="205"/>
      <c r="G81" s="205"/>
      <c r="H81" s="205"/>
    </row>
    <row r="82" spans="1:8" s="24" customFormat="1" ht="17.45" customHeight="1">
      <c r="A82" s="206" t="s">
        <v>99</v>
      </c>
      <c r="B82" s="206"/>
      <c r="C82" s="206"/>
      <c r="D82" s="206"/>
      <c r="E82" s="206"/>
      <c r="F82" s="206"/>
      <c r="G82" s="206"/>
      <c r="H82" s="206"/>
    </row>
    <row r="83" spans="1:8" s="24" customFormat="1" ht="37.5" customHeight="1">
      <c r="A83" s="45" t="s">
        <v>100</v>
      </c>
      <c r="B83" s="46">
        <v>2000</v>
      </c>
      <c r="C83" s="27"/>
      <c r="D83" s="27">
        <f>'ІІ. Розр. з бюджетом'!D7</f>
        <v>0</v>
      </c>
      <c r="E83" s="27">
        <f>'ІІ. Розр. з бюджетом'!E7</f>
        <v>0</v>
      </c>
      <c r="F83" s="27">
        <f>'ІІ. Розр. з бюджетом'!F7</f>
        <v>0</v>
      </c>
      <c r="G83" s="27">
        <f t="shared" ref="G83:G93" si="2">F83-E83</f>
        <v>0</v>
      </c>
      <c r="H83" s="28" t="e">
        <f t="shared" ref="H83:H93" si="3">(F83/E83)*100</f>
        <v>#DIV/0!</v>
      </c>
    </row>
    <row r="84" spans="1:8" s="24" customFormat="1" ht="39.75" customHeight="1">
      <c r="A84" s="47" t="s">
        <v>101</v>
      </c>
      <c r="B84" s="12">
        <v>2010</v>
      </c>
      <c r="C84" s="48">
        <f>SUM(C85:C86)</f>
        <v>-1</v>
      </c>
      <c r="D84" s="48">
        <v>0</v>
      </c>
      <c r="E84" s="48">
        <f>E85</f>
        <v>0</v>
      </c>
      <c r="F84" s="48">
        <f>SUM(F85:F86)</f>
        <v>0</v>
      </c>
      <c r="G84" s="30">
        <f t="shared" si="2"/>
        <v>0</v>
      </c>
      <c r="H84" s="28" t="e">
        <f t="shared" si="3"/>
        <v>#DIV/0!</v>
      </c>
    </row>
    <row r="85" spans="1:8" s="24" customFormat="1" ht="37.5" customHeight="1">
      <c r="A85" s="35" t="s">
        <v>102</v>
      </c>
      <c r="B85" s="12">
        <v>2011</v>
      </c>
      <c r="C85" s="27">
        <f>'ІІ. Розр. з бюджетом'!C9</f>
        <v>-1</v>
      </c>
      <c r="D85" s="27">
        <f>'ІІ. Розр. з бюджетом'!D9</f>
        <v>0</v>
      </c>
      <c r="E85" s="27">
        <f>'ІІ. Розр. з бюджетом'!E9</f>
        <v>0</v>
      </c>
      <c r="F85" s="27">
        <f>'ІІ. Розр. з бюджетом'!F9</f>
        <v>0</v>
      </c>
      <c r="G85" s="30">
        <f t="shared" si="2"/>
        <v>0</v>
      </c>
      <c r="H85" s="28" t="e">
        <f t="shared" si="3"/>
        <v>#DIV/0!</v>
      </c>
    </row>
    <row r="86" spans="1:8" s="24" customFormat="1" ht="39.75" customHeight="1">
      <c r="A86" s="35" t="s">
        <v>103</v>
      </c>
      <c r="B86" s="12">
        <v>2012</v>
      </c>
      <c r="C86" s="27">
        <v>0</v>
      </c>
      <c r="D86" s="27">
        <v>0</v>
      </c>
      <c r="E86" s="27">
        <v>0</v>
      </c>
      <c r="F86" s="27">
        <v>0</v>
      </c>
      <c r="G86" s="30">
        <f t="shared" si="2"/>
        <v>0</v>
      </c>
      <c r="H86" s="28" t="e">
        <f t="shared" si="3"/>
        <v>#DIV/0!</v>
      </c>
    </row>
    <row r="87" spans="1:8" s="24" customFormat="1">
      <c r="A87" s="35" t="s">
        <v>104</v>
      </c>
      <c r="B87" s="12" t="s">
        <v>105</v>
      </c>
      <c r="C87" s="27">
        <v>0</v>
      </c>
      <c r="D87" s="27">
        <v>0</v>
      </c>
      <c r="E87" s="27">
        <v>0</v>
      </c>
      <c r="F87" s="27">
        <v>0</v>
      </c>
      <c r="G87" s="49">
        <f t="shared" si="2"/>
        <v>0</v>
      </c>
      <c r="H87" s="28" t="e">
        <f t="shared" si="3"/>
        <v>#DIV/0!</v>
      </c>
    </row>
    <row r="88" spans="1:8" s="24" customFormat="1">
      <c r="A88" s="35" t="s">
        <v>106</v>
      </c>
      <c r="B88" s="12">
        <v>2020</v>
      </c>
      <c r="C88" s="27">
        <v>0</v>
      </c>
      <c r="D88" s="27">
        <v>0</v>
      </c>
      <c r="E88" s="27">
        <v>0</v>
      </c>
      <c r="F88" s="27">
        <v>0</v>
      </c>
      <c r="G88" s="30">
        <f t="shared" si="2"/>
        <v>0</v>
      </c>
      <c r="H88" s="28" t="e">
        <f t="shared" si="3"/>
        <v>#DIV/0!</v>
      </c>
    </row>
    <row r="89" spans="1:8" s="24" customFormat="1">
      <c r="A89" s="47" t="s">
        <v>107</v>
      </c>
      <c r="B89" s="12">
        <v>2030</v>
      </c>
      <c r="C89" s="27">
        <v>0</v>
      </c>
      <c r="D89" s="27">
        <v>0</v>
      </c>
      <c r="E89" s="27">
        <v>0</v>
      </c>
      <c r="F89" s="27">
        <v>0</v>
      </c>
      <c r="G89" s="30">
        <f t="shared" si="2"/>
        <v>0</v>
      </c>
      <c r="H89" s="28" t="e">
        <f t="shared" si="3"/>
        <v>#DIV/0!</v>
      </c>
    </row>
    <row r="90" spans="1:8" s="24" customFormat="1">
      <c r="A90" s="47" t="s">
        <v>108</v>
      </c>
      <c r="B90" s="12">
        <v>2040</v>
      </c>
      <c r="C90" s="27">
        <v>0</v>
      </c>
      <c r="D90" s="27">
        <v>0</v>
      </c>
      <c r="E90" s="27">
        <v>0</v>
      </c>
      <c r="F90" s="27">
        <v>0</v>
      </c>
      <c r="G90" s="30">
        <f t="shared" si="2"/>
        <v>0</v>
      </c>
      <c r="H90" s="28" t="e">
        <f t="shared" si="3"/>
        <v>#DIV/0!</v>
      </c>
    </row>
    <row r="91" spans="1:8" s="24" customFormat="1">
      <c r="A91" s="47" t="s">
        <v>109</v>
      </c>
      <c r="B91" s="12">
        <v>2050</v>
      </c>
      <c r="C91" s="27">
        <v>0</v>
      </c>
      <c r="D91" s="27">
        <v>0</v>
      </c>
      <c r="E91" s="27">
        <v>0</v>
      </c>
      <c r="F91" s="27">
        <v>0</v>
      </c>
      <c r="G91" s="30">
        <f t="shared" si="2"/>
        <v>0</v>
      </c>
      <c r="H91" s="28" t="e">
        <f t="shared" si="3"/>
        <v>#DIV/0!</v>
      </c>
    </row>
    <row r="92" spans="1:8" s="24" customFormat="1">
      <c r="A92" s="47" t="s">
        <v>110</v>
      </c>
      <c r="B92" s="12">
        <v>2060</v>
      </c>
      <c r="C92" s="27">
        <v>0</v>
      </c>
      <c r="D92" s="27">
        <v>0</v>
      </c>
      <c r="E92" s="27">
        <v>0</v>
      </c>
      <c r="F92" s="27">
        <v>0</v>
      </c>
      <c r="G92" s="30">
        <f t="shared" si="2"/>
        <v>0</v>
      </c>
      <c r="H92" s="28" t="e">
        <f t="shared" si="3"/>
        <v>#DIV/0!</v>
      </c>
    </row>
    <row r="93" spans="1:8" s="24" customFormat="1" ht="41.25" customHeight="1">
      <c r="A93" s="47" t="s">
        <v>111</v>
      </c>
      <c r="B93" s="12">
        <v>2070</v>
      </c>
      <c r="C93" s="50">
        <f>SUM(C83,C84,C88,C89,C90,C91,C92)+C66</f>
        <v>-35</v>
      </c>
      <c r="D93" s="50">
        <f>SUM(D83,D84,D88,D89,D90,D91,D92)+D66</f>
        <v>-2024</v>
      </c>
      <c r="E93" s="50">
        <f>SUM(E83,E84,E88,E89,E90,E91,E92)+E66</f>
        <v>0</v>
      </c>
      <c r="F93" s="50">
        <f>SUM(F83,F84,F88,F89,F90,F91,F92)+F66</f>
        <v>-2024</v>
      </c>
      <c r="G93" s="30">
        <f t="shared" si="2"/>
        <v>-2024</v>
      </c>
      <c r="H93" s="28" t="e">
        <f t="shared" si="3"/>
        <v>#DIV/0!</v>
      </c>
    </row>
    <row r="94" spans="1:8" s="24" customFormat="1" ht="21.75" customHeight="1">
      <c r="A94" s="207" t="s">
        <v>112</v>
      </c>
      <c r="B94" s="207"/>
      <c r="C94" s="207"/>
      <c r="D94" s="207"/>
      <c r="E94" s="207"/>
      <c r="F94" s="207"/>
      <c r="G94" s="207"/>
      <c r="H94" s="207"/>
    </row>
    <row r="95" spans="1:8" s="24" customFormat="1" ht="41.25" customHeight="1">
      <c r="A95" s="51" t="s">
        <v>113</v>
      </c>
      <c r="B95" s="12">
        <v>2110</v>
      </c>
      <c r="C95" s="33">
        <f>'ІІ. Розр. з бюджетом'!C20</f>
        <v>5620</v>
      </c>
      <c r="D95" s="33">
        <f>'ІІ. Розр. з бюджетом'!D20</f>
        <v>2566</v>
      </c>
      <c r="E95" s="33">
        <f>'ІІ. Розр. з бюджетом'!E20</f>
        <v>2083</v>
      </c>
      <c r="F95" s="33">
        <f>'ІІ. Розр. з бюджетом'!F20</f>
        <v>2566</v>
      </c>
      <c r="G95" s="33">
        <f t="shared" ref="G95:G98" si="4">F95-E95</f>
        <v>483</v>
      </c>
      <c r="H95" s="34">
        <f t="shared" ref="H95:H107" si="5">(F95/E95)*100</f>
        <v>123.18771003360538</v>
      </c>
    </row>
    <row r="96" spans="1:8" s="24" customFormat="1">
      <c r="A96" s="35" t="s">
        <v>114</v>
      </c>
      <c r="B96" s="12">
        <v>2111</v>
      </c>
      <c r="C96" s="30">
        <v>0</v>
      </c>
      <c r="D96" s="30">
        <v>0</v>
      </c>
      <c r="E96" s="30"/>
      <c r="F96" s="30">
        <v>0</v>
      </c>
      <c r="G96" s="30">
        <f t="shared" si="4"/>
        <v>0</v>
      </c>
      <c r="H96" s="28" t="e">
        <f t="shared" si="5"/>
        <v>#DIV/0!</v>
      </c>
    </row>
    <row r="97" spans="1:8" s="24" customFormat="1">
      <c r="A97" s="35" t="s">
        <v>115</v>
      </c>
      <c r="B97" s="12">
        <v>2112</v>
      </c>
      <c r="C97" s="30">
        <f>'ІІ. Розр. з бюджетом'!C22</f>
        <v>4181</v>
      </c>
      <c r="D97" s="30">
        <f>'ІІ. Розр. з бюджетом'!D22</f>
        <v>1452</v>
      </c>
      <c r="E97" s="30">
        <f>'ІІ. Розр. з бюджетом'!E22</f>
        <v>1196</v>
      </c>
      <c r="F97" s="30">
        <f>'ІІ. Розр. з бюджетом'!F22</f>
        <v>1452</v>
      </c>
      <c r="G97" s="30">
        <f t="shared" si="4"/>
        <v>256</v>
      </c>
      <c r="H97" s="28">
        <f t="shared" si="5"/>
        <v>121.40468227424751</v>
      </c>
    </row>
    <row r="98" spans="1:8" s="24" customFormat="1" ht="19.5" customHeight="1">
      <c r="A98" s="47" t="s">
        <v>116</v>
      </c>
      <c r="B98" s="16">
        <v>2113</v>
      </c>
      <c r="C98" s="30"/>
      <c r="D98" s="30"/>
      <c r="E98" s="30"/>
      <c r="F98" s="30"/>
      <c r="G98" s="30">
        <f t="shared" si="4"/>
        <v>0</v>
      </c>
      <c r="H98" s="28" t="e">
        <f t="shared" si="5"/>
        <v>#DIV/0!</v>
      </c>
    </row>
    <row r="99" spans="1:8" s="24" customFormat="1">
      <c r="A99" s="47" t="s">
        <v>117</v>
      </c>
      <c r="B99" s="16">
        <v>2114</v>
      </c>
      <c r="C99" s="30"/>
      <c r="D99" s="30"/>
      <c r="E99" s="30"/>
      <c r="F99" s="30"/>
      <c r="G99" s="30"/>
      <c r="H99" s="28" t="e">
        <f t="shared" si="5"/>
        <v>#DIV/0!</v>
      </c>
    </row>
    <row r="100" spans="1:8" s="24" customFormat="1" ht="37.5">
      <c r="A100" s="47" t="s">
        <v>118</v>
      </c>
      <c r="B100" s="16">
        <v>2115</v>
      </c>
      <c r="C100" s="30"/>
      <c r="D100" s="30"/>
      <c r="E100" s="30"/>
      <c r="F100" s="30"/>
      <c r="G100" s="30"/>
      <c r="H100" s="28" t="e">
        <f t="shared" si="5"/>
        <v>#DIV/0!</v>
      </c>
    </row>
    <row r="101" spans="1:8" s="24" customFormat="1">
      <c r="A101" s="47" t="s">
        <v>119</v>
      </c>
      <c r="B101" s="16">
        <v>2116</v>
      </c>
      <c r="C101" s="30"/>
      <c r="D101" s="30"/>
      <c r="E101" s="30"/>
      <c r="F101" s="30"/>
      <c r="G101" s="30"/>
      <c r="H101" s="28" t="e">
        <f t="shared" si="5"/>
        <v>#DIV/0!</v>
      </c>
    </row>
    <row r="102" spans="1:8" s="24" customFormat="1">
      <c r="A102" s="47" t="s">
        <v>120</v>
      </c>
      <c r="B102" s="16">
        <v>2117</v>
      </c>
      <c r="C102" s="30"/>
      <c r="D102" s="30"/>
      <c r="E102" s="30"/>
      <c r="F102" s="30"/>
      <c r="G102" s="30"/>
      <c r="H102" s="28" t="e">
        <f t="shared" si="5"/>
        <v>#DIV/0!</v>
      </c>
    </row>
    <row r="103" spans="1:8" s="24" customFormat="1" ht="21.75" customHeight="1">
      <c r="A103" s="51" t="s">
        <v>121</v>
      </c>
      <c r="B103" s="22">
        <v>2120</v>
      </c>
      <c r="C103" s="52">
        <f>'ІІ. Розр. з бюджетом'!C30</f>
        <v>72</v>
      </c>
      <c r="D103" s="52">
        <f>'ІІ. Розр. з бюджетом'!D30</f>
        <v>72</v>
      </c>
      <c r="E103" s="52">
        <f>'ІІ. Розр. з бюджетом'!E30</f>
        <v>72</v>
      </c>
      <c r="F103" s="52">
        <f>'ІІ. Розр. з бюджетом'!F30</f>
        <v>72</v>
      </c>
      <c r="G103" s="33">
        <f t="shared" ref="G103:G106" si="6">F103-E103</f>
        <v>0</v>
      </c>
      <c r="H103" s="34">
        <f t="shared" si="5"/>
        <v>100</v>
      </c>
    </row>
    <row r="104" spans="1:8" s="24" customFormat="1" ht="37.5">
      <c r="A104" s="51" t="s">
        <v>122</v>
      </c>
      <c r="B104" s="22">
        <v>2130</v>
      </c>
      <c r="C104" s="52">
        <f>'ІІ. Розр. з бюджетом'!C35</f>
        <v>1787</v>
      </c>
      <c r="D104" s="52">
        <f>'ІІ. Розр. з бюджетом'!D35</f>
        <v>1401</v>
      </c>
      <c r="E104" s="52">
        <f>'ІІ. Розр. з бюджетом'!E35</f>
        <v>1139</v>
      </c>
      <c r="F104" s="52">
        <f>'ІІ. Розр. з бюджетом'!F35</f>
        <v>1401</v>
      </c>
      <c r="G104" s="33">
        <f t="shared" si="6"/>
        <v>262</v>
      </c>
      <c r="H104" s="34">
        <f t="shared" si="5"/>
        <v>123.00263388937664</v>
      </c>
    </row>
    <row r="105" spans="1:8" s="24" customFormat="1" ht="60.75" customHeight="1">
      <c r="A105" s="53" t="s">
        <v>123</v>
      </c>
      <c r="B105" s="16">
        <v>2131</v>
      </c>
      <c r="C105" s="27">
        <f>'ІІ. Розр. з бюджетом'!C36</f>
        <v>0</v>
      </c>
      <c r="D105" s="27">
        <f>'ІІ. Розр. з бюджетом'!D36</f>
        <v>0</v>
      </c>
      <c r="E105" s="27">
        <f>'ІІ. Розр. з бюджетом'!E36</f>
        <v>0</v>
      </c>
      <c r="F105" s="27">
        <f>'ІІ. Розр. з бюджетом'!F36</f>
        <v>0</v>
      </c>
      <c r="G105" s="30">
        <f t="shared" si="6"/>
        <v>0</v>
      </c>
      <c r="H105" s="28" t="e">
        <f t="shared" si="5"/>
        <v>#DIV/0!</v>
      </c>
    </row>
    <row r="106" spans="1:8" s="24" customFormat="1" ht="19.5" customHeight="1">
      <c r="A106" s="53" t="s">
        <v>124</v>
      </c>
      <c r="B106" s="16">
        <v>2133</v>
      </c>
      <c r="C106" s="27">
        <f>'ІІ. Розр. з бюджетом'!C38</f>
        <v>1667</v>
      </c>
      <c r="D106" s="27">
        <f>'ІІ. Розр. з бюджетом'!D38</f>
        <v>1308</v>
      </c>
      <c r="E106" s="27">
        <f>'ІІ. Розр. з бюджетом'!E38</f>
        <v>1065</v>
      </c>
      <c r="F106" s="27">
        <f>'ІІ. Розр. з бюджетом'!F38</f>
        <v>1308</v>
      </c>
      <c r="G106" s="30">
        <f t="shared" si="6"/>
        <v>243</v>
      </c>
      <c r="H106" s="28">
        <f t="shared" si="5"/>
        <v>122.81690140845069</v>
      </c>
    </row>
    <row r="107" spans="1:8" s="24" customFormat="1" ht="22.5" customHeight="1">
      <c r="A107" s="38" t="s">
        <v>125</v>
      </c>
      <c r="B107" s="16">
        <v>2200</v>
      </c>
      <c r="C107" s="52">
        <f>'ІІ. Розр. з бюджетом'!C43</f>
        <v>7479</v>
      </c>
      <c r="D107" s="52">
        <f>'ІІ. Розр. з бюджетом'!D43</f>
        <v>4039</v>
      </c>
      <c r="E107" s="52">
        <f>'ІІ. Розр. з бюджетом'!E43</f>
        <v>3294</v>
      </c>
      <c r="F107" s="52">
        <f>'ІІ. Розр. з бюджетом'!F43</f>
        <v>4039</v>
      </c>
      <c r="G107" s="33"/>
      <c r="H107" s="34">
        <f t="shared" si="5"/>
        <v>122.61687917425623</v>
      </c>
    </row>
    <row r="108" spans="1:8" s="24" customFormat="1" ht="18" customHeight="1">
      <c r="A108" s="205" t="s">
        <v>126</v>
      </c>
      <c r="B108" s="205"/>
      <c r="C108" s="205"/>
      <c r="D108" s="205"/>
      <c r="E108" s="205"/>
      <c r="F108" s="205"/>
      <c r="G108" s="205"/>
      <c r="H108" s="205"/>
    </row>
    <row r="109" spans="1:8" s="24" customFormat="1" ht="20.100000000000001" customHeight="1">
      <c r="A109" s="54" t="s">
        <v>127</v>
      </c>
      <c r="B109" s="12">
        <v>3405</v>
      </c>
      <c r="C109" s="52">
        <f>'ІІІ. Рух грош. коштів'!C69</f>
        <v>0</v>
      </c>
      <c r="D109" s="52">
        <f>'ІІІ. Рух грош. коштів'!D69</f>
        <v>0</v>
      </c>
      <c r="E109" s="52">
        <f>'ІІІ. Рух грош. коштів'!E69</f>
        <v>0</v>
      </c>
      <c r="F109" s="52">
        <f>'ІІІ. Рух грош. коштів'!F69</f>
        <v>0</v>
      </c>
      <c r="G109" s="33">
        <f>F109-E109</f>
        <v>0</v>
      </c>
      <c r="H109" s="34" t="e">
        <f t="shared" ref="H109:H115" si="7">(F109/E109)*100</f>
        <v>#DIV/0!</v>
      </c>
    </row>
    <row r="110" spans="1:8" s="24" customFormat="1" ht="20.100000000000001" customHeight="1">
      <c r="A110" s="53" t="s">
        <v>128</v>
      </c>
      <c r="B110" s="55">
        <v>3030</v>
      </c>
      <c r="C110" s="27">
        <f>'ІІІ. Рух грош. коштів'!C11</f>
        <v>0</v>
      </c>
      <c r="D110" s="27">
        <f>'ІІІ. Рух грош. коштів'!D11</f>
        <v>0</v>
      </c>
      <c r="E110" s="27">
        <f>'ІІІ. Рух грош. коштів'!E11</f>
        <v>0</v>
      </c>
      <c r="F110" s="27">
        <v>0</v>
      </c>
      <c r="G110" s="33"/>
      <c r="H110" s="28" t="e">
        <f t="shared" si="7"/>
        <v>#DIV/0!</v>
      </c>
    </row>
    <row r="111" spans="1:8" s="24" customFormat="1">
      <c r="A111" s="53" t="s">
        <v>129</v>
      </c>
      <c r="B111" s="55">
        <v>3195</v>
      </c>
      <c r="C111" s="27">
        <f>'ІІІ. Рух грош. коштів'!C37</f>
        <v>0</v>
      </c>
      <c r="D111" s="27">
        <f>'ІІІ. Рух грош. коштів'!D37</f>
        <v>0</v>
      </c>
      <c r="E111" s="27">
        <f>'ІІІ. Рух грош. коштів'!E37</f>
        <v>0</v>
      </c>
      <c r="F111" s="27">
        <v>0</v>
      </c>
      <c r="G111" s="30">
        <f t="shared" ref="G111:G115" si="8">F111-E111</f>
        <v>0</v>
      </c>
      <c r="H111" s="28" t="e">
        <f t="shared" si="7"/>
        <v>#DIV/0!</v>
      </c>
    </row>
    <row r="112" spans="1:8">
      <c r="A112" s="53" t="s">
        <v>130</v>
      </c>
      <c r="B112" s="55">
        <v>3295</v>
      </c>
      <c r="C112" s="27">
        <f>'ІІІ. Рух грош. коштів'!C50</f>
        <v>0</v>
      </c>
      <c r="D112" s="27">
        <f>'ІІІ. Рух грош. коштів'!D50</f>
        <v>0</v>
      </c>
      <c r="E112" s="27">
        <f>'ІІІ. Рух грош. коштів'!E50</f>
        <v>0</v>
      </c>
      <c r="F112" s="27">
        <f>'ІІІ. Рух грош. коштів'!F50</f>
        <v>0</v>
      </c>
      <c r="G112" s="30">
        <f t="shared" si="8"/>
        <v>0</v>
      </c>
      <c r="H112" s="28" t="e">
        <f t="shared" si="7"/>
        <v>#DIV/0!</v>
      </c>
    </row>
    <row r="113" spans="1:8" s="24" customFormat="1">
      <c r="A113" s="53" t="s">
        <v>131</v>
      </c>
      <c r="B113" s="12">
        <v>3395</v>
      </c>
      <c r="C113" s="27">
        <f>'ІІІ. Рух грош. коштів'!C67</f>
        <v>0</v>
      </c>
      <c r="D113" s="27">
        <f>'ІІІ. Рух грош. коштів'!D67</f>
        <v>0</v>
      </c>
      <c r="E113" s="27">
        <f>'ІІІ. Рух грош. коштів'!E67</f>
        <v>0</v>
      </c>
      <c r="F113" s="27">
        <f>'ІІІ. Рух грош. коштів'!F67</f>
        <v>0</v>
      </c>
      <c r="G113" s="30">
        <f t="shared" si="8"/>
        <v>0</v>
      </c>
      <c r="H113" s="28" t="e">
        <f t="shared" si="7"/>
        <v>#DIV/0!</v>
      </c>
    </row>
    <row r="114" spans="1:8" s="24" customFormat="1">
      <c r="A114" s="53" t="s">
        <v>132</v>
      </c>
      <c r="B114" s="12">
        <v>3410</v>
      </c>
      <c r="C114" s="27">
        <f>'ІІІ. Рух грош. коштів'!C70</f>
        <v>0</v>
      </c>
      <c r="D114" s="27">
        <f>'ІІІ. Рух грош. коштів'!D70</f>
        <v>0</v>
      </c>
      <c r="E114" s="27">
        <f>'ІІІ. Рух грош. коштів'!E70</f>
        <v>0</v>
      </c>
      <c r="F114" s="27">
        <f>'ІІІ. Рух грош. коштів'!F70</f>
        <v>0</v>
      </c>
      <c r="G114" s="30">
        <f t="shared" si="8"/>
        <v>0</v>
      </c>
      <c r="H114" s="28" t="e">
        <f t="shared" si="7"/>
        <v>#DIV/0!</v>
      </c>
    </row>
    <row r="115" spans="1:8" s="24" customFormat="1">
      <c r="A115" s="56" t="s">
        <v>133</v>
      </c>
      <c r="B115" s="12">
        <v>3415</v>
      </c>
      <c r="C115" s="32">
        <f>SUM(C109,C111:C114)</f>
        <v>0</v>
      </c>
      <c r="D115" s="32">
        <f>SUM(D109,D111:D114)</f>
        <v>0</v>
      </c>
      <c r="E115" s="32">
        <f>SUM(E109,E111:E114)</f>
        <v>0</v>
      </c>
      <c r="F115" s="32">
        <f>SUM(F109,F111:F114)</f>
        <v>0</v>
      </c>
      <c r="G115" s="33">
        <f t="shared" si="8"/>
        <v>0</v>
      </c>
      <c r="H115" s="34" t="e">
        <f t="shared" si="7"/>
        <v>#DIV/0!</v>
      </c>
    </row>
    <row r="116" spans="1:8" s="24" customFormat="1" ht="18" customHeight="1">
      <c r="A116" s="208" t="s">
        <v>134</v>
      </c>
      <c r="B116" s="208"/>
      <c r="C116" s="208"/>
      <c r="D116" s="208"/>
      <c r="E116" s="208"/>
      <c r="F116" s="208"/>
      <c r="G116" s="208"/>
      <c r="H116" s="208"/>
    </row>
    <row r="117" spans="1:8" s="24" customFormat="1" ht="20.100000000000001" customHeight="1">
      <c r="A117" s="54" t="s">
        <v>135</v>
      </c>
      <c r="B117" s="57">
        <v>4000</v>
      </c>
      <c r="C117" s="58">
        <f>SUM(C118:C123)</f>
        <v>920</v>
      </c>
      <c r="D117" s="58">
        <f>SUM(D118:D123)</f>
        <v>833</v>
      </c>
      <c r="E117" s="58">
        <f>SUM(E118:E123)</f>
        <v>1923</v>
      </c>
      <c r="F117" s="58">
        <f>SUM(F118:F123)</f>
        <v>833</v>
      </c>
      <c r="G117" s="33">
        <f t="shared" ref="G117:G121" si="9">F117-E117</f>
        <v>-1090</v>
      </c>
      <c r="H117" s="34">
        <f t="shared" ref="H117:H128" si="10">(F117/E117)*100</f>
        <v>43.317732709308373</v>
      </c>
    </row>
    <row r="118" spans="1:8" s="24" customFormat="1" ht="20.100000000000001" customHeight="1">
      <c r="A118" s="35" t="s">
        <v>136</v>
      </c>
      <c r="B118" s="59" t="s">
        <v>137</v>
      </c>
      <c r="C118" s="27">
        <f>'IV. Кап. інвестиції'!C7</f>
        <v>0</v>
      </c>
      <c r="D118" s="27">
        <f>'IV. Кап. інвестиції'!D7</f>
        <v>0</v>
      </c>
      <c r="E118" s="27">
        <f>'IV. Кап. інвестиції'!E7</f>
        <v>0</v>
      </c>
      <c r="F118" s="27">
        <f>'IV. Кап. інвестиції'!F7</f>
        <v>0</v>
      </c>
      <c r="G118" s="30">
        <f t="shared" si="9"/>
        <v>0</v>
      </c>
      <c r="H118" s="28" t="e">
        <f t="shared" si="10"/>
        <v>#DIV/0!</v>
      </c>
    </row>
    <row r="119" spans="1:8" s="24" customFormat="1" ht="20.100000000000001" customHeight="1">
      <c r="A119" s="35" t="s">
        <v>138</v>
      </c>
      <c r="B119" s="59">
        <v>4020</v>
      </c>
      <c r="C119" s="27">
        <f>'IV. Кап. інвестиції'!C8</f>
        <v>430</v>
      </c>
      <c r="D119" s="27">
        <f>'IV. Кап. інвестиції'!D8</f>
        <v>118</v>
      </c>
      <c r="E119" s="27">
        <f>'IV. Кап. інвестиції'!E8</f>
        <v>279</v>
      </c>
      <c r="F119" s="27">
        <f>'IV. Кап. інвестиції'!F8</f>
        <v>118</v>
      </c>
      <c r="G119" s="30">
        <f t="shared" si="9"/>
        <v>-161</v>
      </c>
      <c r="H119" s="28">
        <f t="shared" si="10"/>
        <v>42.293906810035843</v>
      </c>
    </row>
    <row r="120" spans="1:8" s="24" customFormat="1" ht="20.100000000000001" customHeight="1">
      <c r="A120" s="35" t="s">
        <v>139</v>
      </c>
      <c r="B120" s="59">
        <v>4030</v>
      </c>
      <c r="C120" s="27">
        <f>'IV. Кап. інвестиції'!C9</f>
        <v>19</v>
      </c>
      <c r="D120" s="27">
        <f>'IV. Кап. інвестиції'!D9</f>
        <v>32</v>
      </c>
      <c r="E120" s="27">
        <f>'IV. Кап. інвестиції'!E9</f>
        <v>40</v>
      </c>
      <c r="F120" s="27">
        <f>'IV. Кап. інвестиції'!F9</f>
        <v>32</v>
      </c>
      <c r="G120" s="30">
        <f t="shared" si="9"/>
        <v>-8</v>
      </c>
      <c r="H120" s="28">
        <f t="shared" si="10"/>
        <v>80</v>
      </c>
    </row>
    <row r="121" spans="1:8" s="24" customFormat="1">
      <c r="A121" s="35" t="s">
        <v>140</v>
      </c>
      <c r="B121" s="59">
        <v>4040</v>
      </c>
      <c r="C121" s="27">
        <f>'IV. Кап. інвестиції'!C10</f>
        <v>125</v>
      </c>
      <c r="D121" s="27">
        <f>'IV. Кап. інвестиції'!D10</f>
        <v>0</v>
      </c>
      <c r="E121" s="27">
        <f>'IV. Кап. інвестиції'!E10</f>
        <v>0</v>
      </c>
      <c r="F121" s="27">
        <f>'IV. Кап. інвестиції'!F10</f>
        <v>0</v>
      </c>
      <c r="G121" s="30">
        <f t="shared" si="9"/>
        <v>0</v>
      </c>
      <c r="H121" s="28" t="e">
        <f t="shared" si="10"/>
        <v>#DIV/0!</v>
      </c>
    </row>
    <row r="122" spans="1:8" s="24" customFormat="1" ht="37.5">
      <c r="A122" s="35" t="s">
        <v>141</v>
      </c>
      <c r="B122" s="59">
        <v>4050</v>
      </c>
      <c r="C122" s="27">
        <f>'IV. Кап. інвестиції'!C11</f>
        <v>113</v>
      </c>
      <c r="D122" s="27">
        <f>'IV. Кап. інвестиції'!D11</f>
        <v>0</v>
      </c>
      <c r="E122" s="27">
        <f>'IV. Кап. інвестиції'!E11</f>
        <v>1204</v>
      </c>
      <c r="F122" s="27">
        <f>'IV. Кап. інвестиції'!F11</f>
        <v>0</v>
      </c>
      <c r="G122" s="30"/>
      <c r="H122" s="28">
        <f t="shared" si="10"/>
        <v>0</v>
      </c>
    </row>
    <row r="123" spans="1:8" s="24" customFormat="1">
      <c r="A123" s="35" t="s">
        <v>142</v>
      </c>
      <c r="B123" s="59">
        <v>4060</v>
      </c>
      <c r="C123" s="27">
        <f>'IV. Кап. інвестиції'!C12</f>
        <v>233</v>
      </c>
      <c r="D123" s="27">
        <f>'IV. Кап. інвестиції'!D12</f>
        <v>683</v>
      </c>
      <c r="E123" s="27">
        <f>'IV. Кап. інвестиції'!E12</f>
        <v>400</v>
      </c>
      <c r="F123" s="27">
        <f>'IV. Кап. інвестиції'!F12</f>
        <v>683</v>
      </c>
      <c r="G123" s="30">
        <f t="shared" ref="G123:G128" si="11">F123-E123</f>
        <v>283</v>
      </c>
      <c r="H123" s="28">
        <f t="shared" si="10"/>
        <v>170.75</v>
      </c>
    </row>
    <row r="124" spans="1:8" s="24" customFormat="1" ht="20.100000000000001" customHeight="1">
      <c r="A124" s="38" t="s">
        <v>143</v>
      </c>
      <c r="B124" s="57">
        <v>4000</v>
      </c>
      <c r="C124" s="32">
        <f>SUM(C125:C128)</f>
        <v>0</v>
      </c>
      <c r="D124" s="32">
        <f>SUM(D125:D128)</f>
        <v>0</v>
      </c>
      <c r="E124" s="32">
        <f>SUM(E125:E128)</f>
        <v>0</v>
      </c>
      <c r="F124" s="32">
        <f>SUM(F125:F128)</f>
        <v>102</v>
      </c>
      <c r="G124" s="33">
        <f t="shared" si="11"/>
        <v>102</v>
      </c>
      <c r="H124" s="34" t="e">
        <f t="shared" si="10"/>
        <v>#DIV/0!</v>
      </c>
    </row>
    <row r="125" spans="1:8" s="24" customFormat="1" ht="20.100000000000001" customHeight="1">
      <c r="A125" s="47" t="s">
        <v>144</v>
      </c>
      <c r="B125" s="57" t="s">
        <v>145</v>
      </c>
      <c r="C125" s="60"/>
      <c r="D125" s="60"/>
      <c r="E125" s="27">
        <f>'6.2. Інша інфо_2'!M36</f>
        <v>0</v>
      </c>
      <c r="F125" s="27">
        <f>'6.2. Інша інфо_2'!N36</f>
        <v>0</v>
      </c>
      <c r="G125" s="30">
        <f t="shared" si="11"/>
        <v>0</v>
      </c>
      <c r="H125" s="28" t="e">
        <f t="shared" si="10"/>
        <v>#DIV/0!</v>
      </c>
    </row>
    <row r="126" spans="1:8" s="24" customFormat="1" ht="20.100000000000001" customHeight="1">
      <c r="A126" s="47" t="s">
        <v>146</v>
      </c>
      <c r="B126" s="57" t="s">
        <v>147</v>
      </c>
      <c r="C126" s="60"/>
      <c r="D126" s="60"/>
      <c r="E126" s="27">
        <f>'6.2. Інша інфо_2'!Q36</f>
        <v>0</v>
      </c>
      <c r="F126" s="27">
        <f>'6.2. Інша інфо_2'!R36</f>
        <v>102</v>
      </c>
      <c r="G126" s="30">
        <f t="shared" si="11"/>
        <v>102</v>
      </c>
      <c r="H126" s="28" t="e">
        <f t="shared" si="10"/>
        <v>#DIV/0!</v>
      </c>
    </row>
    <row r="127" spans="1:8" s="24" customFormat="1" ht="20.100000000000001" customHeight="1">
      <c r="A127" s="47" t="s">
        <v>148</v>
      </c>
      <c r="B127" s="57" t="s">
        <v>149</v>
      </c>
      <c r="C127" s="60"/>
      <c r="D127" s="60"/>
      <c r="E127" s="27"/>
      <c r="F127" s="27"/>
      <c r="G127" s="30">
        <f t="shared" si="11"/>
        <v>0</v>
      </c>
      <c r="H127" s="28" t="e">
        <f t="shared" si="10"/>
        <v>#DIV/0!</v>
      </c>
    </row>
    <row r="128" spans="1:8" s="24" customFormat="1" ht="20.100000000000001" customHeight="1">
      <c r="A128" s="61" t="s">
        <v>150</v>
      </c>
      <c r="B128" s="62" t="s">
        <v>151</v>
      </c>
      <c r="C128" s="63"/>
      <c r="D128" s="63"/>
      <c r="E128" s="64">
        <f>'6.2. Інша інфо_2'!Y36</f>
        <v>0</v>
      </c>
      <c r="F128" s="64">
        <f>'6.2. Інша інфо_2'!Z36</f>
        <v>0</v>
      </c>
      <c r="G128" s="64">
        <f t="shared" si="11"/>
        <v>0</v>
      </c>
      <c r="H128" s="65" t="e">
        <f t="shared" si="10"/>
        <v>#DIV/0!</v>
      </c>
    </row>
    <row r="129" spans="1:8" s="24" customFormat="1" ht="18" customHeight="1">
      <c r="A129" s="209" t="s">
        <v>152</v>
      </c>
      <c r="B129" s="209"/>
      <c r="C129" s="209"/>
      <c r="D129" s="209"/>
      <c r="E129" s="209"/>
      <c r="F129" s="209"/>
      <c r="G129" s="209"/>
      <c r="H129" s="209"/>
    </row>
    <row r="130" spans="1:8" s="24" customFormat="1">
      <c r="A130" s="66" t="s">
        <v>153</v>
      </c>
      <c r="B130" s="46">
        <v>5040</v>
      </c>
      <c r="C130" s="67">
        <f>(C66/C34)*100</f>
        <v>-0.16265607807491747</v>
      </c>
      <c r="D130" s="67">
        <f>(D66/D34)*100</f>
        <v>-23.995257854179016</v>
      </c>
      <c r="E130" s="67">
        <f>(E66/E34)*100</f>
        <v>0</v>
      </c>
      <c r="F130" s="67">
        <f>(F66/F34)*100</f>
        <v>-23.995257854179016</v>
      </c>
      <c r="G130" s="68">
        <f t="shared" ref="G130:G134" si="12">F130-E130</f>
        <v>-23.995257854179016</v>
      </c>
      <c r="H130" s="28" t="e">
        <f t="shared" ref="H130:H134" si="13">(F130/E130)*100</f>
        <v>#DIV/0!</v>
      </c>
    </row>
    <row r="131" spans="1:8" s="24" customFormat="1">
      <c r="A131" s="66" t="s">
        <v>154</v>
      </c>
      <c r="B131" s="46">
        <v>5020</v>
      </c>
      <c r="C131" s="67">
        <f>(C66/C142)*100</f>
        <v>-0.17774060327251817</v>
      </c>
      <c r="D131" s="67">
        <f>(D66/D142)*100</f>
        <v>-11.239449133718347</v>
      </c>
      <c r="E131" s="67">
        <f>(E66/E142)*100</f>
        <v>0</v>
      </c>
      <c r="F131" s="67" t="e">
        <f>(F66/F142)*100</f>
        <v>#VALUE!</v>
      </c>
      <c r="G131" s="68" t="e">
        <f t="shared" si="12"/>
        <v>#VALUE!</v>
      </c>
      <c r="H131" s="28" t="e">
        <f t="shared" si="13"/>
        <v>#VALUE!</v>
      </c>
    </row>
    <row r="132" spans="1:8" s="24" customFormat="1">
      <c r="A132" s="53" t="s">
        <v>155</v>
      </c>
      <c r="B132" s="12">
        <v>5030</v>
      </c>
      <c r="C132" s="68">
        <f>(C66/C148)*100</f>
        <v>-0.38002839035622071</v>
      </c>
      <c r="D132" s="68">
        <f>(D66/D148)*100</f>
        <v>-22.622866531793846</v>
      </c>
      <c r="E132" s="68">
        <f>(E66/E148)*100</f>
        <v>0</v>
      </c>
      <c r="F132" s="68" t="e">
        <f>(F66/F148)*100</f>
        <v>#VALUE!</v>
      </c>
      <c r="G132" s="68" t="e">
        <f t="shared" si="12"/>
        <v>#VALUE!</v>
      </c>
      <c r="H132" s="28" t="e">
        <f t="shared" si="13"/>
        <v>#VALUE!</v>
      </c>
    </row>
    <row r="133" spans="1:8" s="24" customFormat="1">
      <c r="A133" s="69" t="s">
        <v>156</v>
      </c>
      <c r="B133" s="55">
        <v>5110</v>
      </c>
      <c r="C133" s="70">
        <f>C148/C145</f>
        <v>4.0300450450450453</v>
      </c>
      <c r="D133" s="70">
        <f>D148/D145</f>
        <v>8.964629258517034</v>
      </c>
      <c r="E133" s="70">
        <f>E148/E145</f>
        <v>8.9649298597194385</v>
      </c>
      <c r="F133" s="70" t="e">
        <f>F148/F145</f>
        <v>#VALUE!</v>
      </c>
      <c r="G133" s="68" t="e">
        <f t="shared" si="12"/>
        <v>#VALUE!</v>
      </c>
      <c r="H133" s="28" t="e">
        <f t="shared" si="13"/>
        <v>#VALUE!</v>
      </c>
    </row>
    <row r="134" spans="1:8" s="24" customFormat="1" ht="21.75" customHeight="1">
      <c r="A134" s="71" t="s">
        <v>157</v>
      </c>
      <c r="B134" s="72">
        <v>5220</v>
      </c>
      <c r="C134" s="73">
        <f>C139/C138</f>
        <v>0.42839951865222625</v>
      </c>
      <c r="D134" s="73">
        <f>D139/D138</f>
        <v>0.46475268286665844</v>
      </c>
      <c r="E134" s="73">
        <f>E139/E138</f>
        <v>0.46475268286665844</v>
      </c>
      <c r="F134" s="73" t="e">
        <f>F139/F138</f>
        <v>#VALUE!</v>
      </c>
      <c r="G134" s="73" t="e">
        <f t="shared" si="12"/>
        <v>#VALUE!</v>
      </c>
      <c r="H134" s="65" t="e">
        <f t="shared" si="13"/>
        <v>#VALUE!</v>
      </c>
    </row>
    <row r="135" spans="1:8" s="24" customFormat="1" ht="18" customHeight="1">
      <c r="A135" s="205" t="s">
        <v>158</v>
      </c>
      <c r="B135" s="205"/>
      <c r="C135" s="205"/>
      <c r="D135" s="205"/>
      <c r="E135" s="205"/>
      <c r="F135" s="205"/>
      <c r="G135" s="205"/>
      <c r="H135" s="205"/>
    </row>
    <row r="136" spans="1:8" s="24" customFormat="1" ht="20.100000000000001" customHeight="1">
      <c r="A136" s="66" t="s">
        <v>159</v>
      </c>
      <c r="B136" s="46">
        <v>6000</v>
      </c>
      <c r="C136" s="60">
        <v>18632</v>
      </c>
      <c r="D136" s="60">
        <v>17695</v>
      </c>
      <c r="E136" s="60">
        <v>17695</v>
      </c>
      <c r="F136" s="74" t="s">
        <v>160</v>
      </c>
      <c r="G136" s="30">
        <f t="shared" ref="G136:G148" si="14">D136-C136</f>
        <v>-937</v>
      </c>
      <c r="H136" s="28">
        <f t="shared" ref="H136:H148" si="15">(D136/C136)*100</f>
        <v>94.97101760412194</v>
      </c>
    </row>
    <row r="137" spans="1:8" s="24" customFormat="1" ht="20.100000000000001" customHeight="1">
      <c r="A137" s="66" t="s">
        <v>161</v>
      </c>
      <c r="B137" s="46">
        <v>6001</v>
      </c>
      <c r="C137" s="75">
        <v>18050</v>
      </c>
      <c r="D137" s="75">
        <f>D138-D139</f>
        <v>17357</v>
      </c>
      <c r="E137" s="75">
        <f>E138-E139</f>
        <v>17357</v>
      </c>
      <c r="F137" s="74" t="s">
        <v>160</v>
      </c>
      <c r="G137" s="30">
        <f t="shared" si="14"/>
        <v>-693</v>
      </c>
      <c r="H137" s="28">
        <f t="shared" si="15"/>
        <v>96.1606648199446</v>
      </c>
    </row>
    <row r="138" spans="1:8" s="24" customFormat="1" ht="20.100000000000001" customHeight="1">
      <c r="A138" s="66" t="s">
        <v>162</v>
      </c>
      <c r="B138" s="46">
        <v>6002</v>
      </c>
      <c r="C138" s="60">
        <v>31578</v>
      </c>
      <c r="D138" s="60">
        <v>32428</v>
      </c>
      <c r="E138" s="60">
        <v>32428</v>
      </c>
      <c r="F138" s="74" t="s">
        <v>160</v>
      </c>
      <c r="G138" s="30">
        <f t="shared" si="14"/>
        <v>850</v>
      </c>
      <c r="H138" s="28">
        <f t="shared" si="15"/>
        <v>102.69174741908924</v>
      </c>
    </row>
    <row r="139" spans="1:8" s="24" customFormat="1" ht="20.100000000000001" customHeight="1">
      <c r="A139" s="66" t="s">
        <v>163</v>
      </c>
      <c r="B139" s="46">
        <v>6003</v>
      </c>
      <c r="C139" s="60">
        <v>13528</v>
      </c>
      <c r="D139" s="60">
        <v>15071</v>
      </c>
      <c r="E139" s="60">
        <v>15071</v>
      </c>
      <c r="F139" s="74" t="s">
        <v>160</v>
      </c>
      <c r="G139" s="30">
        <f t="shared" si="14"/>
        <v>1543</v>
      </c>
      <c r="H139" s="28">
        <f t="shared" si="15"/>
        <v>111.40597279716144</v>
      </c>
    </row>
    <row r="140" spans="1:8" s="24" customFormat="1" ht="20.100000000000001" customHeight="1">
      <c r="A140" s="53" t="s">
        <v>164</v>
      </c>
      <c r="B140" s="12">
        <v>6010</v>
      </c>
      <c r="C140" s="60">
        <v>242</v>
      </c>
      <c r="D140" s="60">
        <v>256</v>
      </c>
      <c r="E140" s="60">
        <v>256</v>
      </c>
      <c r="F140" s="74" t="s">
        <v>160</v>
      </c>
      <c r="G140" s="30">
        <f t="shared" si="14"/>
        <v>14</v>
      </c>
      <c r="H140" s="28">
        <f t="shared" si="15"/>
        <v>105.78512396694215</v>
      </c>
    </row>
    <row r="141" spans="1:8" s="24" customFormat="1">
      <c r="A141" s="53" t="s">
        <v>165</v>
      </c>
      <c r="B141" s="12">
        <v>6011</v>
      </c>
      <c r="C141" s="60">
        <v>255</v>
      </c>
      <c r="D141" s="60">
        <v>57</v>
      </c>
      <c r="E141" s="60">
        <v>57</v>
      </c>
      <c r="F141" s="74" t="s">
        <v>160</v>
      </c>
      <c r="G141" s="30">
        <f t="shared" si="14"/>
        <v>-198</v>
      </c>
      <c r="H141" s="28">
        <f t="shared" si="15"/>
        <v>22.352941176470591</v>
      </c>
    </row>
    <row r="142" spans="1:8" s="24" customFormat="1" ht="20.100000000000001" customHeight="1">
      <c r="A142" s="38" t="s">
        <v>166</v>
      </c>
      <c r="B142" s="12">
        <v>6020</v>
      </c>
      <c r="C142" s="76">
        <f>C136+C140+C141</f>
        <v>19129</v>
      </c>
      <c r="D142" s="76">
        <f>D136+D140+D141</f>
        <v>18008</v>
      </c>
      <c r="E142" s="76">
        <f>E136+E140+E141</f>
        <v>18008</v>
      </c>
      <c r="F142" s="74" t="s">
        <v>160</v>
      </c>
      <c r="G142" s="33">
        <f t="shared" si="14"/>
        <v>-1121</v>
      </c>
      <c r="H142" s="34">
        <f t="shared" si="15"/>
        <v>94.139787756809028</v>
      </c>
    </row>
    <row r="143" spans="1:8" s="24" customFormat="1" ht="20.100000000000001" customHeight="1">
      <c r="A143" s="53" t="s">
        <v>167</v>
      </c>
      <c r="B143" s="12">
        <v>6030</v>
      </c>
      <c r="C143" s="60"/>
      <c r="D143" s="60">
        <v>0</v>
      </c>
      <c r="E143" s="60"/>
      <c r="F143" s="74" t="s">
        <v>160</v>
      </c>
      <c r="G143" s="30">
        <f t="shared" si="14"/>
        <v>0</v>
      </c>
      <c r="H143" s="28" t="e">
        <f t="shared" si="15"/>
        <v>#DIV/0!</v>
      </c>
    </row>
    <row r="144" spans="1:8" s="24" customFormat="1" ht="20.100000000000001" customHeight="1">
      <c r="A144" s="53" t="s">
        <v>168</v>
      </c>
      <c r="B144" s="12">
        <v>6040</v>
      </c>
      <c r="C144" s="60">
        <v>2220</v>
      </c>
      <c r="D144" s="60">
        <v>998</v>
      </c>
      <c r="E144" s="60">
        <v>998</v>
      </c>
      <c r="F144" s="74" t="s">
        <v>160</v>
      </c>
      <c r="G144" s="30">
        <f t="shared" si="14"/>
        <v>-1222</v>
      </c>
      <c r="H144" s="28">
        <f t="shared" si="15"/>
        <v>44.954954954954957</v>
      </c>
    </row>
    <row r="145" spans="1:8" s="24" customFormat="1" ht="20.100000000000001" customHeight="1">
      <c r="A145" s="38" t="s">
        <v>169</v>
      </c>
      <c r="B145" s="12">
        <v>6050</v>
      </c>
      <c r="C145" s="77">
        <f>SUM(C143:C144)</f>
        <v>2220</v>
      </c>
      <c r="D145" s="77">
        <f>SUM(D143:D144)</f>
        <v>998</v>
      </c>
      <c r="E145" s="77">
        <f>SUM(E143:E144)</f>
        <v>998</v>
      </c>
      <c r="F145" s="74" t="s">
        <v>160</v>
      </c>
      <c r="G145" s="33">
        <f t="shared" si="14"/>
        <v>-1222</v>
      </c>
      <c r="H145" s="34">
        <f t="shared" si="15"/>
        <v>44.954954954954957</v>
      </c>
    </row>
    <row r="146" spans="1:8" s="24" customFormat="1" ht="20.100000000000001" customHeight="1">
      <c r="A146" s="53" t="s">
        <v>170</v>
      </c>
      <c r="B146" s="12">
        <v>6060</v>
      </c>
      <c r="C146" s="60"/>
      <c r="D146" s="60"/>
      <c r="E146" s="60"/>
      <c r="F146" s="74" t="s">
        <v>160</v>
      </c>
      <c r="G146" s="30">
        <f t="shared" si="14"/>
        <v>0</v>
      </c>
      <c r="H146" s="28" t="e">
        <f t="shared" si="15"/>
        <v>#DIV/0!</v>
      </c>
    </row>
    <row r="147" spans="1:8" s="24" customFormat="1">
      <c r="A147" s="53" t="s">
        <v>171</v>
      </c>
      <c r="B147" s="12">
        <v>6070</v>
      </c>
      <c r="C147" s="60"/>
      <c r="D147" s="60"/>
      <c r="E147" s="60"/>
      <c r="F147" s="74" t="s">
        <v>160</v>
      </c>
      <c r="G147" s="30">
        <f t="shared" si="14"/>
        <v>0</v>
      </c>
      <c r="H147" s="28" t="e">
        <f t="shared" si="15"/>
        <v>#DIV/0!</v>
      </c>
    </row>
    <row r="148" spans="1:8" s="24" customFormat="1" ht="20.100000000000001" customHeight="1">
      <c r="A148" s="38" t="s">
        <v>172</v>
      </c>
      <c r="B148" s="12">
        <v>6080</v>
      </c>
      <c r="C148" s="76">
        <v>8946.7000000000007</v>
      </c>
      <c r="D148" s="76">
        <v>8946.7000000000007</v>
      </c>
      <c r="E148" s="76">
        <v>8947</v>
      </c>
      <c r="F148" s="74" t="s">
        <v>160</v>
      </c>
      <c r="G148" s="33">
        <f t="shared" si="14"/>
        <v>0</v>
      </c>
      <c r="H148" s="34">
        <f t="shared" si="15"/>
        <v>100</v>
      </c>
    </row>
    <row r="149" spans="1:8" s="24" customFormat="1" ht="18" customHeight="1">
      <c r="A149" s="208" t="s">
        <v>173</v>
      </c>
      <c r="B149" s="208"/>
      <c r="C149" s="208"/>
      <c r="D149" s="208"/>
      <c r="E149" s="208"/>
      <c r="F149" s="208"/>
      <c r="G149" s="208"/>
      <c r="H149" s="208"/>
    </row>
    <row r="150" spans="1:8" s="24" customFormat="1" ht="20.100000000000001" customHeight="1">
      <c r="A150" s="54" t="s">
        <v>174</v>
      </c>
      <c r="B150" s="78" t="s">
        <v>175</v>
      </c>
      <c r="C150" s="58">
        <f>SUM(C151:C153)</f>
        <v>0</v>
      </c>
      <c r="D150" s="58">
        <f>SUM(D151:D153)</f>
        <v>0</v>
      </c>
      <c r="E150" s="58">
        <f>SUM(E151:E153)</f>
        <v>0</v>
      </c>
      <c r="F150" s="58">
        <f>SUM(F151:F153)</f>
        <v>0</v>
      </c>
      <c r="G150" s="52">
        <f t="shared" ref="G150:G157" si="16">F150-E150</f>
        <v>0</v>
      </c>
      <c r="H150" s="34" t="e">
        <f t="shared" ref="H150:H157" si="17">(F150/E150)*100</f>
        <v>#DIV/0!</v>
      </c>
    </row>
    <row r="151" spans="1:8" s="24" customFormat="1" ht="20.100000000000001" customHeight="1">
      <c r="A151" s="53" t="s">
        <v>176</v>
      </c>
      <c r="B151" s="79" t="s">
        <v>177</v>
      </c>
      <c r="C151" s="80"/>
      <c r="D151" s="80"/>
      <c r="E151" s="27">
        <f>'6.1. Інша інфо_1'!F66</f>
        <v>0</v>
      </c>
      <c r="F151" s="27">
        <f>'6.1. Інша інфо_1'!H66</f>
        <v>0</v>
      </c>
      <c r="G151" s="30">
        <f t="shared" si="16"/>
        <v>0</v>
      </c>
      <c r="H151" s="28" t="e">
        <f t="shared" si="17"/>
        <v>#DIV/0!</v>
      </c>
    </row>
    <row r="152" spans="1:8" s="24" customFormat="1" ht="20.100000000000001" customHeight="1">
      <c r="A152" s="53" t="s">
        <v>178</v>
      </c>
      <c r="B152" s="79" t="s">
        <v>179</v>
      </c>
      <c r="C152" s="80"/>
      <c r="D152" s="80"/>
      <c r="E152" s="27">
        <f>'6.1. Інша інфо_1'!F69</f>
        <v>0</v>
      </c>
      <c r="F152" s="27">
        <f>'6.1. Інша інфо_1'!H69</f>
        <v>0</v>
      </c>
      <c r="G152" s="30">
        <f t="shared" si="16"/>
        <v>0</v>
      </c>
      <c r="H152" s="28" t="e">
        <f t="shared" si="17"/>
        <v>#DIV/0!</v>
      </c>
    </row>
    <row r="153" spans="1:8" s="24" customFormat="1" ht="20.100000000000001" customHeight="1">
      <c r="A153" s="53" t="s">
        <v>180</v>
      </c>
      <c r="B153" s="79" t="s">
        <v>181</v>
      </c>
      <c r="C153" s="80"/>
      <c r="D153" s="80"/>
      <c r="E153" s="27">
        <f>'6.1. Інша інфо_1'!F72</f>
        <v>0</v>
      </c>
      <c r="F153" s="27">
        <f>'6.1. Інша інфо_1'!H72</f>
        <v>0</v>
      </c>
      <c r="G153" s="30">
        <f t="shared" si="16"/>
        <v>0</v>
      </c>
      <c r="H153" s="28" t="e">
        <f t="shared" si="17"/>
        <v>#DIV/0!</v>
      </c>
    </row>
    <row r="154" spans="1:8" s="24" customFormat="1" ht="20.100000000000001" customHeight="1">
      <c r="A154" s="38" t="s">
        <v>182</v>
      </c>
      <c r="B154" s="79" t="s">
        <v>183</v>
      </c>
      <c r="C154" s="32">
        <f>SUM(C155:C157)</f>
        <v>0</v>
      </c>
      <c r="D154" s="32">
        <f>SUM(D155:D157)</f>
        <v>0</v>
      </c>
      <c r="E154" s="32">
        <f>SUM(E155:E157)</f>
        <v>0</v>
      </c>
      <c r="F154" s="32">
        <f>SUM(F155:F157)</f>
        <v>0</v>
      </c>
      <c r="G154" s="33">
        <f t="shared" si="16"/>
        <v>0</v>
      </c>
      <c r="H154" s="34" t="e">
        <f t="shared" si="17"/>
        <v>#DIV/0!</v>
      </c>
    </row>
    <row r="155" spans="1:8" s="24" customFormat="1" ht="20.100000000000001" customHeight="1">
      <c r="A155" s="53" t="s">
        <v>176</v>
      </c>
      <c r="B155" s="79" t="s">
        <v>184</v>
      </c>
      <c r="C155" s="80"/>
      <c r="D155" s="80"/>
      <c r="E155" s="27">
        <f>'6.1. Інша інфо_1'!J66</f>
        <v>0</v>
      </c>
      <c r="F155" s="27">
        <f>'6.1. Інша інфо_1'!L66</f>
        <v>0</v>
      </c>
      <c r="G155" s="30">
        <f t="shared" si="16"/>
        <v>0</v>
      </c>
      <c r="H155" s="28" t="e">
        <f t="shared" si="17"/>
        <v>#DIV/0!</v>
      </c>
    </row>
    <row r="156" spans="1:8" s="24" customFormat="1" ht="20.100000000000001" customHeight="1">
      <c r="A156" s="53" t="s">
        <v>178</v>
      </c>
      <c r="B156" s="79" t="s">
        <v>185</v>
      </c>
      <c r="C156" s="80"/>
      <c r="D156" s="80"/>
      <c r="E156" s="27">
        <f>'6.1. Інша інфо_1'!J69</f>
        <v>0</v>
      </c>
      <c r="F156" s="27">
        <f>'6.1. Інша інфо_1'!L69</f>
        <v>0</v>
      </c>
      <c r="G156" s="30">
        <f t="shared" si="16"/>
        <v>0</v>
      </c>
      <c r="H156" s="28" t="e">
        <f t="shared" si="17"/>
        <v>#DIV/0!</v>
      </c>
    </row>
    <row r="157" spans="1:8" s="24" customFormat="1" ht="20.100000000000001" customHeight="1">
      <c r="A157" s="69" t="s">
        <v>180</v>
      </c>
      <c r="B157" s="81" t="s">
        <v>186</v>
      </c>
      <c r="C157" s="80"/>
      <c r="D157" s="80"/>
      <c r="E157" s="27">
        <f>'6.1. Інша інфо_1'!J72</f>
        <v>0</v>
      </c>
      <c r="F157" s="27">
        <f>'6.1. Інша інфо_1'!L72</f>
        <v>0</v>
      </c>
      <c r="G157" s="30">
        <f t="shared" si="16"/>
        <v>0</v>
      </c>
      <c r="H157" s="28" t="e">
        <f t="shared" si="17"/>
        <v>#DIV/0!</v>
      </c>
    </row>
    <row r="158" spans="1:8" s="24" customFormat="1" ht="18" customHeight="1">
      <c r="A158" s="205" t="s">
        <v>187</v>
      </c>
      <c r="B158" s="205"/>
      <c r="C158" s="205"/>
      <c r="D158" s="205"/>
      <c r="E158" s="205"/>
      <c r="F158" s="205"/>
      <c r="G158" s="205"/>
      <c r="H158" s="205"/>
    </row>
    <row r="159" spans="1:8" s="24" customFormat="1" ht="60.75" customHeight="1">
      <c r="A159" s="38" t="s">
        <v>188</v>
      </c>
      <c r="B159" s="79" t="s">
        <v>189</v>
      </c>
      <c r="C159" s="32">
        <f>'6.1. Інша інфо_1'!C11</f>
        <v>62</v>
      </c>
      <c r="D159" s="74" t="s">
        <v>160</v>
      </c>
      <c r="E159" s="32">
        <f>'6.1. Інша інфо_1'!F11</f>
        <v>32</v>
      </c>
      <c r="F159" s="32">
        <f>SUM(F160:F162)</f>
        <v>33</v>
      </c>
      <c r="G159" s="33">
        <f t="shared" ref="G159:G167" si="18">F159-E159</f>
        <v>1</v>
      </c>
      <c r="H159" s="34">
        <f t="shared" ref="H159:H167" si="19">(F159/E159)*100</f>
        <v>103.125</v>
      </c>
    </row>
    <row r="160" spans="1:8" s="24" customFormat="1">
      <c r="A160" s="35" t="s">
        <v>190</v>
      </c>
      <c r="B160" s="79" t="s">
        <v>191</v>
      </c>
      <c r="C160" s="30">
        <f>'6.1. Інша інфо_1'!C12</f>
        <v>1</v>
      </c>
      <c r="D160" s="74" t="s">
        <v>160</v>
      </c>
      <c r="E160" s="30">
        <f>'6.1. Інша інфо_1'!F12</f>
        <v>1</v>
      </c>
      <c r="F160" s="30">
        <f>'6.1. Інша інфо_1'!I12</f>
        <v>1</v>
      </c>
      <c r="G160" s="30">
        <f t="shared" si="18"/>
        <v>0</v>
      </c>
      <c r="H160" s="28">
        <f t="shared" si="19"/>
        <v>100</v>
      </c>
    </row>
    <row r="161" spans="1:9" s="24" customFormat="1">
      <c r="A161" s="35" t="s">
        <v>192</v>
      </c>
      <c r="B161" s="79" t="s">
        <v>193</v>
      </c>
      <c r="C161" s="30">
        <f>'6.1. Інша інфо_1'!C13</f>
        <v>13</v>
      </c>
      <c r="D161" s="74" t="s">
        <v>160</v>
      </c>
      <c r="E161" s="30">
        <f>'6.1. Інша інфо_1'!F13</f>
        <v>7</v>
      </c>
      <c r="F161" s="30">
        <f>'6.1. Інша інфо_1'!I13</f>
        <v>7</v>
      </c>
      <c r="G161" s="30">
        <f t="shared" si="18"/>
        <v>0</v>
      </c>
      <c r="H161" s="28">
        <f t="shared" si="19"/>
        <v>100</v>
      </c>
    </row>
    <row r="162" spans="1:9" s="24" customFormat="1">
      <c r="A162" s="35" t="s">
        <v>194</v>
      </c>
      <c r="B162" s="79" t="s">
        <v>195</v>
      </c>
      <c r="C162" s="30">
        <f>'6.1. Інша інфо_1'!C14</f>
        <v>48</v>
      </c>
      <c r="D162" s="74" t="s">
        <v>160</v>
      </c>
      <c r="E162" s="30">
        <f>'6.1. Інша інфо_1'!F14</f>
        <v>24</v>
      </c>
      <c r="F162" s="30">
        <f>'6.1. Інша інфо_1'!I14</f>
        <v>25</v>
      </c>
      <c r="G162" s="30">
        <f t="shared" si="18"/>
        <v>1</v>
      </c>
      <c r="H162" s="28">
        <f t="shared" si="19"/>
        <v>104.16666666666667</v>
      </c>
    </row>
    <row r="163" spans="1:9" s="24" customFormat="1" ht="20.100000000000001" customHeight="1">
      <c r="A163" s="38" t="s">
        <v>93</v>
      </c>
      <c r="B163" s="79" t="s">
        <v>196</v>
      </c>
      <c r="C163" s="32">
        <f>'6.1. Інша інфо_1'!C15</f>
        <v>7566</v>
      </c>
      <c r="D163" s="74" t="s">
        <v>160</v>
      </c>
      <c r="E163" s="32">
        <f>'6.1. Інша інфо_1'!F15</f>
        <v>4906</v>
      </c>
      <c r="F163" s="32">
        <f>F76</f>
        <v>5980</v>
      </c>
      <c r="G163" s="33">
        <f t="shared" si="18"/>
        <v>1074</v>
      </c>
      <c r="H163" s="34">
        <f t="shared" si="19"/>
        <v>121.89156135344477</v>
      </c>
    </row>
    <row r="164" spans="1:9" s="24" customFormat="1" ht="37.5">
      <c r="A164" s="38" t="s">
        <v>197</v>
      </c>
      <c r="B164" s="79" t="s">
        <v>198</v>
      </c>
      <c r="C164" s="82">
        <f>'6.1. Інша інфо_1'!C23</f>
        <v>10169.354838709678</v>
      </c>
      <c r="D164" s="74" t="s">
        <v>160</v>
      </c>
      <c r="E164" s="82">
        <f>'6.1. Інша інфо_1'!F23</f>
        <v>12776.041666666666</v>
      </c>
      <c r="F164" s="82">
        <f>'6.1. Інша інфо_1'!I23</f>
        <v>15101.010101010103</v>
      </c>
      <c r="G164" s="33">
        <f t="shared" si="18"/>
        <v>2324.9684343434365</v>
      </c>
      <c r="H164" s="34">
        <f t="shared" si="19"/>
        <v>118.19787767606766</v>
      </c>
    </row>
    <row r="165" spans="1:9" s="24" customFormat="1" ht="20.100000000000001" customHeight="1">
      <c r="A165" s="35" t="s">
        <v>190</v>
      </c>
      <c r="B165" s="79" t="s">
        <v>199</v>
      </c>
      <c r="C165" s="83">
        <f>'6.1. Інша інфо_1'!C24:E24</f>
        <v>30000</v>
      </c>
      <c r="D165" s="74" t="s">
        <v>160</v>
      </c>
      <c r="E165" s="84">
        <f>'6.1. Інша інфо_1'!F24</f>
        <v>31166.666666666668</v>
      </c>
      <c r="F165" s="84">
        <f>'6.1. Інша інфо_1'!I24</f>
        <v>36000</v>
      </c>
      <c r="G165" s="30">
        <f t="shared" si="18"/>
        <v>4833.3333333333321</v>
      </c>
      <c r="H165" s="28">
        <f t="shared" si="19"/>
        <v>115.50802139037432</v>
      </c>
    </row>
    <row r="166" spans="1:9" s="24" customFormat="1" ht="20.100000000000001" customHeight="1">
      <c r="A166" s="35" t="s">
        <v>192</v>
      </c>
      <c r="B166" s="79" t="s">
        <v>200</v>
      </c>
      <c r="C166" s="83">
        <f>'6.1. Інша інфо_1'!C25:E25</f>
        <v>12044.871794871795</v>
      </c>
      <c r="D166" s="74" t="s">
        <v>160</v>
      </c>
      <c r="E166" s="84">
        <f>'6.1. Інша інфо_1'!F25</f>
        <v>12750</v>
      </c>
      <c r="F166" s="84">
        <f>'6.1. Інша інфо_1'!I25</f>
        <v>15309.523809523811</v>
      </c>
      <c r="G166" s="30">
        <f t="shared" si="18"/>
        <v>2559.523809523811</v>
      </c>
      <c r="H166" s="28">
        <f t="shared" si="19"/>
        <v>120.07469654528479</v>
      </c>
    </row>
    <row r="167" spans="1:9" s="24" customFormat="1" ht="20.100000000000001" customHeight="1">
      <c r="A167" s="35" t="s">
        <v>194</v>
      </c>
      <c r="B167" s="79" t="s">
        <v>201</v>
      </c>
      <c r="C167" s="83">
        <f>'6.1. Інша інфо_1'!C26:E26</f>
        <v>9248.2638888888887</v>
      </c>
      <c r="D167" s="74" t="s">
        <v>160</v>
      </c>
      <c r="E167" s="84">
        <f>'6.1. Інша інфо_1'!F26</f>
        <v>12017.361111111113</v>
      </c>
      <c r="F167" s="84">
        <f>'6.1. Інша інфо_1'!I26</f>
        <v>14206.666666666666</v>
      </c>
      <c r="G167" s="30">
        <f t="shared" si="18"/>
        <v>2189.3055555555529</v>
      </c>
      <c r="H167" s="28">
        <f t="shared" si="19"/>
        <v>118.21785611095056</v>
      </c>
    </row>
    <row r="168" spans="1:9" s="24" customFormat="1" ht="20.100000000000001" customHeight="1">
      <c r="A168" s="85"/>
      <c r="B168" s="86"/>
      <c r="C168" s="87"/>
      <c r="D168" s="87"/>
      <c r="E168" s="88"/>
      <c r="F168" s="88"/>
      <c r="G168" s="88"/>
      <c r="H168" s="89"/>
    </row>
    <row r="169" spans="1:9" s="24" customFormat="1" ht="20.100000000000001" customHeight="1">
      <c r="A169" s="85"/>
      <c r="B169" s="86"/>
      <c r="C169" s="87"/>
      <c r="D169" s="87"/>
      <c r="E169" s="88"/>
      <c r="F169" s="88"/>
      <c r="G169" s="88"/>
      <c r="H169" s="89"/>
    </row>
    <row r="170" spans="1:9">
      <c r="A170" s="90"/>
    </row>
    <row r="171" spans="1:9" ht="18" customHeight="1">
      <c r="A171" s="91" t="s">
        <v>202</v>
      </c>
      <c r="C171" s="210" t="s">
        <v>203</v>
      </c>
      <c r="D171" s="210"/>
      <c r="E171" s="210"/>
      <c r="F171" s="210"/>
      <c r="G171" s="211" t="s">
        <v>204</v>
      </c>
      <c r="H171" s="211"/>
    </row>
    <row r="172" spans="1:9" s="93" customFormat="1" ht="20.100000000000001" customHeight="1">
      <c r="A172" s="4" t="s">
        <v>205</v>
      </c>
      <c r="B172" s="1"/>
      <c r="C172" s="201" t="s">
        <v>206</v>
      </c>
      <c r="D172" s="201"/>
      <c r="E172" s="201"/>
      <c r="F172" s="201"/>
      <c r="G172" s="201" t="s">
        <v>207</v>
      </c>
      <c r="H172" s="201"/>
      <c r="I172" s="8"/>
    </row>
  </sheetData>
  <sheetProtection selectLockedCells="1" selectUnlockedCells="1"/>
  <mergeCells count="42">
    <mergeCell ref="A149:H149"/>
    <mergeCell ref="A158:H158"/>
    <mergeCell ref="C171:F171"/>
    <mergeCell ref="G171:H171"/>
    <mergeCell ref="C172:F172"/>
    <mergeCell ref="G172:H172"/>
    <mergeCell ref="A82:H82"/>
    <mergeCell ref="A94:H94"/>
    <mergeCell ref="A108:H108"/>
    <mergeCell ref="A116:H116"/>
    <mergeCell ref="A129:H129"/>
    <mergeCell ref="A135:H135"/>
    <mergeCell ref="A30:A31"/>
    <mergeCell ref="B30:B31"/>
    <mergeCell ref="C30:D30"/>
    <mergeCell ref="E30:H30"/>
    <mergeCell ref="A33:H33"/>
    <mergeCell ref="A81:H81"/>
    <mergeCell ref="B21:E21"/>
    <mergeCell ref="A23:H23"/>
    <mergeCell ref="A24:H24"/>
    <mergeCell ref="A25:H25"/>
    <mergeCell ref="A26:H26"/>
    <mergeCell ref="A28:H28"/>
    <mergeCell ref="F16:G16"/>
    <mergeCell ref="B17:E17"/>
    <mergeCell ref="F17:G17"/>
    <mergeCell ref="B18:E18"/>
    <mergeCell ref="B19:E19"/>
    <mergeCell ref="B20:E20"/>
    <mergeCell ref="B11:E11"/>
    <mergeCell ref="B12:E12"/>
    <mergeCell ref="B13:E13"/>
    <mergeCell ref="B14:E14"/>
    <mergeCell ref="B15:E15"/>
    <mergeCell ref="B16:E16"/>
    <mergeCell ref="F1:H1"/>
    <mergeCell ref="F2:H2"/>
    <mergeCell ref="F3:H3"/>
    <mergeCell ref="F4:H4"/>
    <mergeCell ref="B9:E9"/>
    <mergeCell ref="B10:E10"/>
  </mergeCells>
  <pageMargins left="0.9" right="0.59027777777777779" top="0.78749999999999998" bottom="0.78749999999999998" header="0.31527777777777777" footer="0.51180555555555551"/>
  <pageSetup paperSize="9" scale="47" firstPageNumber="0" orientation="landscape" horizontalDpi="300" verticalDpi="300"/>
  <headerFooter alignWithMargins="0">
    <oddHeader>&amp;C&amp;"Times New Roman,Звичайний"&amp;14 &amp;P</oddHeader>
  </headerFooter>
  <rowBreaks count="3" manualBreakCount="3">
    <brk id="52" max="16383" man="1"/>
    <brk id="93" max="16383" man="1"/>
    <brk id="1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I103"/>
  <sheetViews>
    <sheetView zoomScale="60" zoomScaleNormal="60" zoomScaleSheetLayoutView="75" workbookViewId="0">
      <pane xSplit="2" ySplit="6" topLeftCell="C7" activePane="bottomRight" state="frozen"/>
      <selection pane="topRight" activeCell="C1" sqref="C1"/>
      <selection pane="bottomLeft" activeCell="A52" sqref="A52"/>
      <selection pane="bottomRight" activeCell="F41" sqref="F41"/>
    </sheetView>
  </sheetViews>
  <sheetFormatPr defaultColWidth="8.85546875" defaultRowHeight="18.75"/>
  <cols>
    <col min="1" max="1" width="92.7109375" style="1" customWidth="1"/>
    <col min="2" max="2" width="14.7109375" style="2" customWidth="1"/>
    <col min="3" max="3" width="22.28515625" style="94" customWidth="1"/>
    <col min="4" max="4" width="22.28515625" style="2" customWidth="1"/>
    <col min="5" max="5" width="22.28515625" style="94" customWidth="1"/>
    <col min="6" max="7" width="22.28515625" style="2" customWidth="1"/>
    <col min="8" max="8" width="19.7109375" style="2" customWidth="1"/>
    <col min="9" max="9" width="95.28515625" style="2" customWidth="1"/>
    <col min="10" max="16384" width="8.85546875" style="1"/>
  </cols>
  <sheetData>
    <row r="1" spans="1:9" ht="18" customHeight="1">
      <c r="A1" s="212" t="s">
        <v>52</v>
      </c>
      <c r="B1" s="212"/>
      <c r="C1" s="212"/>
      <c r="D1" s="212"/>
      <c r="E1" s="212"/>
      <c r="F1" s="212"/>
      <c r="G1" s="212"/>
      <c r="H1" s="212"/>
      <c r="I1" s="212"/>
    </row>
    <row r="2" spans="1:9" ht="12.75" customHeight="1">
      <c r="A2" s="91"/>
      <c r="B2" s="95"/>
      <c r="C2" s="96"/>
      <c r="D2" s="95"/>
      <c r="E2" s="96"/>
      <c r="F2" s="95"/>
      <c r="G2" s="95"/>
      <c r="H2" s="95"/>
      <c r="I2" s="95"/>
    </row>
    <row r="3" spans="1:9" ht="39" customHeight="1">
      <c r="A3" s="202" t="s">
        <v>42</v>
      </c>
      <c r="B3" s="203" t="s">
        <v>43</v>
      </c>
      <c r="C3" s="213" t="s">
        <v>208</v>
      </c>
      <c r="D3" s="213"/>
      <c r="E3" s="214" t="s">
        <v>45</v>
      </c>
      <c r="F3" s="214"/>
      <c r="G3" s="214"/>
      <c r="H3" s="214"/>
      <c r="I3" s="214"/>
    </row>
    <row r="4" spans="1:9" ht="37.5">
      <c r="A4" s="202"/>
      <c r="B4" s="203"/>
      <c r="C4" s="97" t="s">
        <v>46</v>
      </c>
      <c r="D4" s="16" t="s">
        <v>47</v>
      </c>
      <c r="E4" s="97" t="s">
        <v>48</v>
      </c>
      <c r="F4" s="16" t="s">
        <v>49</v>
      </c>
      <c r="G4" s="23" t="s">
        <v>50</v>
      </c>
      <c r="H4" s="23" t="s">
        <v>51</v>
      </c>
      <c r="I4" s="16" t="s">
        <v>209</v>
      </c>
    </row>
    <row r="5" spans="1:9">
      <c r="A5" s="12">
        <v>1</v>
      </c>
      <c r="B5" s="16">
        <v>2</v>
      </c>
      <c r="C5" s="98">
        <v>3</v>
      </c>
      <c r="D5" s="16">
        <v>4</v>
      </c>
      <c r="E5" s="98">
        <v>5</v>
      </c>
      <c r="F5" s="16">
        <v>6</v>
      </c>
      <c r="G5" s="12">
        <v>7</v>
      </c>
      <c r="H5" s="16">
        <v>8</v>
      </c>
      <c r="I5" s="12">
        <v>9</v>
      </c>
    </row>
    <row r="6" spans="1:9" s="24" customFormat="1" ht="24.95" customHeight="1">
      <c r="A6" s="207" t="s">
        <v>210</v>
      </c>
      <c r="B6" s="207"/>
      <c r="C6" s="207"/>
      <c r="D6" s="207"/>
      <c r="E6" s="207"/>
      <c r="F6" s="207"/>
      <c r="G6" s="207"/>
      <c r="H6" s="207"/>
      <c r="I6" s="207"/>
    </row>
    <row r="7" spans="1:9" s="24" customFormat="1" ht="20.100000000000001" customHeight="1">
      <c r="A7" s="35" t="s">
        <v>53</v>
      </c>
      <c r="B7" s="12">
        <v>1000</v>
      </c>
      <c r="C7" s="99">
        <v>20903</v>
      </c>
      <c r="D7" s="100">
        <v>8435</v>
      </c>
      <c r="E7" s="99">
        <v>8607</v>
      </c>
      <c r="F7" s="100">
        <v>8435</v>
      </c>
      <c r="G7" s="30">
        <f t="shared" ref="G7:G66" si="0">F7-E7</f>
        <v>-172</v>
      </c>
      <c r="H7" s="101">
        <f t="shared" ref="H7:H81" si="1">(F7/E7)*100</f>
        <v>98.001626583013817</v>
      </c>
      <c r="I7" s="102"/>
    </row>
    <row r="8" spans="1:9" ht="20.100000000000001" customHeight="1">
      <c r="A8" s="35" t="s">
        <v>54</v>
      </c>
      <c r="B8" s="12">
        <v>1010</v>
      </c>
      <c r="C8" s="99">
        <f>SUM(C9:C16)</f>
        <v>-17911</v>
      </c>
      <c r="D8" s="75">
        <f>SUM(D9:D16)</f>
        <v>-8337</v>
      </c>
      <c r="E8" s="99">
        <f>SUM(E9:E16)</f>
        <v>-7151</v>
      </c>
      <c r="F8" s="75">
        <f>SUM(F9:F16)</f>
        <v>-8337</v>
      </c>
      <c r="G8" s="30">
        <f t="shared" si="0"/>
        <v>-1186</v>
      </c>
      <c r="H8" s="101">
        <f t="shared" si="1"/>
        <v>116.58509299398685</v>
      </c>
      <c r="I8" s="102"/>
    </row>
    <row r="9" spans="1:9" s="93" customFormat="1" ht="20.100000000000001" customHeight="1">
      <c r="A9" s="35" t="s">
        <v>211</v>
      </c>
      <c r="B9" s="16">
        <v>1011</v>
      </c>
      <c r="C9" s="99">
        <v>-177</v>
      </c>
      <c r="D9" s="100">
        <v>-350</v>
      </c>
      <c r="E9" s="103">
        <v>-150</v>
      </c>
      <c r="F9" s="100">
        <v>-350</v>
      </c>
      <c r="G9" s="30">
        <f t="shared" si="0"/>
        <v>-200</v>
      </c>
      <c r="H9" s="101">
        <f t="shared" si="1"/>
        <v>233.33333333333334</v>
      </c>
      <c r="I9" s="102"/>
    </row>
    <row r="10" spans="1:9" s="93" customFormat="1" ht="20.100000000000001" customHeight="1">
      <c r="A10" s="35" t="s">
        <v>212</v>
      </c>
      <c r="B10" s="16">
        <v>1012</v>
      </c>
      <c r="C10" s="99">
        <v>-317</v>
      </c>
      <c r="D10" s="100">
        <v>-253</v>
      </c>
      <c r="E10" s="103">
        <v>-304</v>
      </c>
      <c r="F10" s="100">
        <v>-253</v>
      </c>
      <c r="G10" s="30">
        <f t="shared" si="0"/>
        <v>51</v>
      </c>
      <c r="H10" s="101">
        <f t="shared" si="1"/>
        <v>83.223684210526315</v>
      </c>
      <c r="I10" s="102"/>
    </row>
    <row r="11" spans="1:9" s="93" customFormat="1" ht="20.100000000000001" customHeight="1">
      <c r="A11" s="35" t="s">
        <v>213</v>
      </c>
      <c r="B11" s="16">
        <v>1013</v>
      </c>
      <c r="C11" s="99">
        <v>-57</v>
      </c>
      <c r="D11" s="100">
        <v>-44</v>
      </c>
      <c r="E11" s="103">
        <v>-64</v>
      </c>
      <c r="F11" s="100">
        <v>-44</v>
      </c>
      <c r="G11" s="30">
        <f t="shared" si="0"/>
        <v>20</v>
      </c>
      <c r="H11" s="101">
        <f t="shared" si="1"/>
        <v>68.75</v>
      </c>
      <c r="I11" s="102"/>
    </row>
    <row r="12" spans="1:9" s="93" customFormat="1" ht="20.100000000000001" customHeight="1">
      <c r="A12" s="35" t="s">
        <v>93</v>
      </c>
      <c r="B12" s="16">
        <v>1014</v>
      </c>
      <c r="C12" s="99">
        <v>-6040</v>
      </c>
      <c r="D12" s="100">
        <v>-4626</v>
      </c>
      <c r="E12" s="103">
        <v>-3806</v>
      </c>
      <c r="F12" s="100">
        <v>-4626</v>
      </c>
      <c r="G12" s="30">
        <f t="shared" si="0"/>
        <v>-820</v>
      </c>
      <c r="H12" s="101">
        <f t="shared" si="1"/>
        <v>121.54492905937992</v>
      </c>
      <c r="I12" s="102"/>
    </row>
    <row r="13" spans="1:9" s="93" customFormat="1" ht="20.100000000000001" customHeight="1">
      <c r="A13" s="35" t="s">
        <v>94</v>
      </c>
      <c r="B13" s="16">
        <v>1015</v>
      </c>
      <c r="C13" s="99">
        <v>-1310</v>
      </c>
      <c r="D13" s="100">
        <v>-1017</v>
      </c>
      <c r="E13" s="103">
        <v>-823</v>
      </c>
      <c r="F13" s="100">
        <v>-1017</v>
      </c>
      <c r="G13" s="30">
        <f t="shared" si="0"/>
        <v>-194</v>
      </c>
      <c r="H13" s="101">
        <f t="shared" si="1"/>
        <v>123.57229647630619</v>
      </c>
      <c r="I13" s="102"/>
    </row>
    <row r="14" spans="1:9" s="93" customFormat="1" ht="37.5">
      <c r="A14" s="35" t="s">
        <v>214</v>
      </c>
      <c r="B14" s="16">
        <v>1016</v>
      </c>
      <c r="C14" s="99">
        <v>0</v>
      </c>
      <c r="D14" s="30"/>
      <c r="E14" s="103">
        <v>-319</v>
      </c>
      <c r="F14" s="30"/>
      <c r="G14" s="30">
        <f t="shared" si="0"/>
        <v>319</v>
      </c>
      <c r="H14" s="101">
        <f t="shared" si="1"/>
        <v>0</v>
      </c>
      <c r="I14" s="102"/>
    </row>
    <row r="15" spans="1:9" s="93" customFormat="1" ht="20.100000000000001" customHeight="1">
      <c r="A15" s="35" t="s">
        <v>215</v>
      </c>
      <c r="B15" s="16">
        <v>1017</v>
      </c>
      <c r="C15" s="99">
        <v>-1624</v>
      </c>
      <c r="D15" s="100">
        <v>-1793</v>
      </c>
      <c r="E15" s="103">
        <v>-1549</v>
      </c>
      <c r="F15" s="100">
        <v>-1793</v>
      </c>
      <c r="G15" s="30">
        <f t="shared" si="0"/>
        <v>-244</v>
      </c>
      <c r="H15" s="101">
        <f t="shared" si="1"/>
        <v>115.75209812782441</v>
      </c>
      <c r="I15" s="102"/>
    </row>
    <row r="16" spans="1:9" s="93" customFormat="1" ht="20.100000000000001" customHeight="1">
      <c r="A16" s="35" t="s">
        <v>216</v>
      </c>
      <c r="B16" s="16">
        <v>1018</v>
      </c>
      <c r="C16" s="99">
        <v>-8386</v>
      </c>
      <c r="D16" s="100">
        <v>-254</v>
      </c>
      <c r="E16" s="103">
        <v>-136</v>
      </c>
      <c r="F16" s="100">
        <v>-254</v>
      </c>
      <c r="G16" s="30">
        <f t="shared" si="0"/>
        <v>-118</v>
      </c>
      <c r="H16" s="101">
        <f t="shared" si="1"/>
        <v>186.76470588235296</v>
      </c>
      <c r="I16" s="102"/>
    </row>
    <row r="17" spans="1:9" s="24" customFormat="1" ht="20.100000000000001" customHeight="1">
      <c r="A17" s="37" t="s">
        <v>217</v>
      </c>
      <c r="B17" s="104">
        <v>1020</v>
      </c>
      <c r="C17" s="105">
        <f>SUM(C7,C8)</f>
        <v>2992</v>
      </c>
      <c r="D17" s="32">
        <f>SUM(D7,D8)</f>
        <v>98</v>
      </c>
      <c r="E17" s="105">
        <f>SUM(E7,E8)</f>
        <v>1456</v>
      </c>
      <c r="F17" s="32">
        <f>SUM(F7,F8)</f>
        <v>98</v>
      </c>
      <c r="G17" s="33">
        <f t="shared" si="0"/>
        <v>-1358</v>
      </c>
      <c r="H17" s="106">
        <f t="shared" si="1"/>
        <v>6.7307692307692308</v>
      </c>
      <c r="I17" s="107"/>
    </row>
    <row r="18" spans="1:9" ht="20.100000000000001" customHeight="1">
      <c r="A18" s="35" t="s">
        <v>56</v>
      </c>
      <c r="B18" s="12">
        <v>1030</v>
      </c>
      <c r="C18" s="99">
        <f>SUM(C19:C38,C40)</f>
        <v>-2452</v>
      </c>
      <c r="D18" s="75">
        <f>SUM(D19:D38,D40)</f>
        <v>-2107</v>
      </c>
      <c r="E18" s="99">
        <f>SUM(E19:E38,E40)</f>
        <v>-1456</v>
      </c>
      <c r="F18" s="75">
        <f>SUM(F19:F38,F40)</f>
        <v>-2107</v>
      </c>
      <c r="G18" s="30">
        <f t="shared" si="0"/>
        <v>-651</v>
      </c>
      <c r="H18" s="101">
        <f t="shared" si="1"/>
        <v>144.71153846153845</v>
      </c>
      <c r="I18" s="102"/>
    </row>
    <row r="19" spans="1:9" ht="20.100000000000001" customHeight="1">
      <c r="A19" s="35" t="s">
        <v>57</v>
      </c>
      <c r="B19" s="12">
        <v>1031</v>
      </c>
      <c r="C19" s="99">
        <v>0</v>
      </c>
      <c r="D19" s="30"/>
      <c r="E19" s="99"/>
      <c r="F19" s="30"/>
      <c r="G19" s="30">
        <f t="shared" si="0"/>
        <v>0</v>
      </c>
      <c r="H19" s="101" t="e">
        <f t="shared" si="1"/>
        <v>#DIV/0!</v>
      </c>
      <c r="I19" s="102"/>
    </row>
    <row r="20" spans="1:9" ht="20.100000000000001" customHeight="1">
      <c r="A20" s="35" t="s">
        <v>58</v>
      </c>
      <c r="B20" s="12">
        <v>1032</v>
      </c>
      <c r="C20" s="99">
        <v>0</v>
      </c>
      <c r="D20" s="30">
        <v>0</v>
      </c>
      <c r="E20" s="99">
        <v>0</v>
      </c>
      <c r="F20" s="30">
        <v>0</v>
      </c>
      <c r="G20" s="30">
        <f t="shared" si="0"/>
        <v>0</v>
      </c>
      <c r="H20" s="101" t="e">
        <f t="shared" si="1"/>
        <v>#DIV/0!</v>
      </c>
      <c r="I20" s="102"/>
    </row>
    <row r="21" spans="1:9" ht="20.100000000000001" customHeight="1">
      <c r="A21" s="35" t="s">
        <v>59</v>
      </c>
      <c r="B21" s="12">
        <v>1033</v>
      </c>
      <c r="C21" s="99">
        <v>0</v>
      </c>
      <c r="D21" s="30">
        <v>0</v>
      </c>
      <c r="E21" s="99">
        <v>0</v>
      </c>
      <c r="F21" s="30">
        <v>0</v>
      </c>
      <c r="G21" s="30">
        <f t="shared" si="0"/>
        <v>0</v>
      </c>
      <c r="H21" s="101" t="e">
        <f t="shared" si="1"/>
        <v>#DIV/0!</v>
      </c>
      <c r="I21" s="102"/>
    </row>
    <row r="22" spans="1:9" ht="20.100000000000001" customHeight="1">
      <c r="A22" s="35" t="s">
        <v>60</v>
      </c>
      <c r="B22" s="12">
        <v>1034</v>
      </c>
      <c r="C22" s="99">
        <v>-6</v>
      </c>
      <c r="D22" s="100">
        <v>-5</v>
      </c>
      <c r="E22" s="99"/>
      <c r="F22" s="100">
        <v>-5</v>
      </c>
      <c r="G22" s="30">
        <f t="shared" si="0"/>
        <v>-5</v>
      </c>
      <c r="H22" s="101" t="e">
        <f t="shared" si="1"/>
        <v>#DIV/0!</v>
      </c>
      <c r="I22" s="102"/>
    </row>
    <row r="23" spans="1:9" ht="20.100000000000001" customHeight="1">
      <c r="A23" s="35" t="s">
        <v>61</v>
      </c>
      <c r="B23" s="12">
        <v>1035</v>
      </c>
      <c r="C23" s="99">
        <v>-35</v>
      </c>
      <c r="D23" s="100">
        <v>-31</v>
      </c>
      <c r="E23" s="99"/>
      <c r="F23" s="100">
        <v>-31</v>
      </c>
      <c r="G23" s="30">
        <f t="shared" si="0"/>
        <v>-31</v>
      </c>
      <c r="H23" s="101" t="e">
        <f t="shared" si="1"/>
        <v>#DIV/0!</v>
      </c>
      <c r="I23" s="102"/>
    </row>
    <row r="24" spans="1:9" s="93" customFormat="1" ht="20.100000000000001" customHeight="1">
      <c r="A24" s="35" t="s">
        <v>218</v>
      </c>
      <c r="B24" s="12">
        <v>1036</v>
      </c>
      <c r="C24" s="99">
        <v>-15</v>
      </c>
      <c r="D24" s="100">
        <v>-9</v>
      </c>
      <c r="E24" s="99">
        <v>-26</v>
      </c>
      <c r="F24" s="100">
        <v>-9</v>
      </c>
      <c r="G24" s="30">
        <f t="shared" si="0"/>
        <v>17</v>
      </c>
      <c r="H24" s="101">
        <f t="shared" si="1"/>
        <v>34.615384615384613</v>
      </c>
      <c r="I24" s="102"/>
    </row>
    <row r="25" spans="1:9" s="93" customFormat="1" ht="20.100000000000001" customHeight="1">
      <c r="A25" s="35" t="s">
        <v>219</v>
      </c>
      <c r="B25" s="12">
        <v>1037</v>
      </c>
      <c r="C25" s="99">
        <v>-23</v>
      </c>
      <c r="D25" s="100">
        <v>-18</v>
      </c>
      <c r="E25" s="99"/>
      <c r="F25" s="100">
        <v>-18</v>
      </c>
      <c r="G25" s="30">
        <f t="shared" si="0"/>
        <v>-18</v>
      </c>
      <c r="H25" s="101" t="e">
        <f t="shared" si="1"/>
        <v>#DIV/0!</v>
      </c>
      <c r="I25" s="102"/>
    </row>
    <row r="26" spans="1:9" s="93" customFormat="1" ht="20.100000000000001" customHeight="1">
      <c r="A26" s="35" t="s">
        <v>220</v>
      </c>
      <c r="B26" s="12">
        <v>1038</v>
      </c>
      <c r="C26" s="99">
        <v>-1526</v>
      </c>
      <c r="D26" s="100">
        <v>-1354</v>
      </c>
      <c r="E26" s="99">
        <v>-1100</v>
      </c>
      <c r="F26" s="100">
        <v>-1354</v>
      </c>
      <c r="G26" s="30">
        <f t="shared" si="0"/>
        <v>-254</v>
      </c>
      <c r="H26" s="101">
        <f t="shared" si="1"/>
        <v>123.09090909090909</v>
      </c>
      <c r="I26" s="102"/>
    </row>
    <row r="27" spans="1:9" s="93" customFormat="1" ht="20.100000000000001" customHeight="1">
      <c r="A27" s="35" t="s">
        <v>221</v>
      </c>
      <c r="B27" s="12">
        <v>1039</v>
      </c>
      <c r="C27" s="99">
        <v>-344</v>
      </c>
      <c r="D27" s="100">
        <v>-305</v>
      </c>
      <c r="E27" s="99">
        <v>-242</v>
      </c>
      <c r="F27" s="100">
        <v>-305</v>
      </c>
      <c r="G27" s="30">
        <f t="shared" si="0"/>
        <v>-63</v>
      </c>
      <c r="H27" s="101">
        <f t="shared" si="1"/>
        <v>126.03305785123966</v>
      </c>
      <c r="I27" s="102"/>
    </row>
    <row r="28" spans="1:9" s="93" customFormat="1" ht="42.75" customHeight="1">
      <c r="A28" s="35" t="s">
        <v>222</v>
      </c>
      <c r="B28" s="12">
        <v>1040</v>
      </c>
      <c r="C28" s="99">
        <v>-62</v>
      </c>
      <c r="D28" s="100">
        <v>-67</v>
      </c>
      <c r="E28" s="99">
        <v>-16</v>
      </c>
      <c r="F28" s="100">
        <v>-67</v>
      </c>
      <c r="G28" s="30">
        <f t="shared" si="0"/>
        <v>-51</v>
      </c>
      <c r="H28" s="101">
        <f t="shared" si="1"/>
        <v>418.75</v>
      </c>
      <c r="I28" s="102"/>
    </row>
    <row r="29" spans="1:9" s="93" customFormat="1" ht="42.75" customHeight="1">
      <c r="A29" s="35" t="s">
        <v>223</v>
      </c>
      <c r="B29" s="12">
        <v>1041</v>
      </c>
      <c r="C29" s="99"/>
      <c r="D29" s="30"/>
      <c r="E29" s="99"/>
      <c r="F29" s="30"/>
      <c r="G29" s="30">
        <f t="shared" si="0"/>
        <v>0</v>
      </c>
      <c r="H29" s="101" t="e">
        <f t="shared" si="1"/>
        <v>#DIV/0!</v>
      </c>
      <c r="I29" s="102"/>
    </row>
    <row r="30" spans="1:9" s="93" customFormat="1" ht="20.100000000000001" customHeight="1">
      <c r="A30" s="35" t="s">
        <v>224</v>
      </c>
      <c r="B30" s="12">
        <v>1042</v>
      </c>
      <c r="C30" s="99"/>
      <c r="D30" s="30"/>
      <c r="E30" s="99">
        <v>0</v>
      </c>
      <c r="F30" s="30"/>
      <c r="G30" s="30">
        <f t="shared" si="0"/>
        <v>0</v>
      </c>
      <c r="H30" s="101" t="e">
        <f t="shared" si="1"/>
        <v>#DIV/0!</v>
      </c>
      <c r="I30" s="102"/>
    </row>
    <row r="31" spans="1:9" s="93" customFormat="1" ht="20.100000000000001" customHeight="1">
      <c r="A31" s="35" t="s">
        <v>225</v>
      </c>
      <c r="B31" s="12">
        <v>1043</v>
      </c>
      <c r="C31" s="99"/>
      <c r="D31" s="30"/>
      <c r="E31" s="99"/>
      <c r="F31" s="30"/>
      <c r="G31" s="30">
        <f t="shared" si="0"/>
        <v>0</v>
      </c>
      <c r="H31" s="101" t="e">
        <f t="shared" si="1"/>
        <v>#DIV/0!</v>
      </c>
      <c r="I31" s="102"/>
    </row>
    <row r="32" spans="1:9" s="93" customFormat="1" ht="20.100000000000001" customHeight="1">
      <c r="A32" s="35" t="s">
        <v>226</v>
      </c>
      <c r="B32" s="12">
        <v>1044</v>
      </c>
      <c r="C32" s="99"/>
      <c r="D32" s="30"/>
      <c r="E32" s="99"/>
      <c r="F32" s="30"/>
      <c r="G32" s="30">
        <f t="shared" si="0"/>
        <v>0</v>
      </c>
      <c r="H32" s="101" t="e">
        <f t="shared" si="1"/>
        <v>#DIV/0!</v>
      </c>
      <c r="I32" s="102"/>
    </row>
    <row r="33" spans="1:9" s="93" customFormat="1" ht="20.100000000000001" customHeight="1">
      <c r="A33" s="35" t="s">
        <v>227</v>
      </c>
      <c r="B33" s="12">
        <v>1045</v>
      </c>
      <c r="C33" s="99">
        <v>-166</v>
      </c>
      <c r="D33" s="100">
        <v>-142</v>
      </c>
      <c r="E33" s="99"/>
      <c r="F33" s="100">
        <v>-142</v>
      </c>
      <c r="G33" s="30">
        <f t="shared" si="0"/>
        <v>-142</v>
      </c>
      <c r="H33" s="101" t="e">
        <f t="shared" si="1"/>
        <v>#DIV/0!</v>
      </c>
      <c r="I33" s="102"/>
    </row>
    <row r="34" spans="1:9" s="93" customFormat="1" ht="20.100000000000001" customHeight="1">
      <c r="A34" s="35" t="s">
        <v>228</v>
      </c>
      <c r="B34" s="12">
        <v>1046</v>
      </c>
      <c r="C34" s="99"/>
      <c r="D34" s="30"/>
      <c r="E34" s="99"/>
      <c r="F34" s="30"/>
      <c r="G34" s="30">
        <f t="shared" si="0"/>
        <v>0</v>
      </c>
      <c r="H34" s="101" t="e">
        <f t="shared" si="1"/>
        <v>#DIV/0!</v>
      </c>
      <c r="I34" s="102"/>
    </row>
    <row r="35" spans="1:9" s="93" customFormat="1" ht="20.100000000000001" customHeight="1">
      <c r="A35" s="35" t="s">
        <v>229</v>
      </c>
      <c r="B35" s="12">
        <v>1047</v>
      </c>
      <c r="C35" s="99"/>
      <c r="D35" s="30"/>
      <c r="E35" s="99"/>
      <c r="F35" s="30"/>
      <c r="G35" s="30">
        <f t="shared" si="0"/>
        <v>0</v>
      </c>
      <c r="H35" s="101" t="e">
        <f t="shared" si="1"/>
        <v>#DIV/0!</v>
      </c>
      <c r="I35" s="102"/>
    </row>
    <row r="36" spans="1:9" s="93" customFormat="1" ht="20.100000000000001" customHeight="1">
      <c r="A36" s="35" t="s">
        <v>230</v>
      </c>
      <c r="B36" s="12">
        <v>1048</v>
      </c>
      <c r="C36" s="99">
        <v>-35</v>
      </c>
      <c r="D36" s="100"/>
      <c r="E36" s="99"/>
      <c r="F36" s="100"/>
      <c r="G36" s="30">
        <f t="shared" si="0"/>
        <v>0</v>
      </c>
      <c r="H36" s="101" t="e">
        <f t="shared" si="1"/>
        <v>#DIV/0!</v>
      </c>
      <c r="I36" s="102"/>
    </row>
    <row r="37" spans="1:9" s="93" customFormat="1" ht="20.100000000000001" customHeight="1">
      <c r="A37" s="35" t="s">
        <v>231</v>
      </c>
      <c r="B37" s="12">
        <v>1049</v>
      </c>
      <c r="C37" s="99"/>
      <c r="D37" s="30">
        <v>-1</v>
      </c>
      <c r="E37" s="99"/>
      <c r="F37" s="30">
        <v>-1</v>
      </c>
      <c r="G37" s="30">
        <f t="shared" si="0"/>
        <v>-1</v>
      </c>
      <c r="H37" s="101" t="e">
        <f t="shared" si="1"/>
        <v>#DIV/0!</v>
      </c>
      <c r="I37" s="102"/>
    </row>
    <row r="38" spans="1:9" s="93" customFormat="1" ht="42.75" customHeight="1">
      <c r="A38" s="35" t="s">
        <v>232</v>
      </c>
      <c r="B38" s="12">
        <v>1050</v>
      </c>
      <c r="C38" s="99"/>
      <c r="D38" s="30"/>
      <c r="E38" s="99"/>
      <c r="F38" s="30"/>
      <c r="G38" s="30">
        <f t="shared" si="0"/>
        <v>0</v>
      </c>
      <c r="H38" s="101" t="e">
        <f t="shared" si="1"/>
        <v>#DIV/0!</v>
      </c>
      <c r="I38" s="102"/>
    </row>
    <row r="39" spans="1:9" s="93" customFormat="1" ht="20.100000000000001" customHeight="1">
      <c r="A39" s="35" t="s">
        <v>233</v>
      </c>
      <c r="B39" s="12" t="s">
        <v>234</v>
      </c>
      <c r="C39" s="99"/>
      <c r="D39" s="30"/>
      <c r="E39" s="99"/>
      <c r="F39" s="30"/>
      <c r="G39" s="30">
        <f t="shared" si="0"/>
        <v>0</v>
      </c>
      <c r="H39" s="101" t="e">
        <f t="shared" si="1"/>
        <v>#DIV/0!</v>
      </c>
      <c r="I39" s="102"/>
    </row>
    <row r="40" spans="1:9" s="93" customFormat="1" ht="20.100000000000001" customHeight="1">
      <c r="A40" s="35" t="s">
        <v>235</v>
      </c>
      <c r="B40" s="12">
        <v>1051</v>
      </c>
      <c r="C40" s="99">
        <v>-240</v>
      </c>
      <c r="D40" s="100">
        <v>-175</v>
      </c>
      <c r="E40" s="99">
        <v>-72</v>
      </c>
      <c r="F40" s="100">
        <v>-175</v>
      </c>
      <c r="G40" s="30">
        <f t="shared" si="0"/>
        <v>-103</v>
      </c>
      <c r="H40" s="101">
        <f t="shared" si="1"/>
        <v>243.05555555555554</v>
      </c>
      <c r="I40" s="102"/>
    </row>
    <row r="41" spans="1:9" ht="20.100000000000001" customHeight="1">
      <c r="A41" s="35" t="s">
        <v>236</v>
      </c>
      <c r="B41" s="12">
        <v>1060</v>
      </c>
      <c r="C41" s="99">
        <f>SUM(C42:C48)</f>
        <v>0</v>
      </c>
      <c r="D41" s="75">
        <f>SUM(D42:D48)</f>
        <v>0</v>
      </c>
      <c r="E41" s="99">
        <f>SUM(E42:E48)</f>
        <v>0</v>
      </c>
      <c r="F41" s="75">
        <f>SUM(F42:F48)</f>
        <v>0</v>
      </c>
      <c r="G41" s="30">
        <f t="shared" si="0"/>
        <v>0</v>
      </c>
      <c r="H41" s="101" t="e">
        <f t="shared" si="1"/>
        <v>#DIV/0!</v>
      </c>
      <c r="I41" s="102"/>
    </row>
    <row r="42" spans="1:9" s="93" customFormat="1" ht="20.100000000000001" customHeight="1">
      <c r="A42" s="35" t="s">
        <v>237</v>
      </c>
      <c r="B42" s="12">
        <v>1061</v>
      </c>
      <c r="C42" s="99">
        <v>0</v>
      </c>
      <c r="D42" s="30">
        <v>0</v>
      </c>
      <c r="E42" s="99">
        <v>0</v>
      </c>
      <c r="F42" s="30">
        <v>0</v>
      </c>
      <c r="G42" s="30">
        <f t="shared" si="0"/>
        <v>0</v>
      </c>
      <c r="H42" s="101" t="e">
        <f t="shared" si="1"/>
        <v>#DIV/0!</v>
      </c>
      <c r="I42" s="102"/>
    </row>
    <row r="43" spans="1:9" s="93" customFormat="1" ht="20.100000000000001" customHeight="1">
      <c r="A43" s="35" t="s">
        <v>238</v>
      </c>
      <c r="B43" s="12">
        <v>1062</v>
      </c>
      <c r="C43" s="99">
        <v>0</v>
      </c>
      <c r="D43" s="30">
        <v>0</v>
      </c>
      <c r="E43" s="99">
        <v>0</v>
      </c>
      <c r="F43" s="30">
        <v>0</v>
      </c>
      <c r="G43" s="30">
        <f t="shared" si="0"/>
        <v>0</v>
      </c>
      <c r="H43" s="101" t="e">
        <f t="shared" si="1"/>
        <v>#DIV/0!</v>
      </c>
      <c r="I43" s="102"/>
    </row>
    <row r="44" spans="1:9" s="93" customFormat="1" ht="20.100000000000001" customHeight="1">
      <c r="A44" s="35" t="s">
        <v>220</v>
      </c>
      <c r="B44" s="12">
        <v>1063</v>
      </c>
      <c r="C44" s="99">
        <v>0</v>
      </c>
      <c r="D44" s="30">
        <v>0</v>
      </c>
      <c r="E44" s="99">
        <v>0</v>
      </c>
      <c r="F44" s="30">
        <v>0</v>
      </c>
      <c r="G44" s="30">
        <f t="shared" si="0"/>
        <v>0</v>
      </c>
      <c r="H44" s="101" t="e">
        <f t="shared" si="1"/>
        <v>#DIV/0!</v>
      </c>
      <c r="I44" s="102"/>
    </row>
    <row r="45" spans="1:9" s="93" customFormat="1" ht="20.100000000000001" customHeight="1">
      <c r="A45" s="35" t="s">
        <v>221</v>
      </c>
      <c r="B45" s="12">
        <v>1064</v>
      </c>
      <c r="C45" s="99">
        <v>0</v>
      </c>
      <c r="D45" s="30">
        <v>0</v>
      </c>
      <c r="E45" s="99">
        <v>0</v>
      </c>
      <c r="F45" s="30">
        <v>0</v>
      </c>
      <c r="G45" s="30">
        <f t="shared" si="0"/>
        <v>0</v>
      </c>
      <c r="H45" s="101" t="e">
        <f t="shared" si="1"/>
        <v>#DIV/0!</v>
      </c>
      <c r="I45" s="102"/>
    </row>
    <row r="46" spans="1:9" s="93" customFormat="1" ht="20.100000000000001" customHeight="1">
      <c r="A46" s="35" t="s">
        <v>239</v>
      </c>
      <c r="B46" s="12">
        <v>1065</v>
      </c>
      <c r="C46" s="99">
        <v>0</v>
      </c>
      <c r="D46" s="30">
        <v>0</v>
      </c>
      <c r="E46" s="99">
        <v>0</v>
      </c>
      <c r="F46" s="30">
        <v>0</v>
      </c>
      <c r="G46" s="30">
        <f t="shared" si="0"/>
        <v>0</v>
      </c>
      <c r="H46" s="101" t="e">
        <f t="shared" si="1"/>
        <v>#DIV/0!</v>
      </c>
      <c r="I46" s="102"/>
    </row>
    <row r="47" spans="1:9" s="93" customFormat="1" ht="20.100000000000001" customHeight="1">
      <c r="A47" s="35" t="s">
        <v>240</v>
      </c>
      <c r="B47" s="12">
        <v>1066</v>
      </c>
      <c r="C47" s="99">
        <v>0</v>
      </c>
      <c r="D47" s="30">
        <v>0</v>
      </c>
      <c r="E47" s="99">
        <v>0</v>
      </c>
      <c r="F47" s="30">
        <v>0</v>
      </c>
      <c r="G47" s="30">
        <f t="shared" si="0"/>
        <v>0</v>
      </c>
      <c r="H47" s="101" t="e">
        <f t="shared" si="1"/>
        <v>#DIV/0!</v>
      </c>
      <c r="I47" s="102"/>
    </row>
    <row r="48" spans="1:9" s="93" customFormat="1" ht="20.100000000000001" customHeight="1">
      <c r="A48" s="35" t="s">
        <v>241</v>
      </c>
      <c r="B48" s="12">
        <v>1067</v>
      </c>
      <c r="C48" s="99">
        <v>0</v>
      </c>
      <c r="D48" s="30">
        <v>0</v>
      </c>
      <c r="E48" s="99">
        <v>0</v>
      </c>
      <c r="F48" s="30">
        <v>0</v>
      </c>
      <c r="G48" s="30">
        <f t="shared" si="0"/>
        <v>0</v>
      </c>
      <c r="H48" s="101" t="e">
        <f t="shared" si="1"/>
        <v>#DIV/0!</v>
      </c>
      <c r="I48" s="102"/>
    </row>
    <row r="49" spans="1:9" s="93" customFormat="1" ht="20.100000000000001" customHeight="1">
      <c r="A49" s="35" t="s">
        <v>242</v>
      </c>
      <c r="B49" s="12">
        <v>1070</v>
      </c>
      <c r="C49" s="99">
        <f>SUM(C50:C52)</f>
        <v>0</v>
      </c>
      <c r="D49" s="75">
        <f>SUM(D50:D52)</f>
        <v>24</v>
      </c>
      <c r="E49" s="99">
        <f>SUM(E50:E52)</f>
        <v>0</v>
      </c>
      <c r="F49" s="75">
        <f>SUM(F50:F52)</f>
        <v>24</v>
      </c>
      <c r="G49" s="30">
        <f t="shared" si="0"/>
        <v>24</v>
      </c>
      <c r="H49" s="101" t="e">
        <f t="shared" si="1"/>
        <v>#DIV/0!</v>
      </c>
      <c r="I49" s="102"/>
    </row>
    <row r="50" spans="1:9" s="93" customFormat="1" ht="20.100000000000001" customHeight="1">
      <c r="A50" s="35" t="s">
        <v>65</v>
      </c>
      <c r="B50" s="12">
        <v>1071</v>
      </c>
      <c r="C50" s="99">
        <v>0</v>
      </c>
      <c r="D50" s="30"/>
      <c r="E50" s="99"/>
      <c r="F50" s="30"/>
      <c r="G50" s="30">
        <f t="shared" si="0"/>
        <v>0</v>
      </c>
      <c r="H50" s="101" t="e">
        <f t="shared" si="1"/>
        <v>#DIV/0!</v>
      </c>
      <c r="I50" s="102"/>
    </row>
    <row r="51" spans="1:9" s="93" customFormat="1" ht="20.100000000000001" customHeight="1">
      <c r="A51" s="35" t="s">
        <v>243</v>
      </c>
      <c r="B51" s="12">
        <v>1072</v>
      </c>
      <c r="C51" s="99">
        <v>0</v>
      </c>
      <c r="D51" s="30"/>
      <c r="E51" s="99"/>
      <c r="F51" s="30"/>
      <c r="G51" s="30">
        <f t="shared" si="0"/>
        <v>0</v>
      </c>
      <c r="H51" s="101" t="e">
        <f t="shared" si="1"/>
        <v>#DIV/0!</v>
      </c>
      <c r="I51" s="102"/>
    </row>
    <row r="52" spans="1:9" s="93" customFormat="1" ht="20.100000000000001" customHeight="1">
      <c r="A52" s="35" t="s">
        <v>244</v>
      </c>
      <c r="B52" s="12">
        <v>1073</v>
      </c>
      <c r="C52" s="99">
        <v>0</v>
      </c>
      <c r="D52" s="30">
        <v>24</v>
      </c>
      <c r="E52" s="99"/>
      <c r="F52" s="30">
        <v>24</v>
      </c>
      <c r="G52" s="30">
        <f t="shared" si="0"/>
        <v>24</v>
      </c>
      <c r="H52" s="101" t="e">
        <f t="shared" si="1"/>
        <v>#DIV/0!</v>
      </c>
      <c r="I52" s="102"/>
    </row>
    <row r="53" spans="1:9" s="93" customFormat="1" ht="20.100000000000001" customHeight="1">
      <c r="A53" s="36" t="s">
        <v>245</v>
      </c>
      <c r="B53" s="12">
        <v>1080</v>
      </c>
      <c r="C53" s="99">
        <f>SUM(C54:C59)</f>
        <v>-532</v>
      </c>
      <c r="D53" s="75">
        <f>SUM(D54:D59)</f>
        <v>-39</v>
      </c>
      <c r="E53" s="99">
        <f>SUM(E54:E59)</f>
        <v>0</v>
      </c>
      <c r="F53" s="75">
        <f>SUM(F54:F59)</f>
        <v>-39</v>
      </c>
      <c r="G53" s="30">
        <f t="shared" si="0"/>
        <v>-39</v>
      </c>
      <c r="H53" s="101" t="e">
        <f t="shared" si="1"/>
        <v>#DIV/0!</v>
      </c>
      <c r="I53" s="102"/>
    </row>
    <row r="54" spans="1:9" s="93" customFormat="1" ht="20.100000000000001" customHeight="1">
      <c r="A54" s="35" t="s">
        <v>65</v>
      </c>
      <c r="B54" s="12">
        <v>1081</v>
      </c>
      <c r="C54" s="99">
        <v>0</v>
      </c>
      <c r="D54" s="30">
        <v>0</v>
      </c>
      <c r="E54" s="99">
        <v>0</v>
      </c>
      <c r="F54" s="30">
        <v>0</v>
      </c>
      <c r="G54" s="30">
        <f t="shared" si="0"/>
        <v>0</v>
      </c>
      <c r="H54" s="101" t="e">
        <f t="shared" si="1"/>
        <v>#DIV/0!</v>
      </c>
      <c r="I54" s="102"/>
    </row>
    <row r="55" spans="1:9" s="93" customFormat="1" ht="20.100000000000001" customHeight="1">
      <c r="A55" s="35" t="s">
        <v>246</v>
      </c>
      <c r="B55" s="12">
        <v>1082</v>
      </c>
      <c r="C55" s="99">
        <v>0</v>
      </c>
      <c r="D55" s="30">
        <v>0</v>
      </c>
      <c r="E55" s="99">
        <v>0</v>
      </c>
      <c r="F55" s="30">
        <v>0</v>
      </c>
      <c r="G55" s="30">
        <f t="shared" si="0"/>
        <v>0</v>
      </c>
      <c r="H55" s="101" t="e">
        <f t="shared" si="1"/>
        <v>#DIV/0!</v>
      </c>
      <c r="I55" s="102"/>
    </row>
    <row r="56" spans="1:9" s="93" customFormat="1" ht="20.100000000000001" customHeight="1">
      <c r="A56" s="35" t="s">
        <v>247</v>
      </c>
      <c r="B56" s="12">
        <v>1083</v>
      </c>
      <c r="C56" s="99">
        <v>0</v>
      </c>
      <c r="D56" s="30">
        <v>0</v>
      </c>
      <c r="E56" s="99">
        <v>0</v>
      </c>
      <c r="F56" s="30">
        <v>0</v>
      </c>
      <c r="G56" s="30">
        <f t="shared" si="0"/>
        <v>0</v>
      </c>
      <c r="H56" s="101" t="e">
        <f t="shared" si="1"/>
        <v>#DIV/0!</v>
      </c>
      <c r="I56" s="102"/>
    </row>
    <row r="57" spans="1:9" s="93" customFormat="1" ht="20.100000000000001" customHeight="1">
      <c r="A57" s="35" t="s">
        <v>248</v>
      </c>
      <c r="B57" s="12">
        <v>1084</v>
      </c>
      <c r="C57" s="99">
        <v>0</v>
      </c>
      <c r="D57" s="30">
        <v>0</v>
      </c>
      <c r="E57" s="99">
        <v>0</v>
      </c>
      <c r="F57" s="30">
        <v>0</v>
      </c>
      <c r="G57" s="30">
        <f t="shared" si="0"/>
        <v>0</v>
      </c>
      <c r="H57" s="101" t="e">
        <f t="shared" si="1"/>
        <v>#DIV/0!</v>
      </c>
      <c r="I57" s="102"/>
    </row>
    <row r="58" spans="1:9" s="93" customFormat="1" ht="20.100000000000001" customHeight="1">
      <c r="A58" s="35" t="s">
        <v>249</v>
      </c>
      <c r="B58" s="12">
        <v>1085</v>
      </c>
      <c r="C58" s="99">
        <v>0</v>
      </c>
      <c r="D58" s="30">
        <v>0</v>
      </c>
      <c r="E58" s="99">
        <v>0</v>
      </c>
      <c r="F58" s="30">
        <v>0</v>
      </c>
      <c r="G58" s="30">
        <f t="shared" si="0"/>
        <v>0</v>
      </c>
      <c r="H58" s="101" t="e">
        <f t="shared" si="1"/>
        <v>#DIV/0!</v>
      </c>
      <c r="I58" s="102"/>
    </row>
    <row r="59" spans="1:9" s="93" customFormat="1" ht="20.100000000000001" customHeight="1">
      <c r="A59" s="35" t="s">
        <v>250</v>
      </c>
      <c r="B59" s="12">
        <v>1086</v>
      </c>
      <c r="C59" s="99">
        <v>-532</v>
      </c>
      <c r="D59" s="100">
        <v>-39</v>
      </c>
      <c r="E59" s="99"/>
      <c r="F59" s="30">
        <v>-39</v>
      </c>
      <c r="G59" s="30">
        <f t="shared" si="0"/>
        <v>-39</v>
      </c>
      <c r="H59" s="101" t="e">
        <f t="shared" si="1"/>
        <v>#DIV/0!</v>
      </c>
      <c r="I59" s="102"/>
    </row>
    <row r="60" spans="1:9" s="24" customFormat="1" ht="20.100000000000001" customHeight="1">
      <c r="A60" s="37" t="s">
        <v>69</v>
      </c>
      <c r="B60" s="104">
        <v>1100</v>
      </c>
      <c r="C60" s="105">
        <f>SUM(C17,C18,C41,C49,C53)</f>
        <v>8</v>
      </c>
      <c r="D60" s="32">
        <f>SUM(D17,D18,D41,D49,D53)</f>
        <v>-2024</v>
      </c>
      <c r="E60" s="105">
        <f>SUM(E17,E18,E41,E49,E53)</f>
        <v>0</v>
      </c>
      <c r="F60" s="32">
        <f>SUM(F17,F18,F41,F49,F53)</f>
        <v>-2024</v>
      </c>
      <c r="G60" s="33">
        <f t="shared" si="0"/>
        <v>-2024</v>
      </c>
      <c r="H60" s="106" t="e">
        <f t="shared" si="1"/>
        <v>#DIV/0!</v>
      </c>
      <c r="I60" s="107"/>
    </row>
    <row r="61" spans="1:9" ht="20.100000000000001" customHeight="1">
      <c r="A61" s="35" t="s">
        <v>251</v>
      </c>
      <c r="B61" s="12">
        <v>1110</v>
      </c>
      <c r="C61" s="99">
        <v>0</v>
      </c>
      <c r="D61" s="30">
        <v>0</v>
      </c>
      <c r="E61" s="99">
        <v>0</v>
      </c>
      <c r="F61" s="30">
        <v>0</v>
      </c>
      <c r="G61" s="30">
        <f t="shared" si="0"/>
        <v>0</v>
      </c>
      <c r="H61" s="101" t="e">
        <f t="shared" si="1"/>
        <v>#DIV/0!</v>
      </c>
      <c r="I61" s="102"/>
    </row>
    <row r="62" spans="1:9" ht="20.100000000000001" customHeight="1">
      <c r="A62" s="35" t="s">
        <v>252</v>
      </c>
      <c r="B62" s="12">
        <v>1120</v>
      </c>
      <c r="C62" s="99">
        <v>0</v>
      </c>
      <c r="D62" s="30">
        <v>0</v>
      </c>
      <c r="E62" s="99">
        <v>0</v>
      </c>
      <c r="F62" s="30">
        <v>0</v>
      </c>
      <c r="G62" s="30">
        <f t="shared" si="0"/>
        <v>0</v>
      </c>
      <c r="H62" s="101" t="e">
        <f t="shared" si="1"/>
        <v>#DIV/0!</v>
      </c>
      <c r="I62" s="102"/>
    </row>
    <row r="63" spans="1:9" ht="20.100000000000001" customHeight="1">
      <c r="A63" s="35" t="s">
        <v>253</v>
      </c>
      <c r="B63" s="12">
        <v>1130</v>
      </c>
      <c r="C63" s="99">
        <v>0</v>
      </c>
      <c r="D63" s="30">
        <v>0</v>
      </c>
      <c r="E63" s="99">
        <v>0</v>
      </c>
      <c r="F63" s="30">
        <v>0</v>
      </c>
      <c r="G63" s="30">
        <f t="shared" si="0"/>
        <v>0</v>
      </c>
      <c r="H63" s="101" t="e">
        <f t="shared" si="1"/>
        <v>#DIV/0!</v>
      </c>
      <c r="I63" s="102"/>
    </row>
    <row r="64" spans="1:9" ht="20.100000000000001" customHeight="1">
      <c r="A64" s="35" t="s">
        <v>254</v>
      </c>
      <c r="B64" s="12">
        <v>1140</v>
      </c>
      <c r="C64" s="99">
        <v>0</v>
      </c>
      <c r="D64" s="30">
        <v>0</v>
      </c>
      <c r="E64" s="99">
        <v>0</v>
      </c>
      <c r="F64" s="30">
        <v>0</v>
      </c>
      <c r="G64" s="30">
        <f t="shared" si="0"/>
        <v>0</v>
      </c>
      <c r="H64" s="101" t="e">
        <f t="shared" si="1"/>
        <v>#DIV/0!</v>
      </c>
      <c r="I64" s="102"/>
    </row>
    <row r="65" spans="1:9" ht="20.100000000000001" customHeight="1">
      <c r="A65" s="35" t="s">
        <v>76</v>
      </c>
      <c r="B65" s="12">
        <v>1150</v>
      </c>
      <c r="C65" s="99">
        <f>SUM(C66:C67)</f>
        <v>0</v>
      </c>
      <c r="D65" s="75">
        <f>SUM(D66:D67)</f>
        <v>0</v>
      </c>
      <c r="E65" s="99">
        <f>SUM(E66:E67)</f>
        <v>0</v>
      </c>
      <c r="F65" s="75">
        <f>SUM(F66:F67)</f>
        <v>0</v>
      </c>
      <c r="G65" s="30">
        <f t="shared" si="0"/>
        <v>0</v>
      </c>
      <c r="H65" s="101" t="e">
        <f t="shared" si="1"/>
        <v>#DIV/0!</v>
      </c>
      <c r="I65" s="102"/>
    </row>
    <row r="66" spans="1:9" ht="20.100000000000001" customHeight="1">
      <c r="A66" s="35" t="s">
        <v>65</v>
      </c>
      <c r="B66" s="12">
        <v>1151</v>
      </c>
      <c r="C66" s="99"/>
      <c r="D66" s="30"/>
      <c r="E66" s="99"/>
      <c r="F66" s="30"/>
      <c r="G66" s="30">
        <f t="shared" si="0"/>
        <v>0</v>
      </c>
      <c r="H66" s="101" t="e">
        <f t="shared" si="1"/>
        <v>#DIV/0!</v>
      </c>
      <c r="I66" s="102"/>
    </row>
    <row r="67" spans="1:9" ht="20.100000000000001" customHeight="1">
      <c r="A67" s="35" t="s">
        <v>255</v>
      </c>
      <c r="B67" s="12">
        <v>1152</v>
      </c>
      <c r="C67" s="99"/>
      <c r="D67" s="30"/>
      <c r="E67" s="99"/>
      <c r="F67" s="30"/>
      <c r="G67" s="30"/>
      <c r="H67" s="101" t="e">
        <f t="shared" si="1"/>
        <v>#DIV/0!</v>
      </c>
      <c r="I67" s="102"/>
    </row>
    <row r="68" spans="1:9" ht="20.100000000000001" customHeight="1">
      <c r="A68" s="35" t="s">
        <v>77</v>
      </c>
      <c r="B68" s="12">
        <v>1160</v>
      </c>
      <c r="C68" s="99">
        <f>SUM(C69:C70)</f>
        <v>-41</v>
      </c>
      <c r="D68" s="75">
        <f>SUM(D69:D70)</f>
        <v>0</v>
      </c>
      <c r="E68" s="99">
        <f>SUM(E69:E70)</f>
        <v>0</v>
      </c>
      <c r="F68" s="75">
        <f>SUM(F69:F70)</f>
        <v>0</v>
      </c>
      <c r="G68" s="30">
        <f>F68-E68</f>
        <v>0</v>
      </c>
      <c r="H68" s="101" t="e">
        <f t="shared" si="1"/>
        <v>#DIV/0!</v>
      </c>
      <c r="I68" s="102"/>
    </row>
    <row r="69" spans="1:9" ht="20.100000000000001" customHeight="1">
      <c r="A69" s="35" t="s">
        <v>65</v>
      </c>
      <c r="B69" s="12">
        <v>1161</v>
      </c>
      <c r="C69" s="99">
        <v>0</v>
      </c>
      <c r="D69" s="30">
        <v>0</v>
      </c>
      <c r="E69" s="99"/>
      <c r="F69" s="30"/>
      <c r="G69" s="30"/>
      <c r="H69" s="101" t="e">
        <f t="shared" si="1"/>
        <v>#DIV/0!</v>
      </c>
      <c r="I69" s="102"/>
    </row>
    <row r="70" spans="1:9" ht="20.100000000000001" customHeight="1">
      <c r="A70" s="35" t="s">
        <v>256</v>
      </c>
      <c r="B70" s="12">
        <v>1162</v>
      </c>
      <c r="C70" s="99">
        <v>-41</v>
      </c>
      <c r="D70" s="30"/>
      <c r="E70" s="99"/>
      <c r="F70" s="30"/>
      <c r="G70" s="30">
        <f t="shared" ref="G70:G72" si="2">F70-E70</f>
        <v>0</v>
      </c>
      <c r="H70" s="101" t="e">
        <f t="shared" si="1"/>
        <v>#DIV/0!</v>
      </c>
      <c r="I70" s="102"/>
    </row>
    <row r="71" spans="1:9" s="24" customFormat="1" ht="20.100000000000001" customHeight="1">
      <c r="A71" s="37" t="s">
        <v>78</v>
      </c>
      <c r="B71" s="104">
        <v>1170</v>
      </c>
      <c r="C71" s="105">
        <f>SUM(C60,C61,C62,C63,C64,C65,C68)</f>
        <v>-33</v>
      </c>
      <c r="D71" s="32">
        <f>SUM(D60,D61,D62,D63,D64,D65,D68)</f>
        <v>-2024</v>
      </c>
      <c r="E71" s="105">
        <f>SUM(E60,E61,E62,E63,E64,E65,E68)</f>
        <v>0</v>
      </c>
      <c r="F71" s="32">
        <f>SUM(F60,F61,F62,F63,F64,F65,F68)</f>
        <v>-2024</v>
      </c>
      <c r="G71" s="33">
        <f t="shared" si="2"/>
        <v>-2024</v>
      </c>
      <c r="H71" s="106" t="e">
        <f t="shared" si="1"/>
        <v>#DIV/0!</v>
      </c>
      <c r="I71" s="107"/>
    </row>
    <row r="72" spans="1:9" ht="20.100000000000001" customHeight="1">
      <c r="A72" s="35" t="s">
        <v>79</v>
      </c>
      <c r="B72">
        <v>1180</v>
      </c>
      <c r="C72" s="99">
        <v>-1</v>
      </c>
      <c r="D72" s="30"/>
      <c r="E72" s="99"/>
      <c r="F72" s="30"/>
      <c r="G72" s="30">
        <f t="shared" si="2"/>
        <v>0</v>
      </c>
      <c r="H72" s="101" t="e">
        <f t="shared" si="1"/>
        <v>#DIV/0!</v>
      </c>
      <c r="I72" s="102"/>
    </row>
    <row r="73" spans="1:9" ht="20.100000000000001" customHeight="1">
      <c r="A73" s="35" t="s">
        <v>80</v>
      </c>
      <c r="B73" s="16">
        <v>1181</v>
      </c>
      <c r="C73" s="99"/>
      <c r="D73" s="30"/>
      <c r="E73" s="99"/>
      <c r="F73" s="30"/>
      <c r="G73" s="30"/>
      <c r="H73" s="101" t="e">
        <f t="shared" si="1"/>
        <v>#DIV/0!</v>
      </c>
      <c r="I73" s="102"/>
    </row>
    <row r="74" spans="1:9" ht="20.100000000000001" customHeight="1">
      <c r="A74" s="35" t="s">
        <v>81</v>
      </c>
      <c r="B74" s="12">
        <v>1190</v>
      </c>
      <c r="C74" s="99"/>
      <c r="D74" s="30"/>
      <c r="E74" s="99"/>
      <c r="F74" s="30"/>
      <c r="G74" s="30"/>
      <c r="H74" s="101" t="e">
        <f t="shared" si="1"/>
        <v>#DIV/0!</v>
      </c>
      <c r="I74" s="102"/>
    </row>
    <row r="75" spans="1:9" ht="20.100000000000001" customHeight="1">
      <c r="A75" s="35" t="s">
        <v>82</v>
      </c>
      <c r="B75" s="12">
        <v>1191</v>
      </c>
      <c r="C75" s="99">
        <v>0</v>
      </c>
      <c r="D75" s="30">
        <v>0</v>
      </c>
      <c r="E75" s="99">
        <v>0</v>
      </c>
      <c r="F75" s="30">
        <v>0</v>
      </c>
      <c r="G75" s="30">
        <f t="shared" ref="G75:G81" si="3">F75-E75</f>
        <v>0</v>
      </c>
      <c r="H75" s="101" t="e">
        <f t="shared" si="1"/>
        <v>#DIV/0!</v>
      </c>
      <c r="I75" s="102"/>
    </row>
    <row r="76" spans="1:9" s="24" customFormat="1" ht="20.100000000000001" customHeight="1">
      <c r="A76" s="37" t="s">
        <v>257</v>
      </c>
      <c r="B76" s="104">
        <v>1200</v>
      </c>
      <c r="C76" s="105">
        <f>SUM(C71,C72,C73,C74,C75)</f>
        <v>-34</v>
      </c>
      <c r="D76" s="32">
        <f>SUM(D71,D72,D73,D74,D75)</f>
        <v>-2024</v>
      </c>
      <c r="E76" s="105">
        <f>SUM(E71,E72,E73,E74,E75)</f>
        <v>0</v>
      </c>
      <c r="F76" s="32">
        <f>SUM(F71,F72,F73,F74,F75)</f>
        <v>-2024</v>
      </c>
      <c r="G76" s="33">
        <f t="shared" si="3"/>
        <v>-2024</v>
      </c>
      <c r="H76" s="106" t="e">
        <f t="shared" si="1"/>
        <v>#DIV/0!</v>
      </c>
      <c r="I76" s="107"/>
    </row>
    <row r="77" spans="1:9" ht="20.100000000000001" customHeight="1">
      <c r="A77" s="35" t="s">
        <v>258</v>
      </c>
      <c r="B77" s="12">
        <v>1201</v>
      </c>
      <c r="C77" s="99"/>
      <c r="D77" s="30"/>
      <c r="E77" s="99"/>
      <c r="F77" s="30"/>
      <c r="G77" s="30">
        <f t="shared" si="3"/>
        <v>0</v>
      </c>
      <c r="H77" s="101" t="e">
        <f t="shared" si="1"/>
        <v>#DIV/0!</v>
      </c>
      <c r="I77" s="102"/>
    </row>
    <row r="78" spans="1:9" ht="20.100000000000001" customHeight="1">
      <c r="A78" s="35" t="s">
        <v>259</v>
      </c>
      <c r="B78" s="12">
        <v>1202</v>
      </c>
      <c r="C78" s="99">
        <v>0</v>
      </c>
      <c r="D78" s="30">
        <v>0</v>
      </c>
      <c r="E78" s="99">
        <v>0</v>
      </c>
      <c r="F78" s="30">
        <v>0</v>
      </c>
      <c r="G78" s="30">
        <f t="shared" si="3"/>
        <v>0</v>
      </c>
      <c r="H78" s="101" t="e">
        <f t="shared" si="1"/>
        <v>#DIV/0!</v>
      </c>
      <c r="I78" s="102"/>
    </row>
    <row r="79" spans="1:9" ht="20.100000000000001" customHeight="1">
      <c r="A79" s="37" t="s">
        <v>86</v>
      </c>
      <c r="B79" s="12">
        <v>1210</v>
      </c>
      <c r="C79" s="105">
        <f>SUM(C7,C49,C61,C63,C65,C73,C74)</f>
        <v>20903</v>
      </c>
      <c r="D79" s="41">
        <f>SUM(D7,D49,D61,D63,D65,D73,D74)</f>
        <v>8459</v>
      </c>
      <c r="E79" s="105">
        <f>SUM(E7,E49,E61,E63,E65,E73,E74)</f>
        <v>8607</v>
      </c>
      <c r="F79" s="41">
        <f>SUM(F7,F49,F61,F63,F65,F73,F74)</f>
        <v>8459</v>
      </c>
      <c r="G79" s="33">
        <f t="shared" si="3"/>
        <v>-148</v>
      </c>
      <c r="H79" s="106">
        <f t="shared" si="1"/>
        <v>98.280469385383995</v>
      </c>
      <c r="I79" s="102"/>
    </row>
    <row r="80" spans="1:9" ht="20.100000000000001" customHeight="1">
      <c r="A80" s="37" t="s">
        <v>87</v>
      </c>
      <c r="B80" s="12">
        <v>1220</v>
      </c>
      <c r="C80" s="105">
        <f>SUM(C8,C18,C41,C53,C62,C64,C68,C72,C75)</f>
        <v>-20937</v>
      </c>
      <c r="D80" s="41">
        <f>SUM(D8,D18,D41,D53,D62,D64,D68,D72,D75)</f>
        <v>-10483</v>
      </c>
      <c r="E80" s="105">
        <f>SUM(E8,E18,E41,E53,E62,E64,E68,E72,E75)</f>
        <v>-8607</v>
      </c>
      <c r="F80" s="41">
        <f>SUM(F8,F18,F41,F53,F62,F64,F68,F72,F75)</f>
        <v>-10483</v>
      </c>
      <c r="G80" s="33">
        <f t="shared" si="3"/>
        <v>-1876</v>
      </c>
      <c r="H80" s="106">
        <f t="shared" si="1"/>
        <v>121.79621238526781</v>
      </c>
      <c r="I80" s="102"/>
    </row>
    <row r="81" spans="1:9" ht="20.100000000000001" customHeight="1">
      <c r="A81" s="35" t="s">
        <v>88</v>
      </c>
      <c r="B81" s="12">
        <v>1230</v>
      </c>
      <c r="C81" s="99"/>
      <c r="D81" s="30"/>
      <c r="E81" s="99"/>
      <c r="F81" s="30"/>
      <c r="G81" s="30">
        <f t="shared" si="3"/>
        <v>0</v>
      </c>
      <c r="H81" s="101" t="e">
        <f t="shared" si="1"/>
        <v>#DIV/0!</v>
      </c>
      <c r="I81" s="102"/>
    </row>
    <row r="82" spans="1:9" ht="24.95" customHeight="1">
      <c r="A82" s="215" t="s">
        <v>260</v>
      </c>
      <c r="B82" s="215"/>
      <c r="C82" s="215"/>
      <c r="D82" s="215"/>
      <c r="E82" s="215"/>
      <c r="F82" s="215"/>
      <c r="G82" s="215"/>
      <c r="H82" s="215"/>
      <c r="I82" s="215"/>
    </row>
    <row r="83" spans="1:9" ht="20.100000000000001" customHeight="1">
      <c r="A83" s="35" t="s">
        <v>261</v>
      </c>
      <c r="B83" s="12">
        <v>1300</v>
      </c>
      <c r="C83" s="99">
        <f>C60</f>
        <v>8</v>
      </c>
      <c r="D83" s="75">
        <f>D60</f>
        <v>-2024</v>
      </c>
      <c r="E83" s="99">
        <f>E60</f>
        <v>0</v>
      </c>
      <c r="F83" s="75">
        <f>F60</f>
        <v>-2024</v>
      </c>
      <c r="G83" s="30">
        <f t="shared" ref="G83:G86" si="4">F83-E83</f>
        <v>-2024</v>
      </c>
      <c r="H83" s="101" t="e">
        <f t="shared" ref="H83:H89" si="5">(F83/E83)*100</f>
        <v>#DIV/0!</v>
      </c>
      <c r="I83" s="102"/>
    </row>
    <row r="84" spans="1:9" ht="20.100000000000001" customHeight="1">
      <c r="A84" s="35" t="s">
        <v>262</v>
      </c>
      <c r="B84" s="12">
        <v>1301</v>
      </c>
      <c r="C84" s="99">
        <f>C96</f>
        <v>1686</v>
      </c>
      <c r="D84" s="75">
        <f>D96</f>
        <v>1860</v>
      </c>
      <c r="E84" s="99">
        <f>E96</f>
        <v>1565</v>
      </c>
      <c r="F84" s="75">
        <f>F96</f>
        <v>1860</v>
      </c>
      <c r="G84" s="30">
        <f t="shared" si="4"/>
        <v>295</v>
      </c>
      <c r="H84" s="101">
        <f t="shared" si="5"/>
        <v>118.84984025559105</v>
      </c>
      <c r="I84" s="102"/>
    </row>
    <row r="85" spans="1:9" ht="20.100000000000001" customHeight="1">
      <c r="A85" s="35" t="s">
        <v>263</v>
      </c>
      <c r="B85" s="12">
        <v>1302</v>
      </c>
      <c r="C85" s="99">
        <f>C50</f>
        <v>0</v>
      </c>
      <c r="D85" s="75">
        <f>D50</f>
        <v>0</v>
      </c>
      <c r="E85" s="99">
        <f>E50</f>
        <v>0</v>
      </c>
      <c r="F85" s="75">
        <f>F50</f>
        <v>0</v>
      </c>
      <c r="G85" s="30">
        <f t="shared" si="4"/>
        <v>0</v>
      </c>
      <c r="H85" s="101" t="e">
        <f t="shared" si="5"/>
        <v>#DIV/0!</v>
      </c>
      <c r="I85" s="102"/>
    </row>
    <row r="86" spans="1:9" ht="20.100000000000001" customHeight="1">
      <c r="A86" s="35" t="s">
        <v>264</v>
      </c>
      <c r="B86" s="12">
        <v>1303</v>
      </c>
      <c r="C86" s="99">
        <f>C54</f>
        <v>0</v>
      </c>
      <c r="D86" s="75">
        <f>D54</f>
        <v>0</v>
      </c>
      <c r="E86" s="99">
        <f>E54</f>
        <v>0</v>
      </c>
      <c r="F86" s="75">
        <f>F54</f>
        <v>0</v>
      </c>
      <c r="G86" s="30">
        <f t="shared" si="4"/>
        <v>0</v>
      </c>
      <c r="H86" s="101" t="e">
        <f t="shared" si="5"/>
        <v>#DIV/0!</v>
      </c>
      <c r="I86" s="102"/>
    </row>
    <row r="87" spans="1:9" ht="20.100000000000001" customHeight="1">
      <c r="A87" s="35" t="s">
        <v>265</v>
      </c>
      <c r="B87" s="12">
        <v>1304</v>
      </c>
      <c r="C87" s="99">
        <f>C51</f>
        <v>0</v>
      </c>
      <c r="D87" s="75">
        <f>D51</f>
        <v>0</v>
      </c>
      <c r="E87" s="99">
        <f>E51</f>
        <v>0</v>
      </c>
      <c r="F87" s="75">
        <f>F51</f>
        <v>0</v>
      </c>
      <c r="G87" s="30"/>
      <c r="H87" s="101" t="e">
        <f t="shared" si="5"/>
        <v>#DIV/0!</v>
      </c>
      <c r="I87" s="102"/>
    </row>
    <row r="88" spans="1:9" ht="20.100000000000001" customHeight="1">
      <c r="A88" s="35" t="s">
        <v>266</v>
      </c>
      <c r="B88" s="12">
        <v>1305</v>
      </c>
      <c r="C88" s="99">
        <f>C55</f>
        <v>0</v>
      </c>
      <c r="D88" s="75">
        <f>D55</f>
        <v>0</v>
      </c>
      <c r="E88" s="99">
        <f>E55</f>
        <v>0</v>
      </c>
      <c r="F88" s="75">
        <f>F55</f>
        <v>0</v>
      </c>
      <c r="G88" s="30">
        <f t="shared" ref="G88:G89" si="6">F88-E88</f>
        <v>0</v>
      </c>
      <c r="H88" s="101" t="e">
        <f t="shared" si="5"/>
        <v>#DIV/0!</v>
      </c>
      <c r="I88" s="102"/>
    </row>
    <row r="89" spans="1:9" s="24" customFormat="1" ht="20.100000000000001" customHeight="1">
      <c r="A89" s="37" t="s">
        <v>70</v>
      </c>
      <c r="B89" s="104">
        <v>1310</v>
      </c>
      <c r="C89" s="105">
        <f>C83+C84-C85-C86-C87-C88</f>
        <v>1694</v>
      </c>
      <c r="D89" s="109">
        <f>D83+D84-D85-D86-D87-D88</f>
        <v>-164</v>
      </c>
      <c r="E89" s="105">
        <f>E83+E84-E85-E86-E87-E88</f>
        <v>1565</v>
      </c>
      <c r="F89" s="109">
        <f>F83+F84-F85-F86-F87-F88</f>
        <v>-164</v>
      </c>
      <c r="G89" s="33">
        <f t="shared" si="6"/>
        <v>-1729</v>
      </c>
      <c r="H89" s="106">
        <f t="shared" si="5"/>
        <v>-10.47923322683706</v>
      </c>
      <c r="I89" s="107"/>
    </row>
    <row r="90" spans="1:9" s="24" customFormat="1" ht="20.100000000000001" customHeight="1">
      <c r="A90" s="207" t="s">
        <v>89</v>
      </c>
      <c r="B90" s="207"/>
      <c r="C90" s="207"/>
      <c r="D90" s="207"/>
      <c r="E90" s="207"/>
      <c r="F90" s="207"/>
      <c r="G90" s="207"/>
      <c r="H90" s="207"/>
      <c r="I90" s="207"/>
    </row>
    <row r="91" spans="1:9" s="24" customFormat="1" ht="20.100000000000001" customHeight="1">
      <c r="A91" s="35" t="s">
        <v>90</v>
      </c>
      <c r="B91" s="12">
        <v>1400</v>
      </c>
      <c r="C91" s="110">
        <f>SUM(C92:C93)</f>
        <v>551</v>
      </c>
      <c r="D91" s="27">
        <f>D92+D93</f>
        <v>647</v>
      </c>
      <c r="E91" s="110">
        <f>E92+E93</f>
        <v>518</v>
      </c>
      <c r="F91" s="27">
        <f>F92+F93</f>
        <v>647</v>
      </c>
      <c r="G91" s="30">
        <f t="shared" ref="G91:G98" si="7">F91-E91</f>
        <v>129</v>
      </c>
      <c r="H91" s="101">
        <f t="shared" ref="H91:H98" si="8">(F91/E91)*100</f>
        <v>124.90347490347492</v>
      </c>
      <c r="I91" s="102"/>
    </row>
    <row r="92" spans="1:9" s="24" customFormat="1" ht="20.100000000000001" customHeight="1">
      <c r="A92" s="35" t="s">
        <v>91</v>
      </c>
      <c r="B92" s="44">
        <v>1401</v>
      </c>
      <c r="C92" s="110">
        <f>-(C9)</f>
        <v>177</v>
      </c>
      <c r="D92" s="27">
        <f>D9*-1</f>
        <v>350</v>
      </c>
      <c r="E92" s="110">
        <f>E9*-1</f>
        <v>150</v>
      </c>
      <c r="F92" s="27">
        <f>F9*-1</f>
        <v>350</v>
      </c>
      <c r="G92" s="30">
        <f t="shared" si="7"/>
        <v>200</v>
      </c>
      <c r="H92" s="101">
        <f t="shared" si="8"/>
        <v>233.33333333333334</v>
      </c>
      <c r="I92" s="102"/>
    </row>
    <row r="93" spans="1:9" s="24" customFormat="1" ht="20.100000000000001" customHeight="1">
      <c r="A93" s="35" t="s">
        <v>92</v>
      </c>
      <c r="B93" s="44">
        <v>1402</v>
      </c>
      <c r="C93" s="110">
        <f>-(C11+C10)</f>
        <v>374</v>
      </c>
      <c r="D93" s="27">
        <f>(D10+D11)*-1</f>
        <v>297</v>
      </c>
      <c r="E93" s="110">
        <f>(E10+E11)*-1</f>
        <v>368</v>
      </c>
      <c r="F93" s="27">
        <f>(F10+F11)*-1</f>
        <v>297</v>
      </c>
      <c r="G93" s="30">
        <f t="shared" si="7"/>
        <v>-71</v>
      </c>
      <c r="H93" s="101">
        <f t="shared" si="8"/>
        <v>80.706521739130437</v>
      </c>
      <c r="I93" s="102"/>
    </row>
    <row r="94" spans="1:9" s="24" customFormat="1" ht="20.100000000000001" customHeight="1">
      <c r="A94" s="35" t="s">
        <v>93</v>
      </c>
      <c r="B94" s="44">
        <v>1410</v>
      </c>
      <c r="C94" s="110">
        <f t="shared" ref="C94:C95" si="9">-(C12+C26)</f>
        <v>7566</v>
      </c>
      <c r="D94" s="27">
        <f t="shared" ref="D94:D95" si="10">(D12+D26)*-1</f>
        <v>5980</v>
      </c>
      <c r="E94" s="110">
        <f t="shared" ref="E94:E95" si="11">(E12+E26)*-1</f>
        <v>4906</v>
      </c>
      <c r="F94" s="27">
        <f t="shared" ref="F94:F95" si="12">(F12+F26)*-1</f>
        <v>5980</v>
      </c>
      <c r="G94" s="30">
        <f t="shared" si="7"/>
        <v>1074</v>
      </c>
      <c r="H94" s="101">
        <f t="shared" si="8"/>
        <v>121.89156135344477</v>
      </c>
      <c r="I94" s="102"/>
    </row>
    <row r="95" spans="1:9" s="24" customFormat="1" ht="20.100000000000001" customHeight="1">
      <c r="A95" s="35" t="s">
        <v>94</v>
      </c>
      <c r="B95" s="44">
        <v>1420</v>
      </c>
      <c r="C95" s="110">
        <f t="shared" si="9"/>
        <v>1654</v>
      </c>
      <c r="D95" s="27">
        <f t="shared" si="10"/>
        <v>1322</v>
      </c>
      <c r="E95" s="110">
        <f t="shared" si="11"/>
        <v>1065</v>
      </c>
      <c r="F95" s="27">
        <f t="shared" si="12"/>
        <v>1322</v>
      </c>
      <c r="G95" s="30">
        <f t="shared" si="7"/>
        <v>257</v>
      </c>
      <c r="H95" s="101">
        <f t="shared" si="8"/>
        <v>124.13145539906102</v>
      </c>
      <c r="I95" s="102"/>
    </row>
    <row r="96" spans="1:9" s="24" customFormat="1" ht="20.100000000000001" customHeight="1">
      <c r="A96" s="35" t="s">
        <v>95</v>
      </c>
      <c r="B96" s="44">
        <v>1430</v>
      </c>
      <c r="C96" s="110">
        <f>-(C15+C28)</f>
        <v>1686</v>
      </c>
      <c r="D96" s="27">
        <f>(D15+D28)*-1</f>
        <v>1860</v>
      </c>
      <c r="E96" s="110">
        <f>(E15+E28)*-1</f>
        <v>1565</v>
      </c>
      <c r="F96" s="27">
        <f>(F15+F28)*-1</f>
        <v>1860</v>
      </c>
      <c r="G96" s="30">
        <f t="shared" si="7"/>
        <v>295</v>
      </c>
      <c r="H96" s="101">
        <f t="shared" si="8"/>
        <v>118.84984025559105</v>
      </c>
      <c r="I96" s="102"/>
    </row>
    <row r="97" spans="1:9" s="24" customFormat="1" ht="20.100000000000001" customHeight="1">
      <c r="A97" s="35" t="s">
        <v>96</v>
      </c>
      <c r="B97" s="44">
        <v>1440</v>
      </c>
      <c r="C97" s="110">
        <f>-(C40+C53+C24+C25+C33+C36+C16)</f>
        <v>9397</v>
      </c>
      <c r="D97" s="27">
        <f>(D16+D40+D59+D25+D24+D33+D36+D22+D23+D37+D29)*-1</f>
        <v>674</v>
      </c>
      <c r="E97" s="110">
        <f>(E16+E40+E59+E33+E24+E14)*-1</f>
        <v>553</v>
      </c>
      <c r="F97" s="27">
        <f>(F16+F40+F59+F25+F24+F33+F36+F22+F23+F37+F29)*-1</f>
        <v>674</v>
      </c>
      <c r="G97" s="30">
        <f t="shared" si="7"/>
        <v>121</v>
      </c>
      <c r="H97" s="101">
        <f t="shared" si="8"/>
        <v>121.88065099457503</v>
      </c>
      <c r="I97" s="102"/>
    </row>
    <row r="98" spans="1:9" s="24" customFormat="1">
      <c r="A98" s="37" t="s">
        <v>97</v>
      </c>
      <c r="B98" s="111">
        <v>1450</v>
      </c>
      <c r="C98" s="105">
        <f>SUM(C91,C94:C97)</f>
        <v>20854</v>
      </c>
      <c r="D98" s="77">
        <f>SUM(D91,D94:D97)</f>
        <v>10483</v>
      </c>
      <c r="E98" s="105">
        <f>SUM(E91,E94:E97)</f>
        <v>8607</v>
      </c>
      <c r="F98" s="77">
        <f>SUM(F91,F94:F97)</f>
        <v>10483</v>
      </c>
      <c r="G98" s="33">
        <f t="shared" si="7"/>
        <v>1876</v>
      </c>
      <c r="H98" s="106">
        <f t="shared" si="8"/>
        <v>121.79621238526781</v>
      </c>
      <c r="I98" s="107"/>
    </row>
    <row r="99" spans="1:9" s="24" customFormat="1">
      <c r="A99" s="112"/>
      <c r="B99" s="113"/>
      <c r="C99" s="114"/>
      <c r="D99" s="113"/>
      <c r="E99" s="114"/>
      <c r="F99" s="113"/>
      <c r="G99" s="113"/>
      <c r="H99" s="113"/>
      <c r="I99" s="113"/>
    </row>
    <row r="100" spans="1:9" s="24" customFormat="1">
      <c r="A100" s="112"/>
      <c r="B100" s="113"/>
      <c r="C100" s="114"/>
      <c r="D100" s="113"/>
      <c r="E100" s="114"/>
      <c r="F100" s="113"/>
      <c r="G100" s="113"/>
      <c r="H100" s="113"/>
      <c r="I100" s="113"/>
    </row>
    <row r="101" spans="1:9">
      <c r="A101" s="85"/>
    </row>
    <row r="102" spans="1:9" ht="27.75" customHeight="1">
      <c r="A102" s="91" t="s">
        <v>202</v>
      </c>
      <c r="C102" s="216" t="s">
        <v>203</v>
      </c>
      <c r="D102" s="216"/>
      <c r="E102" s="216"/>
      <c r="F102" s="216"/>
      <c r="G102" s="211" t="s">
        <v>204</v>
      </c>
      <c r="H102" s="211"/>
      <c r="I102" s="1"/>
    </row>
    <row r="103" spans="1:9" s="93" customFormat="1" ht="18" customHeight="1">
      <c r="A103" s="4" t="s">
        <v>267</v>
      </c>
      <c r="B103" s="1"/>
      <c r="C103" s="217" t="s">
        <v>268</v>
      </c>
      <c r="D103" s="217"/>
      <c r="E103" s="115"/>
      <c r="F103" s="201" t="s">
        <v>207</v>
      </c>
      <c r="G103" s="201"/>
      <c r="H103" s="201"/>
    </row>
  </sheetData>
  <sheetProtection selectLockedCells="1" selectUnlockedCells="1"/>
  <mergeCells count="12">
    <mergeCell ref="A82:I82"/>
    <mergeCell ref="A90:I90"/>
    <mergeCell ref="C102:F102"/>
    <mergeCell ref="G102:H102"/>
    <mergeCell ref="C103:D103"/>
    <mergeCell ref="F103:H103"/>
    <mergeCell ref="A1:I1"/>
    <mergeCell ref="A3:A4"/>
    <mergeCell ref="B3:B4"/>
    <mergeCell ref="C3:D3"/>
    <mergeCell ref="E3:I3"/>
    <mergeCell ref="A6:I6"/>
  </mergeCells>
  <pageMargins left="1.1812499999999999" right="0.39374999999999999" top="0.59236111111111112" bottom="0.78749999999999998" header="0.19652777777777777" footer="0.51180555555555551"/>
  <pageSetup paperSize="9" scale="38" firstPageNumber="0" orientation="landscape" horizontalDpi="300" verticalDpi="300"/>
  <headerFooter alignWithMargins="0">
    <oddHeader>&amp;C&amp;"Times New Roman,Звичайний"&amp;14 5&amp;R&amp;"Times New Roman,Звичайний"&amp;14Таблиця 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I48"/>
  <sheetViews>
    <sheetView zoomScale="60" zoomScaleNormal="60" zoomScaleSheetLayoutView="7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F10" sqref="F10"/>
    </sheetView>
  </sheetViews>
  <sheetFormatPr defaultColWidth="8.85546875" defaultRowHeight="18.75"/>
  <cols>
    <col min="1" max="1" width="86.7109375" style="116" customWidth="1"/>
    <col min="2" max="2" width="15.140625" style="117" customWidth="1"/>
    <col min="3" max="7" width="18.42578125" style="117" customWidth="1"/>
    <col min="8" max="8" width="14.85546875" style="117" customWidth="1"/>
    <col min="9" max="9" width="9.85546875" style="116" customWidth="1"/>
    <col min="10" max="10" width="9.42578125" style="116" customWidth="1"/>
    <col min="11" max="16384" width="8.85546875" style="116"/>
  </cols>
  <sheetData>
    <row r="1" spans="1:8">
      <c r="A1" s="218" t="s">
        <v>98</v>
      </c>
      <c r="B1" s="218"/>
      <c r="C1" s="218"/>
      <c r="D1" s="218"/>
      <c r="E1" s="218"/>
      <c r="F1" s="218"/>
      <c r="G1" s="218"/>
      <c r="H1" s="218"/>
    </row>
    <row r="2" spans="1:8">
      <c r="A2" s="218"/>
      <c r="B2" s="218"/>
      <c r="C2" s="218"/>
      <c r="D2" s="218"/>
      <c r="E2" s="218"/>
      <c r="F2" s="218"/>
      <c r="G2" s="218"/>
      <c r="H2" s="218"/>
    </row>
    <row r="3" spans="1:8" ht="38.25" customHeight="1">
      <c r="A3" s="204" t="s">
        <v>42</v>
      </c>
      <c r="B3" s="219" t="s">
        <v>43</v>
      </c>
      <c r="C3" s="203" t="s">
        <v>208</v>
      </c>
      <c r="D3" s="203"/>
      <c r="E3" s="204" t="s">
        <v>45</v>
      </c>
      <c r="F3" s="204"/>
      <c r="G3" s="204"/>
      <c r="H3" s="204"/>
    </row>
    <row r="4" spans="1:8" ht="39" customHeight="1">
      <c r="A4" s="204"/>
      <c r="B4" s="219"/>
      <c r="C4" s="16" t="s">
        <v>46</v>
      </c>
      <c r="D4" s="16" t="s">
        <v>47</v>
      </c>
      <c r="E4" s="16" t="s">
        <v>48</v>
      </c>
      <c r="F4" s="16" t="s">
        <v>49</v>
      </c>
      <c r="G4" s="23" t="s">
        <v>50</v>
      </c>
      <c r="H4" s="23" t="s">
        <v>51</v>
      </c>
    </row>
    <row r="5" spans="1:8">
      <c r="A5" s="22">
        <v>1</v>
      </c>
      <c r="B5" s="119">
        <v>2</v>
      </c>
      <c r="C5" s="22">
        <v>3</v>
      </c>
      <c r="D5" s="119">
        <v>4</v>
      </c>
      <c r="E5" s="22">
        <v>5</v>
      </c>
      <c r="F5" s="119">
        <v>6</v>
      </c>
      <c r="G5" s="22">
        <v>7</v>
      </c>
      <c r="H5" s="119">
        <v>8</v>
      </c>
    </row>
    <row r="6" spans="1:8" ht="24.95" customHeight="1">
      <c r="A6" s="220" t="s">
        <v>99</v>
      </c>
      <c r="B6" s="220"/>
      <c r="C6" s="220"/>
      <c r="D6" s="220"/>
      <c r="E6" s="220"/>
      <c r="F6" s="220"/>
      <c r="G6" s="220"/>
      <c r="H6" s="220"/>
    </row>
    <row r="7" spans="1:8" ht="42.75" customHeight="1">
      <c r="A7" s="47" t="s">
        <v>100</v>
      </c>
      <c r="B7" s="12">
        <v>2000</v>
      </c>
      <c r="C7" s="30"/>
      <c r="D7" s="30"/>
      <c r="E7" s="30"/>
      <c r="F7" s="30"/>
      <c r="G7" s="30">
        <f t="shared" ref="G7:G18" si="0">F7-E7</f>
        <v>0</v>
      </c>
      <c r="H7" s="101" t="e">
        <f t="shared" ref="H7:H18" si="1">(F7/E7)*100</f>
        <v>#DIV/0!</v>
      </c>
    </row>
    <row r="8" spans="1:8" ht="37.5">
      <c r="A8" s="47" t="s">
        <v>101</v>
      </c>
      <c r="B8" s="12">
        <v>2010</v>
      </c>
      <c r="C8" s="75">
        <f>SUM(C9:C10)</f>
        <v>-1</v>
      </c>
      <c r="D8" s="75">
        <f>SUM(D9:D10)</f>
        <v>0</v>
      </c>
      <c r="E8" s="75">
        <f>SUM(E9:E10)</f>
        <v>0</v>
      </c>
      <c r="F8" s="75">
        <f>SUM(F9:F10)</f>
        <v>0</v>
      </c>
      <c r="G8" s="30">
        <f t="shared" si="0"/>
        <v>0</v>
      </c>
      <c r="H8" s="101" t="e">
        <f t="shared" si="1"/>
        <v>#DIV/0!</v>
      </c>
    </row>
    <row r="9" spans="1:8" ht="42.75" customHeight="1">
      <c r="A9" s="35" t="s">
        <v>102</v>
      </c>
      <c r="B9" s="12">
        <v>2011</v>
      </c>
      <c r="C9" s="30">
        <v>-1</v>
      </c>
      <c r="D9" s="30"/>
      <c r="E9" s="30"/>
      <c r="F9" s="30"/>
      <c r="G9" s="30">
        <f t="shared" si="0"/>
        <v>0</v>
      </c>
      <c r="H9" s="101" t="e">
        <f t="shared" si="1"/>
        <v>#DIV/0!</v>
      </c>
    </row>
    <row r="10" spans="1:8" ht="42.75" customHeight="1">
      <c r="A10" s="35" t="s">
        <v>103</v>
      </c>
      <c r="B10" s="12">
        <v>2012</v>
      </c>
      <c r="C10" s="30">
        <v>0</v>
      </c>
      <c r="D10" s="30">
        <v>0</v>
      </c>
      <c r="E10" s="30">
        <v>0</v>
      </c>
      <c r="F10" s="30">
        <v>0</v>
      </c>
      <c r="G10" s="30">
        <f t="shared" si="0"/>
        <v>0</v>
      </c>
      <c r="H10" s="101" t="e">
        <f t="shared" si="1"/>
        <v>#DIV/0!</v>
      </c>
    </row>
    <row r="11" spans="1:8" ht="20.100000000000001" customHeight="1">
      <c r="A11" s="35" t="s">
        <v>104</v>
      </c>
      <c r="B11" s="12" t="s">
        <v>105</v>
      </c>
      <c r="C11" s="30">
        <v>0</v>
      </c>
      <c r="D11" s="30">
        <v>0</v>
      </c>
      <c r="E11" s="30">
        <v>0</v>
      </c>
      <c r="F11" s="30">
        <v>0</v>
      </c>
      <c r="G11" s="30">
        <f t="shared" si="0"/>
        <v>0</v>
      </c>
      <c r="H11" s="101" t="e">
        <f t="shared" si="1"/>
        <v>#DIV/0!</v>
      </c>
    </row>
    <row r="12" spans="1:8" ht="20.100000000000001" customHeight="1">
      <c r="A12" s="35" t="s">
        <v>106</v>
      </c>
      <c r="B12" s="12">
        <v>2020</v>
      </c>
      <c r="C12" s="30">
        <v>0</v>
      </c>
      <c r="D12" s="30">
        <v>0</v>
      </c>
      <c r="E12" s="30">
        <v>0</v>
      </c>
      <c r="F12" s="30">
        <v>0</v>
      </c>
      <c r="G12" s="30">
        <f t="shared" si="0"/>
        <v>0</v>
      </c>
      <c r="H12" s="101" t="e">
        <f t="shared" si="1"/>
        <v>#DIV/0!</v>
      </c>
    </row>
    <row r="13" spans="1:8" s="120" customFormat="1" ht="20.100000000000001" customHeight="1">
      <c r="A13" s="47" t="s">
        <v>107</v>
      </c>
      <c r="B13" s="12">
        <v>2030</v>
      </c>
      <c r="C13" s="30">
        <v>0</v>
      </c>
      <c r="D13" s="30">
        <v>0</v>
      </c>
      <c r="E13" s="30">
        <v>0</v>
      </c>
      <c r="F13" s="30">
        <v>0</v>
      </c>
      <c r="G13" s="30">
        <f t="shared" si="0"/>
        <v>0</v>
      </c>
      <c r="H13" s="101" t="e">
        <f t="shared" si="1"/>
        <v>#DIV/0!</v>
      </c>
    </row>
    <row r="14" spans="1:8" ht="20.100000000000001" customHeight="1">
      <c r="A14" s="47" t="s">
        <v>269</v>
      </c>
      <c r="B14" s="12">
        <v>2031</v>
      </c>
      <c r="C14" s="30">
        <v>0</v>
      </c>
      <c r="D14" s="30">
        <v>0</v>
      </c>
      <c r="E14" s="30">
        <v>0</v>
      </c>
      <c r="F14" s="30">
        <v>0</v>
      </c>
      <c r="G14" s="30">
        <f t="shared" si="0"/>
        <v>0</v>
      </c>
      <c r="H14" s="101" t="e">
        <f t="shared" si="1"/>
        <v>#DIV/0!</v>
      </c>
    </row>
    <row r="15" spans="1:8" ht="20.100000000000001" customHeight="1">
      <c r="A15" s="47" t="s">
        <v>108</v>
      </c>
      <c r="B15" s="12">
        <v>2040</v>
      </c>
      <c r="C15" s="30">
        <v>0</v>
      </c>
      <c r="D15" s="30">
        <v>0</v>
      </c>
      <c r="E15" s="30">
        <v>0</v>
      </c>
      <c r="F15" s="30">
        <v>0</v>
      </c>
      <c r="G15" s="30">
        <f t="shared" si="0"/>
        <v>0</v>
      </c>
      <c r="H15" s="101" t="e">
        <f t="shared" si="1"/>
        <v>#DIV/0!</v>
      </c>
    </row>
    <row r="16" spans="1:8" ht="20.100000000000001" customHeight="1">
      <c r="A16" s="47" t="s">
        <v>270</v>
      </c>
      <c r="B16" s="12">
        <v>2050</v>
      </c>
      <c r="C16" s="30">
        <v>0</v>
      </c>
      <c r="D16" s="30">
        <v>0</v>
      </c>
      <c r="E16" s="30">
        <v>0</v>
      </c>
      <c r="F16" s="30">
        <v>0</v>
      </c>
      <c r="G16" s="30">
        <f t="shared" si="0"/>
        <v>0</v>
      </c>
      <c r="H16" s="101" t="e">
        <f t="shared" si="1"/>
        <v>#DIV/0!</v>
      </c>
    </row>
    <row r="17" spans="1:9" ht="20.100000000000001" customHeight="1">
      <c r="A17" s="47" t="s">
        <v>271</v>
      </c>
      <c r="B17" s="12">
        <v>2060</v>
      </c>
      <c r="C17" s="30">
        <v>0</v>
      </c>
      <c r="D17" s="30">
        <v>0</v>
      </c>
      <c r="E17" s="30"/>
      <c r="F17" s="30">
        <v>0</v>
      </c>
      <c r="G17" s="30">
        <f t="shared" si="0"/>
        <v>0</v>
      </c>
      <c r="H17" s="101" t="e">
        <f t="shared" si="1"/>
        <v>#DIV/0!</v>
      </c>
    </row>
    <row r="18" spans="1:9" ht="42.75" customHeight="1">
      <c r="A18" s="47" t="s">
        <v>111</v>
      </c>
      <c r="B18" s="12">
        <v>2070</v>
      </c>
      <c r="C18" s="50">
        <f>SUM(C7,C8,C12,C13,C15,C16,C17)+'I. Фін результат'!C76</f>
        <v>-35</v>
      </c>
      <c r="D18" s="50">
        <f>SUM(D7,D8,D12,D13,D15,D16,D17)+'I. Фін результат'!D76</f>
        <v>-2024</v>
      </c>
      <c r="E18" s="50">
        <f>SUM(E7,E8,E12,E13,E15,E16,E17)+'I. Фін результат'!E76</f>
        <v>0</v>
      </c>
      <c r="F18" s="50">
        <f>SUM(F7,F8,F12,F13,F15,F16,F17)+'I. Фін результат'!F76</f>
        <v>-2024</v>
      </c>
      <c r="G18" s="30">
        <f t="shared" si="0"/>
        <v>-2024</v>
      </c>
      <c r="H18" s="101" t="e">
        <f t="shared" si="1"/>
        <v>#DIV/0!</v>
      </c>
    </row>
    <row r="19" spans="1:9" ht="24.95" customHeight="1">
      <c r="A19" s="220" t="s">
        <v>112</v>
      </c>
      <c r="B19" s="220"/>
      <c r="C19" s="220"/>
      <c r="D19" s="220"/>
      <c r="E19" s="220"/>
      <c r="F19" s="220"/>
      <c r="G19" s="220"/>
      <c r="H19" s="220"/>
    </row>
    <row r="20" spans="1:9" ht="37.5">
      <c r="A20" s="51" t="s">
        <v>113</v>
      </c>
      <c r="B20" s="104">
        <v>2110</v>
      </c>
      <c r="C20" s="32">
        <f>SUM(C21:C29)</f>
        <v>5620</v>
      </c>
      <c r="D20" s="32">
        <f>SUM(D21:D29)</f>
        <v>2566</v>
      </c>
      <c r="E20" s="121">
        <f>SUM(E21:E29)</f>
        <v>2083</v>
      </c>
      <c r="F20" s="32">
        <f>SUM(F21:F29)</f>
        <v>2566</v>
      </c>
      <c r="G20" s="33">
        <f t="shared" ref="G20:G30" si="2">F20-E20</f>
        <v>483</v>
      </c>
      <c r="H20" s="106">
        <f t="shared" ref="H20:H43" si="3">(F20/E20)*100</f>
        <v>123.18771003360538</v>
      </c>
    </row>
    <row r="21" spans="1:9">
      <c r="A21" s="35" t="s">
        <v>114</v>
      </c>
      <c r="B21" s="12">
        <v>2111</v>
      </c>
      <c r="C21" s="30">
        <v>1</v>
      </c>
      <c r="D21" s="30"/>
      <c r="E21" s="30">
        <v>4</v>
      </c>
      <c r="F21" s="30"/>
      <c r="G21" s="30">
        <f t="shared" si="2"/>
        <v>-4</v>
      </c>
      <c r="H21" s="101">
        <f t="shared" si="3"/>
        <v>0</v>
      </c>
    </row>
    <row r="22" spans="1:9">
      <c r="A22" s="35" t="s">
        <v>115</v>
      </c>
      <c r="B22" s="12">
        <v>2112</v>
      </c>
      <c r="C22" s="30">
        <v>4181</v>
      </c>
      <c r="D22" s="30">
        <v>1452</v>
      </c>
      <c r="E22" s="30">
        <v>1196</v>
      </c>
      <c r="F22" s="30">
        <v>1452</v>
      </c>
      <c r="G22" s="30">
        <f t="shared" si="2"/>
        <v>256</v>
      </c>
      <c r="H22" s="101">
        <f t="shared" si="3"/>
        <v>121.40468227424751</v>
      </c>
    </row>
    <row r="23" spans="1:9" s="120" customFormat="1" ht="18.75" customHeight="1">
      <c r="A23" s="47" t="s">
        <v>116</v>
      </c>
      <c r="B23" s="22">
        <v>2113</v>
      </c>
      <c r="C23" s="30"/>
      <c r="D23" s="30"/>
      <c r="E23" s="30"/>
      <c r="F23" s="30"/>
      <c r="G23" s="30">
        <f t="shared" si="2"/>
        <v>0</v>
      </c>
      <c r="H23" s="101" t="e">
        <f t="shared" si="3"/>
        <v>#DIV/0!</v>
      </c>
    </row>
    <row r="24" spans="1:9">
      <c r="A24" s="47" t="s">
        <v>117</v>
      </c>
      <c r="B24" s="22">
        <v>2114</v>
      </c>
      <c r="C24" s="30"/>
      <c r="D24" s="30"/>
      <c r="E24" s="30"/>
      <c r="F24" s="30"/>
      <c r="G24" s="30">
        <f t="shared" si="2"/>
        <v>0</v>
      </c>
      <c r="H24" s="101" t="e">
        <f t="shared" si="3"/>
        <v>#DIV/0!</v>
      </c>
    </row>
    <row r="25" spans="1:9" ht="37.5">
      <c r="A25" s="47" t="s">
        <v>118</v>
      </c>
      <c r="B25" s="22">
        <v>2115</v>
      </c>
      <c r="C25" s="30">
        <v>0</v>
      </c>
      <c r="D25" s="30"/>
      <c r="E25" s="30"/>
      <c r="F25" s="30"/>
      <c r="G25" s="30">
        <f t="shared" si="2"/>
        <v>0</v>
      </c>
      <c r="H25" s="101" t="e">
        <f t="shared" si="3"/>
        <v>#DIV/0!</v>
      </c>
    </row>
    <row r="26" spans="1:9" s="118" customFormat="1">
      <c r="A26" s="47" t="s">
        <v>119</v>
      </c>
      <c r="B26" s="22">
        <v>2116</v>
      </c>
      <c r="C26" s="30"/>
      <c r="D26" s="30"/>
      <c r="E26" s="30"/>
      <c r="F26" s="30"/>
      <c r="G26" s="30">
        <f t="shared" si="2"/>
        <v>0</v>
      </c>
      <c r="H26" s="101" t="e">
        <f t="shared" si="3"/>
        <v>#DIV/0!</v>
      </c>
      <c r="I26" s="116"/>
    </row>
    <row r="27" spans="1:9" ht="20.100000000000001" customHeight="1">
      <c r="A27" s="47" t="s">
        <v>120</v>
      </c>
      <c r="B27" s="22">
        <v>2117</v>
      </c>
      <c r="C27" s="30"/>
      <c r="D27" s="30"/>
      <c r="E27" s="30"/>
      <c r="F27" s="30"/>
      <c r="G27" s="30">
        <f t="shared" si="2"/>
        <v>0</v>
      </c>
      <c r="H27" s="101" t="e">
        <f t="shared" si="3"/>
        <v>#DIV/0!</v>
      </c>
    </row>
    <row r="28" spans="1:9" ht="20.100000000000001" customHeight="1">
      <c r="A28" s="47" t="s">
        <v>272</v>
      </c>
      <c r="B28" s="22">
        <v>2118</v>
      </c>
      <c r="C28" s="30">
        <v>1438</v>
      </c>
      <c r="D28" s="30">
        <v>1114</v>
      </c>
      <c r="E28" s="30">
        <v>883</v>
      </c>
      <c r="F28" s="30">
        <v>1114</v>
      </c>
      <c r="G28" s="30">
        <f t="shared" si="2"/>
        <v>231</v>
      </c>
      <c r="H28" s="101">
        <f t="shared" si="3"/>
        <v>126.16081540203849</v>
      </c>
    </row>
    <row r="29" spans="1:9" ht="20.100000000000001" customHeight="1">
      <c r="A29" s="47" t="s">
        <v>273</v>
      </c>
      <c r="B29" s="22">
        <v>2119</v>
      </c>
      <c r="C29" s="30"/>
      <c r="D29" s="30"/>
      <c r="E29" s="30"/>
      <c r="F29" s="30"/>
      <c r="G29" s="30">
        <f t="shared" si="2"/>
        <v>0</v>
      </c>
      <c r="H29" s="101" t="e">
        <f t="shared" si="3"/>
        <v>#DIV/0!</v>
      </c>
    </row>
    <row r="30" spans="1:9" ht="37.5">
      <c r="A30" s="51" t="s">
        <v>274</v>
      </c>
      <c r="B30" s="122">
        <v>2120</v>
      </c>
      <c r="C30" s="32">
        <f>SUM(C31:C34)</f>
        <v>72</v>
      </c>
      <c r="D30" s="32">
        <f>SUM(D31:D34)</f>
        <v>72</v>
      </c>
      <c r="E30" s="32">
        <f>SUM(E31:E34)</f>
        <v>72</v>
      </c>
      <c r="F30" s="32">
        <f>SUM(F31:F34)</f>
        <v>72</v>
      </c>
      <c r="G30" s="33">
        <f t="shared" si="2"/>
        <v>0</v>
      </c>
      <c r="H30" s="106">
        <f t="shared" si="3"/>
        <v>100</v>
      </c>
    </row>
    <row r="31" spans="1:9" ht="20.100000000000001" customHeight="1">
      <c r="A31" s="47" t="s">
        <v>272</v>
      </c>
      <c r="B31" s="22">
        <v>2121</v>
      </c>
      <c r="C31" s="30"/>
      <c r="D31" s="30"/>
      <c r="E31" s="30"/>
      <c r="F31" s="30"/>
      <c r="G31" s="30"/>
      <c r="H31" s="101" t="e">
        <f t="shared" si="3"/>
        <v>#DIV/0!</v>
      </c>
    </row>
    <row r="32" spans="1:9" ht="20.100000000000001" customHeight="1">
      <c r="A32" s="47" t="s">
        <v>275</v>
      </c>
      <c r="B32" s="22">
        <v>2122</v>
      </c>
      <c r="C32" s="30">
        <v>72</v>
      </c>
      <c r="D32" s="30">
        <v>72</v>
      </c>
      <c r="E32" s="30">
        <v>72</v>
      </c>
      <c r="F32" s="30">
        <v>72</v>
      </c>
      <c r="G32" s="30"/>
      <c r="H32" s="101">
        <f t="shared" si="3"/>
        <v>100</v>
      </c>
    </row>
    <row r="33" spans="1:9" ht="20.100000000000001" customHeight="1">
      <c r="A33" s="47" t="s">
        <v>276</v>
      </c>
      <c r="B33" s="22">
        <v>2123</v>
      </c>
      <c r="C33" s="30"/>
      <c r="D33" s="30"/>
      <c r="E33" s="30"/>
      <c r="F33" s="30"/>
      <c r="G33" s="30"/>
      <c r="H33" s="101" t="e">
        <f t="shared" si="3"/>
        <v>#DIV/0!</v>
      </c>
    </row>
    <row r="34" spans="1:9" s="120" customFormat="1">
      <c r="A34" s="47" t="s">
        <v>273</v>
      </c>
      <c r="B34" s="22">
        <v>2124</v>
      </c>
      <c r="C34" s="30"/>
      <c r="D34" s="30"/>
      <c r="E34" s="30"/>
      <c r="F34" s="30"/>
      <c r="G34" s="30">
        <f t="shared" ref="G34:G38" si="4">F34-E34</f>
        <v>0</v>
      </c>
      <c r="H34" s="101" t="e">
        <f t="shared" si="3"/>
        <v>#DIV/0!</v>
      </c>
    </row>
    <row r="35" spans="1:9" ht="21.75" customHeight="1">
      <c r="A35" s="51" t="s">
        <v>277</v>
      </c>
      <c r="B35" s="122">
        <v>2130</v>
      </c>
      <c r="C35" s="32">
        <f>SUM(C36:C39)</f>
        <v>1787</v>
      </c>
      <c r="D35" s="32">
        <f>SUM(D36:D39)</f>
        <v>1401</v>
      </c>
      <c r="E35" s="32">
        <f>SUM(E36:E39)</f>
        <v>1139</v>
      </c>
      <c r="F35" s="32">
        <f>SUM(F36:F39)</f>
        <v>1401</v>
      </c>
      <c r="G35" s="33">
        <f t="shared" si="4"/>
        <v>262</v>
      </c>
      <c r="H35" s="106">
        <f t="shared" si="3"/>
        <v>123.00263388937664</v>
      </c>
    </row>
    <row r="36" spans="1:9" ht="60.75" customHeight="1">
      <c r="A36" s="47" t="s">
        <v>123</v>
      </c>
      <c r="B36" s="22">
        <v>2131</v>
      </c>
      <c r="C36" s="30"/>
      <c r="D36" s="30"/>
      <c r="E36" s="30"/>
      <c r="F36" s="30"/>
      <c r="G36" s="30">
        <f t="shared" si="4"/>
        <v>0</v>
      </c>
      <c r="H36" s="101" t="e">
        <f t="shared" si="3"/>
        <v>#DIV/0!</v>
      </c>
    </row>
    <row r="37" spans="1:9" s="120" customFormat="1" ht="20.100000000000001" customHeight="1">
      <c r="A37" s="47" t="s">
        <v>278</v>
      </c>
      <c r="B37" s="22">
        <v>2132</v>
      </c>
      <c r="C37" s="30"/>
      <c r="D37" s="30"/>
      <c r="E37" s="30"/>
      <c r="F37" s="30"/>
      <c r="G37" s="30">
        <f t="shared" si="4"/>
        <v>0</v>
      </c>
      <c r="H37" s="101" t="e">
        <f t="shared" si="3"/>
        <v>#DIV/0!</v>
      </c>
    </row>
    <row r="38" spans="1:9" ht="20.100000000000001" customHeight="1">
      <c r="A38" s="47" t="s">
        <v>279</v>
      </c>
      <c r="B38" s="22">
        <v>2133</v>
      </c>
      <c r="C38" s="30">
        <v>1667</v>
      </c>
      <c r="D38" s="30">
        <v>1308</v>
      </c>
      <c r="E38" s="30">
        <v>1065</v>
      </c>
      <c r="F38" s="30">
        <v>1308</v>
      </c>
      <c r="G38" s="30">
        <f t="shared" si="4"/>
        <v>243</v>
      </c>
      <c r="H38" s="101">
        <f t="shared" si="3"/>
        <v>122.81690140845069</v>
      </c>
    </row>
    <row r="39" spans="1:9" ht="20.100000000000001" customHeight="1">
      <c r="A39" s="47" t="s">
        <v>280</v>
      </c>
      <c r="B39" s="22">
        <v>2134</v>
      </c>
      <c r="C39" s="30">
        <v>120</v>
      </c>
      <c r="D39" s="30">
        <v>93</v>
      </c>
      <c r="E39" s="30">
        <v>74</v>
      </c>
      <c r="F39" s="30">
        <v>93</v>
      </c>
      <c r="G39" s="30"/>
      <c r="H39" s="101">
        <f t="shared" si="3"/>
        <v>125.67567567567568</v>
      </c>
    </row>
    <row r="40" spans="1:9" ht="20.100000000000001" customHeight="1">
      <c r="A40" s="51" t="s">
        <v>281</v>
      </c>
      <c r="B40" s="122">
        <v>2140</v>
      </c>
      <c r="C40" s="32">
        <f>SUM(C41:C42)</f>
        <v>0</v>
      </c>
      <c r="D40" s="32">
        <f>SUM(D41:D42)</f>
        <v>0</v>
      </c>
      <c r="E40" s="32">
        <f>SUM(E41:E42)</f>
        <v>0</v>
      </c>
      <c r="F40" s="32">
        <f>SUM(F41:F42)</f>
        <v>0</v>
      </c>
      <c r="G40" s="33"/>
      <c r="H40" s="106" t="e">
        <f t="shared" si="3"/>
        <v>#DIV/0!</v>
      </c>
    </row>
    <row r="41" spans="1:9" ht="37.5">
      <c r="A41" s="47" t="s">
        <v>282</v>
      </c>
      <c r="B41" s="22">
        <v>2141</v>
      </c>
      <c r="C41" s="30"/>
      <c r="D41" s="30"/>
      <c r="E41" s="30"/>
      <c r="F41" s="30"/>
      <c r="G41" s="30"/>
      <c r="H41" s="101" t="e">
        <f t="shared" si="3"/>
        <v>#DIV/0!</v>
      </c>
    </row>
    <row r="42" spans="1:9" s="120" customFormat="1" ht="20.100000000000001" customHeight="1">
      <c r="A42" s="47" t="s">
        <v>283</v>
      </c>
      <c r="B42" s="22">
        <v>2142</v>
      </c>
      <c r="C42" s="30"/>
      <c r="D42" s="30"/>
      <c r="E42" s="30"/>
      <c r="F42" s="30"/>
      <c r="G42" s="30">
        <f t="shared" ref="G42:G43" si="5">F42-E42</f>
        <v>0</v>
      </c>
      <c r="H42" s="101" t="e">
        <f t="shared" si="3"/>
        <v>#DIV/0!</v>
      </c>
    </row>
    <row r="43" spans="1:9" s="120" customFormat="1" ht="21.75" customHeight="1">
      <c r="A43" s="51" t="s">
        <v>125</v>
      </c>
      <c r="B43" s="122">
        <v>2200</v>
      </c>
      <c r="C43" s="32">
        <f>SUM(C20,C30,C35,C40)</f>
        <v>7479</v>
      </c>
      <c r="D43" s="32">
        <f>SUM(D20,D30,D35,D40)</f>
        <v>4039</v>
      </c>
      <c r="E43" s="32">
        <f>SUM(E20,E30,E35,E40)</f>
        <v>3294</v>
      </c>
      <c r="F43" s="32">
        <f>SUM(F20,F30,F35,F40)</f>
        <v>4039</v>
      </c>
      <c r="G43" s="33">
        <f t="shared" si="5"/>
        <v>745</v>
      </c>
      <c r="H43" s="106">
        <f t="shared" si="3"/>
        <v>122.61687917425623</v>
      </c>
      <c r="I43" s="116"/>
    </row>
    <row r="44" spans="1:9" s="120" customFormat="1">
      <c r="A44" s="123"/>
      <c r="B44" s="117"/>
      <c r="C44" s="117"/>
      <c r="D44" s="117"/>
      <c r="E44" s="117"/>
      <c r="F44" s="117"/>
      <c r="G44" s="117"/>
      <c r="H44" s="117"/>
    </row>
    <row r="45" spans="1:9" s="120" customFormat="1">
      <c r="A45" s="123"/>
      <c r="B45" s="117"/>
      <c r="C45" s="117"/>
      <c r="D45" s="117"/>
      <c r="E45" s="117"/>
      <c r="F45" s="117"/>
      <c r="G45" s="117"/>
      <c r="H45" s="117"/>
    </row>
    <row r="46" spans="1:9" s="120" customFormat="1">
      <c r="A46" s="123"/>
      <c r="B46" s="117"/>
      <c r="C46" s="117"/>
      <c r="D46" s="117"/>
      <c r="E46" s="117"/>
      <c r="F46" s="117"/>
      <c r="G46" s="117"/>
      <c r="H46" s="117"/>
    </row>
    <row r="47" spans="1:9" s="1" customFormat="1" ht="27.75" customHeight="1">
      <c r="A47" s="91" t="s">
        <v>202</v>
      </c>
      <c r="B47" s="2"/>
      <c r="C47" s="221" t="s">
        <v>203</v>
      </c>
      <c r="D47" s="221"/>
      <c r="E47" s="221"/>
      <c r="F47" s="221"/>
      <c r="G47" s="211" t="s">
        <v>204</v>
      </c>
      <c r="H47" s="211"/>
    </row>
    <row r="48" spans="1:9" s="93" customFormat="1" ht="18" customHeight="1">
      <c r="A48" s="4" t="s">
        <v>284</v>
      </c>
      <c r="B48" s="1"/>
      <c r="C48" s="194" t="s">
        <v>285</v>
      </c>
      <c r="D48" s="194"/>
      <c r="E48" s="1"/>
      <c r="F48" s="194" t="s">
        <v>286</v>
      </c>
      <c r="G48" s="194"/>
      <c r="H48" s="194"/>
    </row>
  </sheetData>
  <sheetProtection selectLockedCells="1" selectUnlockedCells="1"/>
  <mergeCells count="12">
    <mergeCell ref="A6:H6"/>
    <mergeCell ref="A19:H19"/>
    <mergeCell ref="C47:F47"/>
    <mergeCell ref="G47:H47"/>
    <mergeCell ref="C48:D48"/>
    <mergeCell ref="F48:H48"/>
    <mergeCell ref="A1:H1"/>
    <mergeCell ref="A2:H2"/>
    <mergeCell ref="A3:A4"/>
    <mergeCell ref="B3:B4"/>
    <mergeCell ref="C3:D3"/>
    <mergeCell ref="E3:H3"/>
  </mergeCells>
  <pageMargins left="1.1812499999999999" right="0.39374999999999999" top="0.59236111111111112" bottom="0.78749999999999998" header="0.19652777777777777" footer="0.51180555555555551"/>
  <pageSetup paperSize="9" scale="60" firstPageNumber="0" orientation="landscape" horizontalDpi="300" verticalDpi="300"/>
  <headerFooter alignWithMargins="0">
    <oddHeader>&amp;C7&amp;R&amp;"Times New Roman,Звичайний"&amp;14Таблиця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H74"/>
  <sheetViews>
    <sheetView zoomScale="60" zoomScaleNormal="60" zoomScaleSheetLayoutView="7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107" sqref="G107"/>
    </sheetView>
  </sheetViews>
  <sheetFormatPr defaultColWidth="8.85546875" defaultRowHeight="18.75"/>
  <cols>
    <col min="1" max="1" width="87.85546875" style="93" customWidth="1"/>
    <col min="2" max="2" width="14.85546875" style="93" customWidth="1"/>
    <col min="3" max="7" width="20.28515625" style="93" customWidth="1"/>
    <col min="8" max="8" width="18.28515625" style="93" customWidth="1"/>
    <col min="9" max="16384" width="8.85546875" style="93"/>
  </cols>
  <sheetData>
    <row r="1" spans="1:8">
      <c r="A1" s="199" t="s">
        <v>287</v>
      </c>
      <c r="B1" s="199"/>
      <c r="C1" s="199"/>
      <c r="D1" s="199"/>
      <c r="E1" s="199"/>
      <c r="F1" s="199"/>
      <c r="G1" s="199"/>
      <c r="H1" s="199"/>
    </row>
    <row r="2" spans="1:8">
      <c r="A2" s="3"/>
      <c r="B2" s="3"/>
      <c r="C2" s="3"/>
      <c r="D2" s="3"/>
      <c r="E2" s="3"/>
      <c r="F2" s="3"/>
      <c r="G2" s="3"/>
      <c r="H2" s="3"/>
    </row>
    <row r="3" spans="1:8" ht="48" customHeight="1">
      <c r="A3" s="203" t="s">
        <v>42</v>
      </c>
      <c r="B3" s="222" t="s">
        <v>288</v>
      </c>
      <c r="C3" s="203" t="s">
        <v>289</v>
      </c>
      <c r="D3" s="203"/>
      <c r="E3" s="204" t="s">
        <v>45</v>
      </c>
      <c r="F3" s="204"/>
      <c r="G3" s="204"/>
      <c r="H3" s="204"/>
    </row>
    <row r="4" spans="1:8" ht="38.25" customHeight="1">
      <c r="A4" s="203"/>
      <c r="B4" s="222"/>
      <c r="C4" s="16" t="s">
        <v>46</v>
      </c>
      <c r="D4" s="16" t="s">
        <v>47</v>
      </c>
      <c r="E4" s="16" t="s">
        <v>48</v>
      </c>
      <c r="F4" s="16" t="s">
        <v>49</v>
      </c>
      <c r="G4" s="23" t="s">
        <v>50</v>
      </c>
      <c r="H4" s="23" t="s">
        <v>51</v>
      </c>
    </row>
    <row r="5" spans="1:8">
      <c r="A5" s="23">
        <v>1</v>
      </c>
      <c r="B5" s="124">
        <v>2</v>
      </c>
      <c r="C5" s="23">
        <v>3</v>
      </c>
      <c r="D5" s="124">
        <v>4</v>
      </c>
      <c r="E5" s="23">
        <v>5</v>
      </c>
      <c r="F5" s="124">
        <v>6</v>
      </c>
      <c r="G5" s="23">
        <v>7</v>
      </c>
      <c r="H5" s="124">
        <v>8</v>
      </c>
    </row>
    <row r="6" spans="1:8">
      <c r="A6" s="125" t="s">
        <v>290</v>
      </c>
      <c r="B6" s="126"/>
      <c r="C6" s="126"/>
      <c r="D6" s="126"/>
      <c r="E6" s="126"/>
      <c r="F6" s="126"/>
      <c r="G6" s="126"/>
      <c r="H6" s="127"/>
    </row>
    <row r="7" spans="1:8" s="130" customFormat="1" ht="24.95" customHeight="1">
      <c r="A7" s="128" t="s">
        <v>291</v>
      </c>
      <c r="B7" s="129">
        <v>3000</v>
      </c>
      <c r="C7" s="32">
        <f>SUM(C8:C13,C17)</f>
        <v>0</v>
      </c>
      <c r="D7" s="32">
        <f>SUM(D8:D13,D17)</f>
        <v>0</v>
      </c>
      <c r="E7" s="32">
        <f>SUM(E8:E13,E17)</f>
        <v>0</v>
      </c>
      <c r="F7" s="32">
        <f>SUM(F8:F13,F17)</f>
        <v>0</v>
      </c>
      <c r="G7" s="33">
        <f t="shared" ref="G7:G71" si="0">F7-E7</f>
        <v>0</v>
      </c>
      <c r="H7" s="106" t="e">
        <f t="shared" ref="H7:H71" si="1">(F7/E7)*100</f>
        <v>#DIV/0!</v>
      </c>
    </row>
    <row r="8" spans="1:8" ht="20.100000000000001" customHeight="1">
      <c r="A8" s="35" t="s">
        <v>292</v>
      </c>
      <c r="B8" s="12">
        <v>3010</v>
      </c>
      <c r="C8" s="30"/>
      <c r="D8" s="30"/>
      <c r="E8" s="30"/>
      <c r="F8" s="30"/>
      <c r="G8" s="30">
        <f t="shared" si="0"/>
        <v>0</v>
      </c>
      <c r="H8" s="101" t="e">
        <f t="shared" si="1"/>
        <v>#DIV/0!</v>
      </c>
    </row>
    <row r="9" spans="1:8" ht="20.100000000000001" customHeight="1">
      <c r="A9" s="35" t="s">
        <v>293</v>
      </c>
      <c r="B9" s="12">
        <v>3020</v>
      </c>
      <c r="C9" s="30"/>
      <c r="D9" s="30"/>
      <c r="E9" s="30"/>
      <c r="F9" s="30"/>
      <c r="G9" s="30">
        <f t="shared" si="0"/>
        <v>0</v>
      </c>
      <c r="H9" s="101" t="e">
        <f t="shared" si="1"/>
        <v>#DIV/0!</v>
      </c>
    </row>
    <row r="10" spans="1:8" ht="20.100000000000001" customHeight="1">
      <c r="A10" s="35" t="s">
        <v>294</v>
      </c>
      <c r="B10" s="12">
        <v>3021</v>
      </c>
      <c r="C10" s="30"/>
      <c r="D10" s="30"/>
      <c r="E10" s="30"/>
      <c r="F10" s="30"/>
      <c r="G10" s="30">
        <f t="shared" si="0"/>
        <v>0</v>
      </c>
      <c r="H10" s="101" t="e">
        <f t="shared" si="1"/>
        <v>#DIV/0!</v>
      </c>
    </row>
    <row r="11" spans="1:8" ht="20.100000000000001" customHeight="1">
      <c r="A11" s="35" t="s">
        <v>295</v>
      </c>
      <c r="B11" s="12">
        <v>3030</v>
      </c>
      <c r="C11" s="30"/>
      <c r="D11" s="30"/>
      <c r="E11" s="30"/>
      <c r="F11" s="30"/>
      <c r="G11" s="30">
        <f t="shared" si="0"/>
        <v>0</v>
      </c>
      <c r="H11" s="101" t="e">
        <f t="shared" si="1"/>
        <v>#DIV/0!</v>
      </c>
    </row>
    <row r="12" spans="1:8" ht="20.100000000000001" customHeight="1">
      <c r="A12" s="35" t="s">
        <v>296</v>
      </c>
      <c r="B12" s="12">
        <v>3040</v>
      </c>
      <c r="C12" s="30"/>
      <c r="D12" s="30"/>
      <c r="E12" s="30"/>
      <c r="F12" s="30"/>
      <c r="G12" s="30">
        <f t="shared" si="0"/>
        <v>0</v>
      </c>
      <c r="H12" s="101" t="e">
        <f t="shared" si="1"/>
        <v>#DIV/0!</v>
      </c>
    </row>
    <row r="13" spans="1:8" ht="20.100000000000001" customHeight="1">
      <c r="A13" s="35" t="s">
        <v>297</v>
      </c>
      <c r="B13" s="12">
        <v>3050</v>
      </c>
      <c r="C13" s="75">
        <f>SUM(C14:C16)</f>
        <v>0</v>
      </c>
      <c r="D13" s="75">
        <f>SUM(D14:D16)</f>
        <v>0</v>
      </c>
      <c r="E13" s="75">
        <f>SUM(E14:E16)</f>
        <v>0</v>
      </c>
      <c r="F13" s="75">
        <f>SUM(F14:F16)</f>
        <v>0</v>
      </c>
      <c r="G13" s="30">
        <f t="shared" si="0"/>
        <v>0</v>
      </c>
      <c r="H13" s="101" t="e">
        <f t="shared" si="1"/>
        <v>#DIV/0!</v>
      </c>
    </row>
    <row r="14" spans="1:8" ht="20.100000000000001" customHeight="1">
      <c r="A14" s="35" t="s">
        <v>298</v>
      </c>
      <c r="B14" s="12">
        <v>3051</v>
      </c>
      <c r="C14" s="30"/>
      <c r="D14" s="30"/>
      <c r="E14" s="30"/>
      <c r="F14" s="30"/>
      <c r="G14" s="30">
        <f t="shared" si="0"/>
        <v>0</v>
      </c>
      <c r="H14" s="101" t="e">
        <f t="shared" si="1"/>
        <v>#DIV/0!</v>
      </c>
    </row>
    <row r="15" spans="1:8" ht="20.100000000000001" customHeight="1">
      <c r="A15" s="35" t="s">
        <v>299</v>
      </c>
      <c r="B15" s="12">
        <v>3052</v>
      </c>
      <c r="C15" s="30"/>
      <c r="D15" s="30"/>
      <c r="E15" s="30"/>
      <c r="F15" s="30"/>
      <c r="G15" s="30">
        <f t="shared" si="0"/>
        <v>0</v>
      </c>
      <c r="H15" s="101" t="e">
        <f t="shared" si="1"/>
        <v>#DIV/0!</v>
      </c>
    </row>
    <row r="16" spans="1:8" ht="20.100000000000001" customHeight="1">
      <c r="A16" s="35" t="s">
        <v>300</v>
      </c>
      <c r="B16" s="12">
        <v>3053</v>
      </c>
      <c r="C16" s="30"/>
      <c r="D16" s="30"/>
      <c r="E16" s="30"/>
      <c r="F16" s="30"/>
      <c r="G16" s="30">
        <f t="shared" si="0"/>
        <v>0</v>
      </c>
      <c r="H16" s="101" t="e">
        <f t="shared" si="1"/>
        <v>#DIV/0!</v>
      </c>
    </row>
    <row r="17" spans="1:8" ht="20.100000000000001" customHeight="1">
      <c r="A17" s="35" t="s">
        <v>301</v>
      </c>
      <c r="B17" s="12">
        <v>3060</v>
      </c>
      <c r="C17" s="30"/>
      <c r="D17" s="30"/>
      <c r="E17" s="30"/>
      <c r="F17" s="30"/>
      <c r="G17" s="30">
        <f t="shared" si="0"/>
        <v>0</v>
      </c>
      <c r="H17" s="101" t="e">
        <f t="shared" si="1"/>
        <v>#DIV/0!</v>
      </c>
    </row>
    <row r="18" spans="1:8" ht="20.100000000000001" customHeight="1">
      <c r="A18" s="37" t="s">
        <v>302</v>
      </c>
      <c r="B18" s="104">
        <v>3100</v>
      </c>
      <c r="C18" s="32">
        <f>SUM(C19:C21,C25,C35,C36)</f>
        <v>0</v>
      </c>
      <c r="D18" s="32">
        <f>SUM(D19:D21,D25,D35,D36)</f>
        <v>0</v>
      </c>
      <c r="E18" s="32">
        <f>SUM(E19:E21,E25,E35,E36)</f>
        <v>0</v>
      </c>
      <c r="F18" s="32">
        <f>SUM(F19:F21,F25,F35,F36)</f>
        <v>0</v>
      </c>
      <c r="G18" s="33">
        <f t="shared" si="0"/>
        <v>0</v>
      </c>
      <c r="H18" s="106" t="e">
        <f t="shared" si="1"/>
        <v>#DIV/0!</v>
      </c>
    </row>
    <row r="19" spans="1:8" ht="19.5" customHeight="1">
      <c r="A19" s="35" t="s">
        <v>303</v>
      </c>
      <c r="B19" s="12">
        <v>3110</v>
      </c>
      <c r="C19" s="30" t="s">
        <v>304</v>
      </c>
      <c r="D19" s="30" t="s">
        <v>304</v>
      </c>
      <c r="E19" s="30" t="s">
        <v>304</v>
      </c>
      <c r="F19" s="30" t="s">
        <v>304</v>
      </c>
      <c r="G19" s="30" t="e">
        <f t="shared" si="0"/>
        <v>#VALUE!</v>
      </c>
      <c r="H19" s="101" t="e">
        <f t="shared" si="1"/>
        <v>#VALUE!</v>
      </c>
    </row>
    <row r="20" spans="1:8" ht="19.5" customHeight="1">
      <c r="A20" s="35" t="s">
        <v>305</v>
      </c>
      <c r="B20" s="12">
        <v>3120</v>
      </c>
      <c r="C20" s="30" t="s">
        <v>304</v>
      </c>
      <c r="D20" s="30" t="s">
        <v>304</v>
      </c>
      <c r="E20" s="30" t="s">
        <v>304</v>
      </c>
      <c r="F20" s="30" t="s">
        <v>304</v>
      </c>
      <c r="G20" s="30" t="e">
        <f t="shared" si="0"/>
        <v>#VALUE!</v>
      </c>
      <c r="H20" s="101" t="e">
        <f t="shared" si="1"/>
        <v>#VALUE!</v>
      </c>
    </row>
    <row r="21" spans="1:8" ht="19.5" customHeight="1">
      <c r="A21" s="35" t="s">
        <v>306</v>
      </c>
      <c r="B21" s="12">
        <v>3130</v>
      </c>
      <c r="C21" s="75">
        <f>SUM(C22:C24)</f>
        <v>0</v>
      </c>
      <c r="D21" s="75">
        <f>SUM(D22:D24)</f>
        <v>0</v>
      </c>
      <c r="E21" s="75">
        <f>SUM(E22:E24)</f>
        <v>0</v>
      </c>
      <c r="F21" s="75">
        <f>SUM(F22:F24)</f>
        <v>0</v>
      </c>
      <c r="G21" s="30">
        <f t="shared" si="0"/>
        <v>0</v>
      </c>
      <c r="H21" s="101" t="e">
        <f t="shared" si="1"/>
        <v>#DIV/0!</v>
      </c>
    </row>
    <row r="22" spans="1:8" ht="19.5" customHeight="1">
      <c r="A22" s="35" t="s">
        <v>298</v>
      </c>
      <c r="B22" s="12">
        <v>3131</v>
      </c>
      <c r="C22" s="30" t="s">
        <v>304</v>
      </c>
      <c r="D22" s="30" t="s">
        <v>304</v>
      </c>
      <c r="E22" s="30" t="s">
        <v>304</v>
      </c>
      <c r="F22" s="30" t="s">
        <v>304</v>
      </c>
      <c r="G22" s="30" t="e">
        <f t="shared" si="0"/>
        <v>#VALUE!</v>
      </c>
      <c r="H22" s="101" t="e">
        <f t="shared" si="1"/>
        <v>#VALUE!</v>
      </c>
    </row>
    <row r="23" spans="1:8" ht="19.5" customHeight="1">
      <c r="A23" s="35" t="s">
        <v>299</v>
      </c>
      <c r="B23" s="12">
        <v>3132</v>
      </c>
      <c r="C23" s="30" t="s">
        <v>304</v>
      </c>
      <c r="D23" s="30" t="s">
        <v>304</v>
      </c>
      <c r="E23" s="30" t="s">
        <v>304</v>
      </c>
      <c r="F23" s="30" t="s">
        <v>304</v>
      </c>
      <c r="G23" s="30" t="e">
        <f t="shared" si="0"/>
        <v>#VALUE!</v>
      </c>
      <c r="H23" s="101" t="e">
        <f t="shared" si="1"/>
        <v>#VALUE!</v>
      </c>
    </row>
    <row r="24" spans="1:8" ht="19.5" customHeight="1">
      <c r="A24" s="35" t="s">
        <v>300</v>
      </c>
      <c r="B24" s="12">
        <v>3133</v>
      </c>
      <c r="C24" s="30" t="s">
        <v>304</v>
      </c>
      <c r="D24" s="30" t="s">
        <v>304</v>
      </c>
      <c r="E24" s="30" t="s">
        <v>304</v>
      </c>
      <c r="F24" s="30" t="s">
        <v>304</v>
      </c>
      <c r="G24" s="30" t="e">
        <f t="shared" si="0"/>
        <v>#VALUE!</v>
      </c>
      <c r="H24" s="101" t="e">
        <f t="shared" si="1"/>
        <v>#VALUE!</v>
      </c>
    </row>
    <row r="25" spans="1:8" ht="19.5" customHeight="1">
      <c r="A25" s="35" t="s">
        <v>307</v>
      </c>
      <c r="B25" s="12">
        <v>3140</v>
      </c>
      <c r="C25" s="75">
        <f>SUM(C26:C31,C34)</f>
        <v>0</v>
      </c>
      <c r="D25" s="75">
        <f>SUM(D26:D31,D34)</f>
        <v>0</v>
      </c>
      <c r="E25" s="75">
        <f>SUM(E26:E31,E34)</f>
        <v>0</v>
      </c>
      <c r="F25" s="75">
        <f>SUM(F26:F31,F34)</f>
        <v>0</v>
      </c>
      <c r="G25" s="30">
        <f t="shared" si="0"/>
        <v>0</v>
      </c>
      <c r="H25" s="101" t="e">
        <f t="shared" si="1"/>
        <v>#DIV/0!</v>
      </c>
    </row>
    <row r="26" spans="1:8" ht="19.5" customHeight="1">
      <c r="A26" s="35" t="s">
        <v>114</v>
      </c>
      <c r="B26" s="12">
        <v>3141</v>
      </c>
      <c r="C26" s="30" t="s">
        <v>304</v>
      </c>
      <c r="D26" s="30" t="s">
        <v>304</v>
      </c>
      <c r="E26" s="30" t="s">
        <v>304</v>
      </c>
      <c r="F26" s="30" t="s">
        <v>304</v>
      </c>
      <c r="G26" s="30" t="e">
        <f t="shared" si="0"/>
        <v>#VALUE!</v>
      </c>
      <c r="H26" s="101" t="e">
        <f t="shared" si="1"/>
        <v>#VALUE!</v>
      </c>
    </row>
    <row r="27" spans="1:8" ht="19.5" customHeight="1">
      <c r="A27" s="35" t="s">
        <v>308</v>
      </c>
      <c r="B27" s="12">
        <v>3142</v>
      </c>
      <c r="C27" s="30" t="s">
        <v>304</v>
      </c>
      <c r="D27" s="30" t="s">
        <v>304</v>
      </c>
      <c r="E27" s="30" t="s">
        <v>304</v>
      </c>
      <c r="F27" s="30" t="s">
        <v>304</v>
      </c>
      <c r="G27" s="30" t="e">
        <f t="shared" si="0"/>
        <v>#VALUE!</v>
      </c>
      <c r="H27" s="101" t="e">
        <f t="shared" si="1"/>
        <v>#VALUE!</v>
      </c>
    </row>
    <row r="28" spans="1:8" ht="19.5" customHeight="1">
      <c r="A28" s="35" t="s">
        <v>117</v>
      </c>
      <c r="B28" s="12">
        <v>3143</v>
      </c>
      <c r="C28" s="30" t="s">
        <v>304</v>
      </c>
      <c r="D28" s="30" t="s">
        <v>304</v>
      </c>
      <c r="E28" s="30" t="s">
        <v>304</v>
      </c>
      <c r="F28" s="30" t="s">
        <v>304</v>
      </c>
      <c r="G28" s="30" t="e">
        <f t="shared" si="0"/>
        <v>#VALUE!</v>
      </c>
      <c r="H28" s="101" t="e">
        <f t="shared" si="1"/>
        <v>#VALUE!</v>
      </c>
    </row>
    <row r="29" spans="1:8" ht="20.100000000000001" customHeight="1">
      <c r="A29" s="35" t="s">
        <v>309</v>
      </c>
      <c r="B29" s="12">
        <v>3144</v>
      </c>
      <c r="C29" s="30" t="s">
        <v>304</v>
      </c>
      <c r="D29" s="30" t="s">
        <v>304</v>
      </c>
      <c r="E29" s="30" t="s">
        <v>304</v>
      </c>
      <c r="F29" s="30" t="s">
        <v>304</v>
      </c>
      <c r="G29" s="30" t="e">
        <f t="shared" si="0"/>
        <v>#VALUE!</v>
      </c>
      <c r="H29" s="101" t="e">
        <f t="shared" si="1"/>
        <v>#VALUE!</v>
      </c>
    </row>
    <row r="30" spans="1:8" ht="20.100000000000001" customHeight="1">
      <c r="A30" s="35" t="s">
        <v>272</v>
      </c>
      <c r="B30" s="12">
        <v>3145</v>
      </c>
      <c r="C30" s="30" t="s">
        <v>304</v>
      </c>
      <c r="D30" s="30" t="s">
        <v>304</v>
      </c>
      <c r="E30" s="30" t="s">
        <v>304</v>
      </c>
      <c r="F30" s="30" t="s">
        <v>304</v>
      </c>
      <c r="G30" s="30" t="e">
        <f t="shared" si="0"/>
        <v>#VALUE!</v>
      </c>
      <c r="H30" s="101" t="e">
        <f t="shared" si="1"/>
        <v>#VALUE!</v>
      </c>
    </row>
    <row r="31" spans="1:8" ht="20.100000000000001" customHeight="1">
      <c r="A31" s="35" t="s">
        <v>310</v>
      </c>
      <c r="B31" s="12">
        <v>3146</v>
      </c>
      <c r="C31" s="75">
        <f>SUM(C32,C33)</f>
        <v>0</v>
      </c>
      <c r="D31" s="75">
        <f>SUM(D32,D33)</f>
        <v>0</v>
      </c>
      <c r="E31" s="75">
        <f>SUM(E32,E33)</f>
        <v>0</v>
      </c>
      <c r="F31" s="75">
        <f>SUM(F32,F33)</f>
        <v>0</v>
      </c>
      <c r="G31" s="30">
        <f t="shared" si="0"/>
        <v>0</v>
      </c>
      <c r="H31" s="101" t="e">
        <f t="shared" si="1"/>
        <v>#DIV/0!</v>
      </c>
    </row>
    <row r="32" spans="1:8" ht="19.5" customHeight="1">
      <c r="A32" s="35" t="s">
        <v>311</v>
      </c>
      <c r="B32" s="12" t="s">
        <v>312</v>
      </c>
      <c r="C32" s="30" t="s">
        <v>304</v>
      </c>
      <c r="D32" s="30" t="s">
        <v>304</v>
      </c>
      <c r="E32" s="30" t="s">
        <v>304</v>
      </c>
      <c r="F32" s="30" t="s">
        <v>304</v>
      </c>
      <c r="G32" s="30" t="e">
        <f t="shared" si="0"/>
        <v>#VALUE!</v>
      </c>
      <c r="H32" s="101" t="e">
        <f t="shared" si="1"/>
        <v>#VALUE!</v>
      </c>
    </row>
    <row r="33" spans="1:8" ht="37.5">
      <c r="A33" s="35" t="s">
        <v>313</v>
      </c>
      <c r="B33" s="12" t="s">
        <v>314</v>
      </c>
      <c r="C33" s="30" t="s">
        <v>304</v>
      </c>
      <c r="D33" s="30" t="s">
        <v>304</v>
      </c>
      <c r="E33" s="30" t="s">
        <v>304</v>
      </c>
      <c r="F33" s="30" t="s">
        <v>304</v>
      </c>
      <c r="G33" s="30" t="e">
        <f t="shared" si="0"/>
        <v>#VALUE!</v>
      </c>
      <c r="H33" s="101" t="e">
        <f t="shared" si="1"/>
        <v>#VALUE!</v>
      </c>
    </row>
    <row r="34" spans="1:8" ht="20.100000000000001" customHeight="1">
      <c r="A34" s="35" t="s">
        <v>315</v>
      </c>
      <c r="B34" s="12">
        <v>3150</v>
      </c>
      <c r="C34" s="30" t="s">
        <v>304</v>
      </c>
      <c r="D34" s="30" t="s">
        <v>304</v>
      </c>
      <c r="E34" s="30" t="s">
        <v>304</v>
      </c>
      <c r="F34" s="30" t="s">
        <v>304</v>
      </c>
      <c r="G34" s="30" t="e">
        <f t="shared" si="0"/>
        <v>#VALUE!</v>
      </c>
      <c r="H34" s="101" t="e">
        <f t="shared" si="1"/>
        <v>#VALUE!</v>
      </c>
    </row>
    <row r="35" spans="1:8" ht="20.100000000000001" customHeight="1">
      <c r="A35" s="35" t="s">
        <v>316</v>
      </c>
      <c r="B35" s="12">
        <v>3160</v>
      </c>
      <c r="C35" s="30" t="s">
        <v>304</v>
      </c>
      <c r="D35" s="30" t="s">
        <v>304</v>
      </c>
      <c r="E35" s="30" t="s">
        <v>304</v>
      </c>
      <c r="F35" s="30" t="s">
        <v>304</v>
      </c>
      <c r="G35" s="30" t="e">
        <f t="shared" si="0"/>
        <v>#VALUE!</v>
      </c>
      <c r="H35" s="101" t="e">
        <f t="shared" si="1"/>
        <v>#VALUE!</v>
      </c>
    </row>
    <row r="36" spans="1:8" ht="20.100000000000001" customHeight="1">
      <c r="A36" s="35" t="s">
        <v>317</v>
      </c>
      <c r="B36" s="12">
        <v>3170</v>
      </c>
      <c r="C36" s="30" t="s">
        <v>304</v>
      </c>
      <c r="D36" s="30" t="s">
        <v>304</v>
      </c>
      <c r="E36" s="30" t="s">
        <v>304</v>
      </c>
      <c r="F36" s="30" t="s">
        <v>304</v>
      </c>
      <c r="G36" s="30" t="e">
        <f t="shared" si="0"/>
        <v>#VALUE!</v>
      </c>
      <c r="H36" s="101" t="e">
        <f t="shared" si="1"/>
        <v>#VALUE!</v>
      </c>
    </row>
    <row r="37" spans="1:8" ht="20.100000000000001" customHeight="1">
      <c r="A37" s="131" t="s">
        <v>129</v>
      </c>
      <c r="B37" s="132">
        <v>3195</v>
      </c>
      <c r="C37" s="32">
        <f>SUM(C7,C18)</f>
        <v>0</v>
      </c>
      <c r="D37" s="32">
        <f>SUM(D7,D18)</f>
        <v>0</v>
      </c>
      <c r="E37" s="32">
        <f>SUM(E7,E18)</f>
        <v>0</v>
      </c>
      <c r="F37" s="32">
        <f>SUM(F7,F18)</f>
        <v>0</v>
      </c>
      <c r="G37" s="33">
        <f t="shared" si="0"/>
        <v>0</v>
      </c>
      <c r="H37" s="106" t="e">
        <f t="shared" si="1"/>
        <v>#DIV/0!</v>
      </c>
    </row>
    <row r="38" spans="1:8" ht="20.100000000000001" customHeight="1">
      <c r="A38" s="125" t="s">
        <v>318</v>
      </c>
      <c r="B38" s="126"/>
      <c r="C38" s="126"/>
      <c r="D38" s="126"/>
      <c r="E38" s="126"/>
      <c r="F38" s="126"/>
      <c r="G38" s="30">
        <f t="shared" si="0"/>
        <v>0</v>
      </c>
      <c r="H38" s="101" t="e">
        <f t="shared" si="1"/>
        <v>#DIV/0!</v>
      </c>
    </row>
    <row r="39" spans="1:8" ht="20.100000000000001" customHeight="1">
      <c r="A39" s="128" t="s">
        <v>319</v>
      </c>
      <c r="B39" s="129">
        <v>3200</v>
      </c>
      <c r="C39" s="32">
        <f>SUM(C40:C43)</f>
        <v>0</v>
      </c>
      <c r="D39" s="32">
        <f>SUM(D40:D43)</f>
        <v>0</v>
      </c>
      <c r="E39" s="32">
        <f>SUM(E40:E43)</f>
        <v>0</v>
      </c>
      <c r="F39" s="32">
        <f>SUM(F40:F43)</f>
        <v>0</v>
      </c>
      <c r="G39" s="33">
        <f t="shared" si="0"/>
        <v>0</v>
      </c>
      <c r="H39" s="106" t="e">
        <f t="shared" si="1"/>
        <v>#DIV/0!</v>
      </c>
    </row>
    <row r="40" spans="1:8" ht="20.100000000000001" customHeight="1">
      <c r="A40" s="35" t="s">
        <v>320</v>
      </c>
      <c r="B40" s="12">
        <v>3210</v>
      </c>
      <c r="C40" s="30"/>
      <c r="D40" s="30"/>
      <c r="E40" s="30"/>
      <c r="F40" s="30"/>
      <c r="G40" s="30">
        <f t="shared" si="0"/>
        <v>0</v>
      </c>
      <c r="H40" s="101" t="e">
        <f t="shared" si="1"/>
        <v>#DIV/0!</v>
      </c>
    </row>
    <row r="41" spans="1:8" ht="20.100000000000001" customHeight="1">
      <c r="A41" s="35" t="s">
        <v>321</v>
      </c>
      <c r="B41" s="12">
        <v>3220</v>
      </c>
      <c r="C41" s="30"/>
      <c r="D41" s="30"/>
      <c r="E41" s="30"/>
      <c r="F41" s="30"/>
      <c r="G41" s="30">
        <f t="shared" si="0"/>
        <v>0</v>
      </c>
      <c r="H41" s="101" t="e">
        <f t="shared" si="1"/>
        <v>#DIV/0!</v>
      </c>
    </row>
    <row r="42" spans="1:8" ht="20.100000000000001" customHeight="1">
      <c r="A42" s="35" t="s">
        <v>322</v>
      </c>
      <c r="B42" s="12">
        <v>3230</v>
      </c>
      <c r="C42" s="30"/>
      <c r="D42" s="30"/>
      <c r="E42" s="30"/>
      <c r="F42" s="30"/>
      <c r="G42" s="30">
        <f t="shared" si="0"/>
        <v>0</v>
      </c>
      <c r="H42" s="101" t="e">
        <f t="shared" si="1"/>
        <v>#DIV/0!</v>
      </c>
    </row>
    <row r="43" spans="1:8" ht="20.100000000000001" customHeight="1">
      <c r="A43" s="35" t="s">
        <v>323</v>
      </c>
      <c r="B43" s="12">
        <v>3240</v>
      </c>
      <c r="C43" s="30"/>
      <c r="D43" s="30"/>
      <c r="E43" s="30"/>
      <c r="F43" s="30"/>
      <c r="G43" s="30">
        <f t="shared" si="0"/>
        <v>0</v>
      </c>
      <c r="H43" s="101" t="e">
        <f t="shared" si="1"/>
        <v>#DIV/0!</v>
      </c>
    </row>
    <row r="44" spans="1:8" ht="20.100000000000001" customHeight="1">
      <c r="A44" s="37" t="s">
        <v>324</v>
      </c>
      <c r="B44" s="104">
        <v>3255</v>
      </c>
      <c r="C44" s="32">
        <f>SUM(C45:C49)</f>
        <v>0</v>
      </c>
      <c r="D44" s="32">
        <f>SUM(D45:D49)</f>
        <v>0</v>
      </c>
      <c r="E44" s="32">
        <f>SUM(E45:E49)</f>
        <v>0</v>
      </c>
      <c r="F44" s="32">
        <f>SUM(F45:F49)</f>
        <v>0</v>
      </c>
      <c r="G44" s="33">
        <f t="shared" si="0"/>
        <v>0</v>
      </c>
      <c r="H44" s="106" t="e">
        <f t="shared" si="1"/>
        <v>#DIV/0!</v>
      </c>
    </row>
    <row r="45" spans="1:8" ht="20.100000000000001" customHeight="1">
      <c r="A45" s="35" t="s">
        <v>325</v>
      </c>
      <c r="B45" s="12">
        <v>3260</v>
      </c>
      <c r="C45" s="30" t="s">
        <v>304</v>
      </c>
      <c r="D45" s="30" t="s">
        <v>304</v>
      </c>
      <c r="E45" s="30" t="s">
        <v>304</v>
      </c>
      <c r="F45" s="30" t="s">
        <v>304</v>
      </c>
      <c r="G45" s="30" t="e">
        <f t="shared" si="0"/>
        <v>#VALUE!</v>
      </c>
      <c r="H45" s="101" t="e">
        <f t="shared" si="1"/>
        <v>#VALUE!</v>
      </c>
    </row>
    <row r="46" spans="1:8" ht="20.100000000000001" customHeight="1">
      <c r="A46" s="35" t="s">
        <v>326</v>
      </c>
      <c r="B46" s="12">
        <v>3265</v>
      </c>
      <c r="C46" s="30" t="s">
        <v>304</v>
      </c>
      <c r="D46" s="30" t="s">
        <v>304</v>
      </c>
      <c r="E46" s="30" t="s">
        <v>304</v>
      </c>
      <c r="F46" s="30" t="s">
        <v>304</v>
      </c>
      <c r="G46" s="30" t="e">
        <f t="shared" si="0"/>
        <v>#VALUE!</v>
      </c>
      <c r="H46" s="101" t="e">
        <f t="shared" si="1"/>
        <v>#VALUE!</v>
      </c>
    </row>
    <row r="47" spans="1:8" ht="20.100000000000001" customHeight="1">
      <c r="A47" s="35" t="s">
        <v>327</v>
      </c>
      <c r="B47" s="12">
        <v>3270</v>
      </c>
      <c r="C47" s="30" t="s">
        <v>304</v>
      </c>
      <c r="D47" s="30" t="s">
        <v>304</v>
      </c>
      <c r="E47" s="30" t="s">
        <v>304</v>
      </c>
      <c r="F47" s="30" t="s">
        <v>304</v>
      </c>
      <c r="G47" s="30" t="e">
        <f t="shared" si="0"/>
        <v>#VALUE!</v>
      </c>
      <c r="H47" s="101" t="e">
        <f t="shared" si="1"/>
        <v>#VALUE!</v>
      </c>
    </row>
    <row r="48" spans="1:8" ht="20.100000000000001" customHeight="1">
      <c r="A48" s="35" t="s">
        <v>328</v>
      </c>
      <c r="B48" s="12">
        <v>3275</v>
      </c>
      <c r="C48" s="30" t="s">
        <v>304</v>
      </c>
      <c r="D48" s="30" t="s">
        <v>304</v>
      </c>
      <c r="E48" s="30" t="s">
        <v>304</v>
      </c>
      <c r="F48" s="30" t="s">
        <v>304</v>
      </c>
      <c r="G48" s="30" t="e">
        <f t="shared" si="0"/>
        <v>#VALUE!</v>
      </c>
      <c r="H48" s="101" t="e">
        <f t="shared" si="1"/>
        <v>#VALUE!</v>
      </c>
    </row>
    <row r="49" spans="1:8" ht="20.100000000000001" customHeight="1">
      <c r="A49" s="35" t="s">
        <v>317</v>
      </c>
      <c r="B49" s="12">
        <v>3280</v>
      </c>
      <c r="C49" s="30" t="s">
        <v>304</v>
      </c>
      <c r="D49" s="30" t="s">
        <v>304</v>
      </c>
      <c r="E49" s="30" t="s">
        <v>304</v>
      </c>
      <c r="F49" s="30" t="s">
        <v>304</v>
      </c>
      <c r="G49" s="30" t="e">
        <f t="shared" si="0"/>
        <v>#VALUE!</v>
      </c>
      <c r="H49" s="101" t="e">
        <f t="shared" si="1"/>
        <v>#VALUE!</v>
      </c>
    </row>
    <row r="50" spans="1:8" ht="20.100000000000001" customHeight="1">
      <c r="A50" s="133" t="s">
        <v>130</v>
      </c>
      <c r="B50" s="132">
        <v>3295</v>
      </c>
      <c r="C50" s="32">
        <f>SUM(C39,C44)</f>
        <v>0</v>
      </c>
      <c r="D50" s="32">
        <f>SUM(D39,D44)</f>
        <v>0</v>
      </c>
      <c r="E50" s="32">
        <f>SUM(E39,E44)</f>
        <v>0</v>
      </c>
      <c r="F50" s="32">
        <f>SUM(F39,F44)</f>
        <v>0</v>
      </c>
      <c r="G50" s="33">
        <f t="shared" si="0"/>
        <v>0</v>
      </c>
      <c r="H50" s="106" t="e">
        <f t="shared" si="1"/>
        <v>#DIV/0!</v>
      </c>
    </row>
    <row r="51" spans="1:8" ht="20.100000000000001" customHeight="1">
      <c r="A51" s="125" t="s">
        <v>329</v>
      </c>
      <c r="B51" s="126"/>
      <c r="C51" s="126"/>
      <c r="D51" s="126"/>
      <c r="E51" s="126"/>
      <c r="F51" s="126"/>
      <c r="G51" s="30">
        <f t="shared" si="0"/>
        <v>0</v>
      </c>
      <c r="H51" s="101" t="e">
        <f t="shared" si="1"/>
        <v>#DIV/0!</v>
      </c>
    </row>
    <row r="52" spans="1:8" ht="20.100000000000001" customHeight="1">
      <c r="A52" s="37" t="s">
        <v>330</v>
      </c>
      <c r="B52" s="104">
        <v>3300</v>
      </c>
      <c r="C52" s="32">
        <f>SUM(C53,C54,C58)</f>
        <v>0</v>
      </c>
      <c r="D52" s="32">
        <f>SUM(D53,D54,D58)</f>
        <v>0</v>
      </c>
      <c r="E52" s="32">
        <f>SUM(E53,E54,E58)</f>
        <v>0</v>
      </c>
      <c r="F52" s="32">
        <f>SUM(F53,F54,F58)</f>
        <v>0</v>
      </c>
      <c r="G52" s="33">
        <f t="shared" si="0"/>
        <v>0</v>
      </c>
      <c r="H52" s="106" t="e">
        <f t="shared" si="1"/>
        <v>#DIV/0!</v>
      </c>
    </row>
    <row r="53" spans="1:8" ht="20.100000000000001" customHeight="1">
      <c r="A53" s="35" t="s">
        <v>331</v>
      </c>
      <c r="B53" s="12">
        <v>3310</v>
      </c>
      <c r="C53" s="30"/>
      <c r="D53" s="30"/>
      <c r="E53" s="30"/>
      <c r="F53" s="30"/>
      <c r="G53" s="30">
        <f t="shared" si="0"/>
        <v>0</v>
      </c>
      <c r="H53" s="101" t="e">
        <f t="shared" si="1"/>
        <v>#DIV/0!</v>
      </c>
    </row>
    <row r="54" spans="1:8" ht="20.100000000000001" customHeight="1">
      <c r="A54" s="35" t="s">
        <v>332</v>
      </c>
      <c r="B54" s="12">
        <v>3320</v>
      </c>
      <c r="C54" s="75">
        <f>SUM(C55:C57)</f>
        <v>0</v>
      </c>
      <c r="D54" s="75">
        <f>SUM(D55:D57)</f>
        <v>0</v>
      </c>
      <c r="E54" s="75">
        <f>SUM(E55:E57)</f>
        <v>0</v>
      </c>
      <c r="F54" s="75">
        <f>SUM(F55:F57)</f>
        <v>0</v>
      </c>
      <c r="G54" s="30">
        <f t="shared" si="0"/>
        <v>0</v>
      </c>
      <c r="H54" s="101" t="e">
        <f t="shared" si="1"/>
        <v>#DIV/0!</v>
      </c>
    </row>
    <row r="55" spans="1:8" ht="20.100000000000001" customHeight="1">
      <c r="A55" s="35" t="s">
        <v>298</v>
      </c>
      <c r="B55" s="12">
        <v>3321</v>
      </c>
      <c r="C55" s="30"/>
      <c r="D55" s="30"/>
      <c r="E55" s="30"/>
      <c r="F55" s="30"/>
      <c r="G55" s="30">
        <f t="shared" si="0"/>
        <v>0</v>
      </c>
      <c r="H55" s="101" t="e">
        <f t="shared" si="1"/>
        <v>#DIV/0!</v>
      </c>
    </row>
    <row r="56" spans="1:8" ht="20.100000000000001" customHeight="1">
      <c r="A56" s="35" t="s">
        <v>299</v>
      </c>
      <c r="B56" s="12">
        <v>3322</v>
      </c>
      <c r="C56" s="30"/>
      <c r="D56" s="30"/>
      <c r="E56" s="30"/>
      <c r="F56" s="30"/>
      <c r="G56" s="30">
        <f t="shared" si="0"/>
        <v>0</v>
      </c>
      <c r="H56" s="101" t="e">
        <f t="shared" si="1"/>
        <v>#DIV/0!</v>
      </c>
    </row>
    <row r="57" spans="1:8" ht="20.100000000000001" customHeight="1">
      <c r="A57" s="35" t="s">
        <v>300</v>
      </c>
      <c r="B57" s="12">
        <v>3323</v>
      </c>
      <c r="C57" s="30"/>
      <c r="D57" s="30"/>
      <c r="E57" s="30"/>
      <c r="F57" s="30"/>
      <c r="G57" s="30">
        <f t="shared" si="0"/>
        <v>0</v>
      </c>
      <c r="H57" s="101" t="e">
        <f t="shared" si="1"/>
        <v>#DIV/0!</v>
      </c>
    </row>
    <row r="58" spans="1:8" ht="20.100000000000001" customHeight="1">
      <c r="A58" s="35" t="s">
        <v>323</v>
      </c>
      <c r="B58" s="12">
        <v>3340</v>
      </c>
      <c r="C58" s="30"/>
      <c r="D58" s="30"/>
      <c r="E58" s="30"/>
      <c r="F58" s="30"/>
      <c r="G58" s="30">
        <f t="shared" si="0"/>
        <v>0</v>
      </c>
      <c r="H58" s="101" t="e">
        <f t="shared" si="1"/>
        <v>#DIV/0!</v>
      </c>
    </row>
    <row r="59" spans="1:8" ht="20.100000000000001" customHeight="1">
      <c r="A59" s="37" t="s">
        <v>333</v>
      </c>
      <c r="B59" s="104">
        <v>3345</v>
      </c>
      <c r="C59" s="32">
        <f>SUM(C60,C61,C65,C66)</f>
        <v>0</v>
      </c>
      <c r="D59" s="32">
        <f>SUM(D60,D61,D65,D66)</f>
        <v>0</v>
      </c>
      <c r="E59" s="32">
        <f>SUM(E60,E61,E65,E66)</f>
        <v>0</v>
      </c>
      <c r="F59" s="32">
        <f>SUM(F60,F61,F65,F66)</f>
        <v>0</v>
      </c>
      <c r="G59" s="33">
        <f t="shared" si="0"/>
        <v>0</v>
      </c>
      <c r="H59" s="106" t="e">
        <f t="shared" si="1"/>
        <v>#DIV/0!</v>
      </c>
    </row>
    <row r="60" spans="1:8" ht="20.100000000000001" customHeight="1">
      <c r="A60" s="35" t="s">
        <v>334</v>
      </c>
      <c r="B60" s="12">
        <v>3350</v>
      </c>
      <c r="C60" s="30" t="s">
        <v>304</v>
      </c>
      <c r="D60" s="30" t="s">
        <v>304</v>
      </c>
      <c r="E60" s="30" t="s">
        <v>304</v>
      </c>
      <c r="F60" s="30" t="s">
        <v>304</v>
      </c>
      <c r="G60" s="30" t="e">
        <f t="shared" si="0"/>
        <v>#VALUE!</v>
      </c>
      <c r="H60" s="101" t="e">
        <f t="shared" si="1"/>
        <v>#VALUE!</v>
      </c>
    </row>
    <row r="61" spans="1:8" ht="20.100000000000001" customHeight="1">
      <c r="A61" s="35" t="s">
        <v>335</v>
      </c>
      <c r="B61" s="12">
        <v>3360</v>
      </c>
      <c r="C61" s="75">
        <f>SUM(C62:C64)</f>
        <v>0</v>
      </c>
      <c r="D61" s="75">
        <f>SUM(D62:D64)</f>
        <v>0</v>
      </c>
      <c r="E61" s="75">
        <f>SUM(E62:E64)</f>
        <v>0</v>
      </c>
      <c r="F61" s="75">
        <f>SUM(F62:F64)</f>
        <v>0</v>
      </c>
      <c r="G61" s="30">
        <f t="shared" si="0"/>
        <v>0</v>
      </c>
      <c r="H61" s="101" t="e">
        <f t="shared" si="1"/>
        <v>#DIV/0!</v>
      </c>
    </row>
    <row r="62" spans="1:8" ht="20.100000000000001" customHeight="1">
      <c r="A62" s="35" t="s">
        <v>298</v>
      </c>
      <c r="B62" s="12">
        <v>3361</v>
      </c>
      <c r="C62" s="30" t="s">
        <v>304</v>
      </c>
      <c r="D62" s="30" t="s">
        <v>304</v>
      </c>
      <c r="E62" s="30" t="s">
        <v>304</v>
      </c>
      <c r="F62" s="30" t="s">
        <v>304</v>
      </c>
      <c r="G62" s="30" t="e">
        <f t="shared" si="0"/>
        <v>#VALUE!</v>
      </c>
      <c r="H62" s="101" t="e">
        <f t="shared" si="1"/>
        <v>#VALUE!</v>
      </c>
    </row>
    <row r="63" spans="1:8" ht="20.100000000000001" customHeight="1">
      <c r="A63" s="35" t="s">
        <v>299</v>
      </c>
      <c r="B63" s="12">
        <v>3362</v>
      </c>
      <c r="C63" s="30" t="s">
        <v>304</v>
      </c>
      <c r="D63" s="30" t="s">
        <v>304</v>
      </c>
      <c r="E63" s="30" t="s">
        <v>304</v>
      </c>
      <c r="F63" s="30" t="s">
        <v>304</v>
      </c>
      <c r="G63" s="30" t="e">
        <f t="shared" si="0"/>
        <v>#VALUE!</v>
      </c>
      <c r="H63" s="101" t="e">
        <f t="shared" si="1"/>
        <v>#VALUE!</v>
      </c>
    </row>
    <row r="64" spans="1:8" ht="20.100000000000001" customHeight="1">
      <c r="A64" s="35" t="s">
        <v>300</v>
      </c>
      <c r="B64" s="12">
        <v>3363</v>
      </c>
      <c r="C64" s="30" t="s">
        <v>304</v>
      </c>
      <c r="D64" s="30" t="s">
        <v>304</v>
      </c>
      <c r="E64" s="30" t="s">
        <v>304</v>
      </c>
      <c r="F64" s="30" t="s">
        <v>304</v>
      </c>
      <c r="G64" s="30" t="e">
        <f t="shared" si="0"/>
        <v>#VALUE!</v>
      </c>
      <c r="H64" s="101" t="e">
        <f t="shared" si="1"/>
        <v>#VALUE!</v>
      </c>
    </row>
    <row r="65" spans="1:8" ht="20.100000000000001" customHeight="1">
      <c r="A65" s="35" t="s">
        <v>336</v>
      </c>
      <c r="B65" s="12">
        <v>3370</v>
      </c>
      <c r="C65" s="30" t="s">
        <v>304</v>
      </c>
      <c r="D65" s="30" t="s">
        <v>304</v>
      </c>
      <c r="E65" s="30" t="s">
        <v>304</v>
      </c>
      <c r="F65" s="30" t="s">
        <v>304</v>
      </c>
      <c r="G65" s="30" t="e">
        <f t="shared" si="0"/>
        <v>#VALUE!</v>
      </c>
      <c r="H65" s="101" t="e">
        <f t="shared" si="1"/>
        <v>#VALUE!</v>
      </c>
    </row>
    <row r="66" spans="1:8" ht="20.100000000000001" customHeight="1">
      <c r="A66" s="35" t="s">
        <v>317</v>
      </c>
      <c r="B66" s="12">
        <v>3380</v>
      </c>
      <c r="C66" s="30" t="s">
        <v>304</v>
      </c>
      <c r="D66" s="30" t="s">
        <v>304</v>
      </c>
      <c r="E66" s="30" t="s">
        <v>304</v>
      </c>
      <c r="F66" s="30" t="s">
        <v>304</v>
      </c>
      <c r="G66" s="30" t="e">
        <f t="shared" si="0"/>
        <v>#VALUE!</v>
      </c>
      <c r="H66" s="101" t="e">
        <f t="shared" si="1"/>
        <v>#VALUE!</v>
      </c>
    </row>
    <row r="67" spans="1:8" ht="20.100000000000001" customHeight="1">
      <c r="A67" s="37" t="s">
        <v>337</v>
      </c>
      <c r="B67" s="104">
        <v>3395</v>
      </c>
      <c r="C67" s="32">
        <f>SUM(C52,C59)</f>
        <v>0</v>
      </c>
      <c r="D67" s="32">
        <f>SUM(D52,D59)</f>
        <v>0</v>
      </c>
      <c r="E67" s="32">
        <f>SUM(E52,E59)</f>
        <v>0</v>
      </c>
      <c r="F67" s="32">
        <f>SUM(F52,F59)</f>
        <v>0</v>
      </c>
      <c r="G67" s="33">
        <f t="shared" si="0"/>
        <v>0</v>
      </c>
      <c r="H67" s="106" t="e">
        <f t="shared" si="1"/>
        <v>#DIV/0!</v>
      </c>
    </row>
    <row r="68" spans="1:8" ht="20.100000000000001" customHeight="1">
      <c r="A68" s="134" t="s">
        <v>338</v>
      </c>
      <c r="B68" s="104">
        <v>3400</v>
      </c>
      <c r="C68" s="32">
        <f>SUM(C37,C50,C67)</f>
        <v>0</v>
      </c>
      <c r="D68" s="32">
        <f>SUM(D37,D50,D67)</f>
        <v>0</v>
      </c>
      <c r="E68" s="32">
        <f>SUM(E37,E50,E67)</f>
        <v>0</v>
      </c>
      <c r="F68" s="32">
        <f>SUM(F37,F50,F67)</f>
        <v>0</v>
      </c>
      <c r="G68" s="33">
        <f t="shared" si="0"/>
        <v>0</v>
      </c>
      <c r="H68" s="106" t="e">
        <f t="shared" si="1"/>
        <v>#DIV/0!</v>
      </c>
    </row>
    <row r="69" spans="1:8" ht="20.100000000000001" customHeight="1">
      <c r="A69" s="35" t="s">
        <v>127</v>
      </c>
      <c r="B69" s="12">
        <v>3405</v>
      </c>
      <c r="C69" s="30"/>
      <c r="D69" s="30"/>
      <c r="E69" s="30"/>
      <c r="F69" s="30"/>
      <c r="G69" s="30">
        <f t="shared" si="0"/>
        <v>0</v>
      </c>
      <c r="H69" s="101" t="e">
        <f t="shared" si="1"/>
        <v>#DIV/0!</v>
      </c>
    </row>
    <row r="70" spans="1:8" ht="20.100000000000001" customHeight="1">
      <c r="A70" s="53" t="s">
        <v>132</v>
      </c>
      <c r="B70" s="12">
        <v>3410</v>
      </c>
      <c r="C70" s="30"/>
      <c r="D70" s="30"/>
      <c r="E70" s="30"/>
      <c r="F70" s="30"/>
      <c r="G70" s="30">
        <f t="shared" si="0"/>
        <v>0</v>
      </c>
      <c r="H70" s="101" t="e">
        <f t="shared" si="1"/>
        <v>#DIV/0!</v>
      </c>
    </row>
    <row r="71" spans="1:8" ht="20.100000000000001" customHeight="1">
      <c r="A71" s="35" t="s">
        <v>133</v>
      </c>
      <c r="B71" s="12">
        <v>3415</v>
      </c>
      <c r="C71" s="50">
        <f>SUM(C69,C68,C70)</f>
        <v>0</v>
      </c>
      <c r="D71" s="50">
        <f>SUM(D69,D68,D70)</f>
        <v>0</v>
      </c>
      <c r="E71" s="50">
        <f>SUM(E69,E68,E70)</f>
        <v>0</v>
      </c>
      <c r="F71" s="50">
        <f>SUM(F69,F68,F70)</f>
        <v>0</v>
      </c>
      <c r="G71" s="30">
        <f t="shared" si="0"/>
        <v>0</v>
      </c>
      <c r="H71" s="101" t="e">
        <f t="shared" si="1"/>
        <v>#DIV/0!</v>
      </c>
    </row>
    <row r="72" spans="1:8" s="135" customFormat="1">
      <c r="A72" s="93"/>
      <c r="B72" s="20"/>
      <c r="C72" s="20"/>
      <c r="D72" s="20"/>
      <c r="E72" s="20"/>
      <c r="F72" s="20"/>
      <c r="G72" s="20"/>
      <c r="H72" s="20"/>
    </row>
    <row r="73" spans="1:8" s="1" customFormat="1" ht="27.75" customHeight="1">
      <c r="A73" s="91" t="s">
        <v>202</v>
      </c>
      <c r="B73" s="2"/>
      <c r="C73" s="221" t="s">
        <v>203</v>
      </c>
      <c r="D73" s="221"/>
      <c r="E73" s="221"/>
      <c r="F73" s="221"/>
      <c r="G73" s="211" t="s">
        <v>204</v>
      </c>
      <c r="H73" s="211"/>
    </row>
    <row r="74" spans="1:8" ht="18" customHeight="1">
      <c r="A74" s="4" t="s">
        <v>339</v>
      </c>
      <c r="B74" s="1"/>
      <c r="C74" s="201" t="s">
        <v>206</v>
      </c>
      <c r="D74" s="201"/>
      <c r="E74" s="1"/>
      <c r="F74" s="201" t="s">
        <v>340</v>
      </c>
      <c r="G74" s="201"/>
      <c r="H74" s="201"/>
    </row>
  </sheetData>
  <sheetProtection selectLockedCells="1" selectUnlockedCells="1"/>
  <mergeCells count="9">
    <mergeCell ref="C74:D74"/>
    <mergeCell ref="F74:H74"/>
    <mergeCell ref="A1:H1"/>
    <mergeCell ref="A3:A4"/>
    <mergeCell ref="B3:B4"/>
    <mergeCell ref="C3:D3"/>
    <mergeCell ref="E3:H3"/>
    <mergeCell ref="C73:F73"/>
    <mergeCell ref="G73:H73"/>
  </mergeCells>
  <pageMargins left="1.1812499999999999" right="0.39374999999999999" top="0.59236111111111112" bottom="0.78749999999999998" header="0.19652777777777777" footer="0.51180555555555551"/>
  <pageSetup paperSize="9" scale="57" firstPageNumber="0" orientation="landscape" horizontalDpi="300" verticalDpi="300"/>
  <headerFooter alignWithMargins="0">
    <oddHeader>&amp;C&amp;"Times New Roman,Звичайний"&amp;14 9&amp;R&amp;"Times New Roman,Звичайний"&amp;14Таблиця 3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O17"/>
  <sheetViews>
    <sheetView zoomScale="60" zoomScaleNormal="60" zoomScaleSheetLayoutView="55" workbookViewId="0">
      <selection activeCell="D13" sqref="D13"/>
    </sheetView>
  </sheetViews>
  <sheetFormatPr defaultColWidth="8.85546875" defaultRowHeight="18.75"/>
  <cols>
    <col min="1" max="1" width="82.140625" style="1" customWidth="1"/>
    <col min="2" max="2" width="9.7109375" style="2" customWidth="1"/>
    <col min="3" max="7" width="25.42578125" style="2" customWidth="1"/>
    <col min="8" max="8" width="20.85546875" style="2" customWidth="1"/>
    <col min="9" max="9" width="9.42578125" style="1" customWidth="1"/>
    <col min="10" max="10" width="9.7109375" style="1" customWidth="1"/>
    <col min="11" max="16384" width="8.85546875" style="1"/>
  </cols>
  <sheetData>
    <row r="1" spans="1:15">
      <c r="A1" s="199" t="s">
        <v>341</v>
      </c>
      <c r="B1" s="199"/>
      <c r="C1" s="199"/>
      <c r="D1" s="199"/>
      <c r="E1" s="199"/>
      <c r="F1" s="199"/>
      <c r="G1" s="199"/>
      <c r="H1" s="199"/>
    </row>
    <row r="2" spans="1:15">
      <c r="A2" s="223"/>
      <c r="B2" s="223"/>
      <c r="C2" s="223"/>
      <c r="D2" s="223"/>
      <c r="E2" s="223"/>
      <c r="F2" s="223"/>
      <c r="G2" s="223"/>
      <c r="H2" s="223"/>
    </row>
    <row r="3" spans="1:15" ht="43.5" customHeight="1">
      <c r="A3" s="202" t="s">
        <v>42</v>
      </c>
      <c r="B3" s="203" t="s">
        <v>43</v>
      </c>
      <c r="C3" s="203" t="s">
        <v>44</v>
      </c>
      <c r="D3" s="203"/>
      <c r="E3" s="204" t="s">
        <v>45</v>
      </c>
      <c r="F3" s="204"/>
      <c r="G3" s="204"/>
      <c r="H3" s="204"/>
    </row>
    <row r="4" spans="1:15" ht="56.25" customHeight="1">
      <c r="A4" s="202"/>
      <c r="B4" s="203"/>
      <c r="C4" s="16" t="s">
        <v>46</v>
      </c>
      <c r="D4" s="16" t="s">
        <v>47</v>
      </c>
      <c r="E4" s="16" t="s">
        <v>48</v>
      </c>
      <c r="F4" s="16" t="s">
        <v>49</v>
      </c>
      <c r="G4" s="23" t="s">
        <v>50</v>
      </c>
      <c r="H4" s="23" t="s">
        <v>51</v>
      </c>
    </row>
    <row r="5" spans="1:15" ht="15.75" customHeight="1">
      <c r="A5" s="12">
        <v>1</v>
      </c>
      <c r="B5" s="16">
        <v>2</v>
      </c>
      <c r="C5" s="12">
        <v>3</v>
      </c>
      <c r="D5" s="16">
        <v>4</v>
      </c>
      <c r="E5" s="12">
        <v>5</v>
      </c>
      <c r="F5" s="16">
        <v>6</v>
      </c>
      <c r="G5" s="12">
        <v>7</v>
      </c>
      <c r="H5" s="16">
        <v>8</v>
      </c>
    </row>
    <row r="6" spans="1:15" s="24" customFormat="1" ht="37.5">
      <c r="A6" s="37" t="s">
        <v>342</v>
      </c>
      <c r="B6" s="59">
        <v>4000</v>
      </c>
      <c r="C6" s="77">
        <f>SUM(C7:C12)</f>
        <v>920</v>
      </c>
      <c r="D6" s="77">
        <f>SUM(D7:D12)</f>
        <v>833</v>
      </c>
      <c r="E6" s="136">
        <f>SUM(E7:E12)</f>
        <v>1923</v>
      </c>
      <c r="F6" s="77">
        <f>SUM(F7:F12)</f>
        <v>833</v>
      </c>
      <c r="G6" s="33">
        <f t="shared" ref="G6:G12" si="0">F6-E6</f>
        <v>-1090</v>
      </c>
      <c r="H6" s="106">
        <f t="shared" ref="H6:H12" si="1">(F6/E6)*100</f>
        <v>43.317732709308373</v>
      </c>
    </row>
    <row r="7" spans="1:15" ht="20.100000000000001" customHeight="1">
      <c r="A7" s="35" t="s">
        <v>136</v>
      </c>
      <c r="B7" s="59" t="s">
        <v>137</v>
      </c>
      <c r="C7" s="99"/>
      <c r="D7" s="30"/>
      <c r="E7" s="99">
        <v>0</v>
      </c>
      <c r="F7" s="30"/>
      <c r="G7" s="30">
        <f t="shared" si="0"/>
        <v>0</v>
      </c>
      <c r="H7" s="101" t="e">
        <f t="shared" si="1"/>
        <v>#DIV/0!</v>
      </c>
    </row>
    <row r="8" spans="1:15" ht="20.100000000000001" customHeight="1">
      <c r="A8" s="35" t="s">
        <v>138</v>
      </c>
      <c r="B8" s="59">
        <v>4020</v>
      </c>
      <c r="C8" s="99">
        <v>430</v>
      </c>
      <c r="D8" s="30">
        <v>118</v>
      </c>
      <c r="E8" s="99">
        <v>279</v>
      </c>
      <c r="F8" s="30">
        <v>118</v>
      </c>
      <c r="G8" s="30">
        <f t="shared" si="0"/>
        <v>-161</v>
      </c>
      <c r="H8" s="101">
        <f t="shared" si="1"/>
        <v>42.293906810035843</v>
      </c>
      <c r="O8" s="3"/>
    </row>
    <row r="9" spans="1:15" ht="19.5" customHeight="1">
      <c r="A9" s="35" t="s">
        <v>139</v>
      </c>
      <c r="B9" s="59">
        <v>4030</v>
      </c>
      <c r="C9" s="99">
        <v>19</v>
      </c>
      <c r="D9" s="30">
        <v>32</v>
      </c>
      <c r="E9" s="99">
        <v>40</v>
      </c>
      <c r="F9" s="30">
        <v>32</v>
      </c>
      <c r="G9" s="30">
        <f t="shared" si="0"/>
        <v>-8</v>
      </c>
      <c r="H9" s="101">
        <f t="shared" si="1"/>
        <v>80</v>
      </c>
      <c r="N9" s="3"/>
    </row>
    <row r="10" spans="1:15" ht="20.100000000000001" customHeight="1">
      <c r="A10" s="35" t="s">
        <v>140</v>
      </c>
      <c r="B10" s="59">
        <v>4040</v>
      </c>
      <c r="C10" s="99">
        <v>125</v>
      </c>
      <c r="D10" s="30"/>
      <c r="E10" s="99">
        <v>0</v>
      </c>
      <c r="F10" s="30"/>
      <c r="G10" s="30">
        <f t="shared" si="0"/>
        <v>0</v>
      </c>
      <c r="H10" s="101" t="e">
        <f t="shared" si="1"/>
        <v>#DIV/0!</v>
      </c>
    </row>
    <row r="11" spans="1:15" ht="37.5">
      <c r="A11" s="35" t="s">
        <v>141</v>
      </c>
      <c r="B11" s="59">
        <v>4050</v>
      </c>
      <c r="C11" s="99">
        <v>113</v>
      </c>
      <c r="D11" s="30"/>
      <c r="E11" s="99">
        <v>1204</v>
      </c>
      <c r="F11" s="30"/>
      <c r="G11" s="30">
        <f t="shared" si="0"/>
        <v>-1204</v>
      </c>
      <c r="H11" s="101">
        <f t="shared" si="1"/>
        <v>0</v>
      </c>
    </row>
    <row r="12" spans="1:15">
      <c r="A12" s="35" t="s">
        <v>142</v>
      </c>
      <c r="B12" s="59">
        <v>4060</v>
      </c>
      <c r="C12" s="99">
        <v>233</v>
      </c>
      <c r="D12" s="30">
        <v>683</v>
      </c>
      <c r="E12" s="99">
        <v>400</v>
      </c>
      <c r="F12" s="30">
        <v>683</v>
      </c>
      <c r="G12" s="30">
        <f t="shared" si="0"/>
        <v>283</v>
      </c>
      <c r="H12" s="101">
        <f t="shared" si="1"/>
        <v>170.75</v>
      </c>
    </row>
    <row r="13" spans="1:15">
      <c r="B13" s="1"/>
      <c r="C13" s="1"/>
      <c r="D13" s="1"/>
      <c r="E13" s="1"/>
      <c r="F13" s="1"/>
      <c r="G13" s="1"/>
      <c r="H13" s="1"/>
    </row>
    <row r="14" spans="1:15">
      <c r="B14" s="1"/>
      <c r="C14" s="1"/>
      <c r="D14" s="1"/>
      <c r="E14" s="1"/>
      <c r="F14" s="1"/>
      <c r="G14" s="1"/>
      <c r="H14" s="1"/>
    </row>
    <row r="15" spans="1:15" s="93" customFormat="1" ht="19.5" customHeight="1">
      <c r="A15" s="8"/>
      <c r="I15" s="1"/>
    </row>
    <row r="16" spans="1:15" ht="27.75" customHeight="1">
      <c r="A16" s="91" t="s">
        <v>202</v>
      </c>
      <c r="C16" s="221" t="s">
        <v>203</v>
      </c>
      <c r="D16" s="221"/>
      <c r="E16" s="221"/>
      <c r="F16" s="221"/>
      <c r="G16" s="211" t="s">
        <v>204</v>
      </c>
      <c r="H16" s="211"/>
    </row>
    <row r="17" spans="1:8" s="93" customFormat="1" ht="18" customHeight="1">
      <c r="A17" s="2" t="s">
        <v>343</v>
      </c>
      <c r="B17" s="1"/>
      <c r="C17" s="201" t="s">
        <v>206</v>
      </c>
      <c r="D17" s="201"/>
      <c r="E17" s="1"/>
      <c r="F17" s="201" t="s">
        <v>340</v>
      </c>
      <c r="G17" s="201"/>
      <c r="H17" s="201"/>
    </row>
  </sheetData>
  <sheetProtection selectLockedCells="1" selectUnlockedCells="1"/>
  <mergeCells count="10">
    <mergeCell ref="C16:F16"/>
    <mergeCell ref="G16:H16"/>
    <mergeCell ref="C17:D17"/>
    <mergeCell ref="F17:H17"/>
    <mergeCell ref="A1:H1"/>
    <mergeCell ref="A2:H2"/>
    <mergeCell ref="A3:A4"/>
    <mergeCell ref="B3:B4"/>
    <mergeCell ref="C3:D3"/>
    <mergeCell ref="E3:H3"/>
  </mergeCells>
  <pageMargins left="1.1812499999999999" right="0.39374999999999999" top="0.59305555555555556" bottom="0.78749999999999998" header="0.27569444444444446" footer="0.51180555555555551"/>
  <pageSetup paperSize="9" scale="54" firstPageNumber="9" orientation="landscape" useFirstPageNumber="1" horizontalDpi="300" verticalDpi="300"/>
  <headerFooter alignWithMargins="0">
    <oddHeader xml:space="preserve">&amp;C&amp;"Times New Roman,Звичайний"&amp;14 11&amp;R&amp;"Times New Roman,Звичайний"&amp;14Таблиця 4 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K28"/>
  <sheetViews>
    <sheetView zoomScale="60" zoomScaleNormal="60" zoomScaleSheetLayoutView="65" workbookViewId="0">
      <pane xSplit="1" ySplit="5" topLeftCell="B9" activePane="bottomRight" state="frozen"/>
      <selection pane="topRight" activeCell="B1" sqref="B1"/>
      <selection pane="bottomLeft" activeCell="A9" sqref="A9"/>
      <selection pane="bottomRight" activeCell="G9" sqref="G9"/>
    </sheetView>
  </sheetViews>
  <sheetFormatPr defaultColWidth="8.85546875" defaultRowHeight="12.75"/>
  <cols>
    <col min="1" max="1" width="94.85546875" style="137" customWidth="1"/>
    <col min="2" max="2" width="19.28515625" style="137" customWidth="1"/>
    <col min="3" max="7" width="25.85546875" style="137" customWidth="1"/>
    <col min="8" max="8" width="81.42578125" style="137" customWidth="1"/>
    <col min="9" max="9" width="9.42578125" style="137" customWidth="1"/>
    <col min="10" max="10" width="8.85546875" style="137" customWidth="1"/>
    <col min="11" max="11" width="26.85546875" style="137" customWidth="1"/>
    <col min="12" max="16384" width="8.85546875" style="137"/>
  </cols>
  <sheetData>
    <row r="1" spans="1:8" ht="19.5" customHeight="1">
      <c r="A1" s="224" t="s">
        <v>152</v>
      </c>
      <c r="B1" s="224"/>
      <c r="C1" s="224"/>
      <c r="D1" s="224"/>
      <c r="E1" s="224"/>
      <c r="F1" s="224"/>
      <c r="G1" s="224"/>
      <c r="H1" s="224"/>
    </row>
    <row r="2" spans="1:8" ht="16.5" customHeight="1"/>
    <row r="3" spans="1:8" ht="49.5" customHeight="1">
      <c r="A3" s="225" t="s">
        <v>42</v>
      </c>
      <c r="B3" s="225" t="s">
        <v>288</v>
      </c>
      <c r="C3" s="225" t="s">
        <v>344</v>
      </c>
      <c r="D3" s="203" t="s">
        <v>44</v>
      </c>
      <c r="E3" s="203"/>
      <c r="F3" s="203" t="s">
        <v>45</v>
      </c>
      <c r="G3" s="203"/>
      <c r="H3" s="225" t="s">
        <v>345</v>
      </c>
    </row>
    <row r="4" spans="1:8" ht="63" customHeight="1">
      <c r="A4" s="225"/>
      <c r="B4" s="225"/>
      <c r="C4" s="225"/>
      <c r="D4" s="16" t="s">
        <v>46</v>
      </c>
      <c r="E4" s="16" t="s">
        <v>47</v>
      </c>
      <c r="F4" s="16" t="s">
        <v>46</v>
      </c>
      <c r="G4" s="16" t="s">
        <v>47</v>
      </c>
      <c r="H4" s="225"/>
    </row>
    <row r="5" spans="1:8" s="140" customFormat="1" ht="29.25" customHeight="1">
      <c r="A5" s="139">
        <v>1</v>
      </c>
      <c r="B5" s="139">
        <v>2</v>
      </c>
      <c r="C5" s="139">
        <v>3</v>
      </c>
      <c r="D5" s="139">
        <v>4</v>
      </c>
      <c r="E5" s="139">
        <v>5</v>
      </c>
      <c r="F5" s="139">
        <v>6</v>
      </c>
      <c r="G5" s="139">
        <v>7</v>
      </c>
      <c r="H5" s="139">
        <v>8</v>
      </c>
    </row>
    <row r="6" spans="1:8" s="140" customFormat="1" ht="24.95" customHeight="1">
      <c r="A6" s="141" t="s">
        <v>346</v>
      </c>
      <c r="B6" s="141"/>
      <c r="C6" s="139"/>
      <c r="D6" s="139"/>
      <c r="E6" s="139"/>
      <c r="F6" s="139"/>
      <c r="G6" s="139"/>
      <c r="H6" s="139"/>
    </row>
    <row r="7" spans="1:8" ht="56.25">
      <c r="A7" s="35" t="s">
        <v>347</v>
      </c>
      <c r="B7" s="16">
        <v>5000</v>
      </c>
      <c r="C7" s="138" t="s">
        <v>348</v>
      </c>
      <c r="D7" s="142">
        <f>('Осн. фін. пок.'!C36/'Осн. фін. пок.'!C34)*100</f>
        <v>14.313734870592738</v>
      </c>
      <c r="E7" s="142">
        <f>('Осн. фін. пок.'!D36/'Осн. фін. пок.'!D34)*100</f>
        <v>1.1618257261410789</v>
      </c>
      <c r="F7" s="142">
        <f>('Осн. фін. пок.'!E36/'Осн. фін. пок.'!E34)*100</f>
        <v>16.916463343789939</v>
      </c>
      <c r="G7" s="142">
        <f>('Осн. фін. пок.'!F36/'Осн. фін. пок.'!F34)*100</f>
        <v>1.1618257261410789</v>
      </c>
      <c r="H7" s="143"/>
    </row>
    <row r="8" spans="1:8" ht="56.25">
      <c r="A8" s="35" t="s">
        <v>349</v>
      </c>
      <c r="B8" s="16">
        <v>5010</v>
      </c>
      <c r="C8" s="138" t="s">
        <v>348</v>
      </c>
      <c r="D8" s="142">
        <f>('Осн. фін. пок.'!C51/'Осн. фін. пок.'!C34)*100</f>
        <v>8.1040998899679479</v>
      </c>
      <c r="E8" s="142">
        <f>('Осн. фін. пок.'!D51/'Осн. фін. пок.'!D34)*100</f>
        <v>-1.944279786603438</v>
      </c>
      <c r="F8" s="142">
        <f>('Осн. фін. пок.'!E51/'Осн. фін. пок.'!E34)*100</f>
        <v>18.182874404554433</v>
      </c>
      <c r="G8" s="142">
        <f>('Осн. фін. пок.'!F51/'Осн. фін. пок.'!F34)*100</f>
        <v>-1.944279786603438</v>
      </c>
      <c r="H8" s="143"/>
    </row>
    <row r="9" spans="1:8" ht="42.75" customHeight="1">
      <c r="A9" s="144" t="s">
        <v>350</v>
      </c>
      <c r="B9" s="16">
        <v>5020</v>
      </c>
      <c r="C9" s="138" t="s">
        <v>348</v>
      </c>
      <c r="D9" s="142">
        <f>('Осн. фін. пок.'!C66/'Осн. фін. пок.'!C142)*100</f>
        <v>-0.17774060327251817</v>
      </c>
      <c r="E9" s="142">
        <f>('Осн. фін. пок.'!D66/'Осн. фін. пок.'!D142)*100</f>
        <v>-11.239449133718347</v>
      </c>
      <c r="F9" s="142">
        <f>('Осн. фін. пок.'!E66/'Осн. фін. пок.'!E142)*100</f>
        <v>0</v>
      </c>
      <c r="G9" s="142" t="e">
        <f>('Осн. фін. пок.'!F66/'Осн. фін. пок.'!F142)*100</f>
        <v>#VALUE!</v>
      </c>
      <c r="H9" s="143" t="s">
        <v>351</v>
      </c>
    </row>
    <row r="10" spans="1:8" ht="42.75" customHeight="1">
      <c r="A10" s="144" t="s">
        <v>352</v>
      </c>
      <c r="B10" s="16">
        <v>5030</v>
      </c>
      <c r="C10" s="138" t="s">
        <v>348</v>
      </c>
      <c r="D10" s="142">
        <f>('Осн. фін. пок.'!C66/'Осн. фін. пок.'!C148)*100</f>
        <v>-0.38002839035622071</v>
      </c>
      <c r="E10" s="142">
        <f>('Осн. фін. пок.'!D66/'Осн. фін. пок.'!D148)*100</f>
        <v>-22.622866531793846</v>
      </c>
      <c r="F10" s="142">
        <f>('Осн. фін. пок.'!E66/'Осн. фін. пок.'!E148)*100</f>
        <v>0</v>
      </c>
      <c r="G10" s="142" t="e">
        <f>('Осн. фін. пок.'!F66/'Осн. фін. пок.'!F148)*100</f>
        <v>#VALUE!</v>
      </c>
      <c r="H10" s="143"/>
    </row>
    <row r="11" spans="1:8" ht="56.25">
      <c r="A11" s="144" t="s">
        <v>353</v>
      </c>
      <c r="B11" s="16">
        <v>5040</v>
      </c>
      <c r="C11" s="138" t="s">
        <v>348</v>
      </c>
      <c r="D11" s="142">
        <f>('Осн. фін. пок.'!C66/'Осн. фін. пок.'!C34)*100</f>
        <v>-0.16265607807491747</v>
      </c>
      <c r="E11" s="142">
        <f>('Осн. фін. пок.'!D66/'Осн. фін. пок.'!D34)*100</f>
        <v>-23.995257854179016</v>
      </c>
      <c r="F11" s="142">
        <f>('Осн. фін. пок.'!E66/'Осн. фін. пок.'!E34)*100</f>
        <v>0</v>
      </c>
      <c r="G11" s="142">
        <f>('Осн. фін. пок.'!F66/'Осн. фін. пок.'!F34)*100</f>
        <v>-23.995257854179016</v>
      </c>
      <c r="H11" s="143" t="s">
        <v>354</v>
      </c>
    </row>
    <row r="12" spans="1:8" ht="24.95" customHeight="1">
      <c r="A12" s="141" t="s">
        <v>355</v>
      </c>
      <c r="B12" s="16"/>
      <c r="C12" s="145"/>
      <c r="D12" s="146"/>
      <c r="E12" s="146"/>
      <c r="F12" s="146"/>
      <c r="G12" s="146"/>
      <c r="H12" s="143"/>
    </row>
    <row r="13" spans="1:8" ht="56.25">
      <c r="A13" s="143" t="s">
        <v>356</v>
      </c>
      <c r="B13" s="16">
        <v>5100</v>
      </c>
      <c r="C13" s="138"/>
      <c r="D13" s="142">
        <f>('Осн. фін. пок.'!C143+'Осн. фін. пок.'!C144)/'Осн. фін. пок.'!C51</f>
        <v>1.3105076741440378</v>
      </c>
      <c r="E13" s="142">
        <f>('Осн. фін. пок.'!D143+'Осн. фін. пок.'!D144)/'Осн. фін. пок.'!D51</f>
        <v>-6.0853658536585362</v>
      </c>
      <c r="F13" s="142">
        <f>('Осн. фін. пок.'!E143+'Осн. фін. пок.'!E144)/'Осн. фін. пок.'!E51</f>
        <v>0.63769968051118209</v>
      </c>
      <c r="G13" s="142" t="e">
        <f>('Осн. фін. пок.'!F143+'Осн. фін. пок.'!F144)/'Осн. фін. пок.'!F51</f>
        <v>#VALUE!</v>
      </c>
      <c r="H13" s="143"/>
    </row>
    <row r="14" spans="1:8" s="140" customFormat="1" ht="56.25">
      <c r="A14" s="143" t="s">
        <v>357</v>
      </c>
      <c r="B14" s="16">
        <v>5110</v>
      </c>
      <c r="C14" s="138" t="s">
        <v>358</v>
      </c>
      <c r="D14" s="142">
        <f>'Осн. фін. пок.'!C148/('Осн. фін. пок.'!C143+'Осн. фін. пок.'!C144)</f>
        <v>4.0300450450450453</v>
      </c>
      <c r="E14" s="142">
        <f>'Осн. фін. пок.'!D148/('Осн. фін. пок.'!D143+'Осн. фін. пок.'!D144)</f>
        <v>8.964629258517034</v>
      </c>
      <c r="F14" s="142">
        <f>'Осн. фін. пок.'!E148/('Осн. фін. пок.'!E143+'Осн. фін. пок.'!E144)</f>
        <v>8.9649298597194385</v>
      </c>
      <c r="G14" s="142" t="e">
        <f>'Осн. фін. пок.'!F148/('Осн. фін. пок.'!F143+'Осн. фін. пок.'!F144)</f>
        <v>#VALUE!</v>
      </c>
      <c r="H14" s="143" t="s">
        <v>359</v>
      </c>
    </row>
    <row r="15" spans="1:8" s="140" customFormat="1" ht="56.25">
      <c r="A15" s="143" t="s">
        <v>360</v>
      </c>
      <c r="B15" s="16">
        <v>5120</v>
      </c>
      <c r="C15" s="138" t="s">
        <v>358</v>
      </c>
      <c r="D15" s="142">
        <f>'Осн. фін. пок.'!C140/'Осн. фін. пок.'!C144</f>
        <v>0.10900900900900901</v>
      </c>
      <c r="E15" s="142">
        <f>'Осн. фін. пок.'!D140/'Осн. фін. пок.'!D144</f>
        <v>0.25651302605210419</v>
      </c>
      <c r="F15" s="142">
        <f>'Осн. фін. пок.'!E140/'Осн. фін. пок.'!E144</f>
        <v>0.25651302605210419</v>
      </c>
      <c r="G15" s="142" t="e">
        <f>'Осн. фін. пок.'!F140/'Осн. фін. пок.'!F144</f>
        <v>#VALUE!</v>
      </c>
      <c r="H15" s="143" t="s">
        <v>361</v>
      </c>
    </row>
    <row r="16" spans="1:8" ht="24.95" customHeight="1">
      <c r="A16" s="141" t="s">
        <v>362</v>
      </c>
      <c r="B16" s="16"/>
      <c r="C16" s="138"/>
      <c r="D16" s="146"/>
      <c r="E16" s="146"/>
      <c r="F16" s="146"/>
      <c r="G16" s="146"/>
      <c r="H16" s="143"/>
    </row>
    <row r="17" spans="1:11" ht="42.75" customHeight="1">
      <c r="A17" s="143" t="s">
        <v>363</v>
      </c>
      <c r="B17" s="16">
        <v>5200</v>
      </c>
      <c r="C17" s="138"/>
      <c r="D17" s="142">
        <f>'Осн. фін. пок.'!C117/'Осн. фін. пок.'!C78</f>
        <v>0.5456702253855279</v>
      </c>
      <c r="E17" s="142">
        <f>'Осн. фін. пок.'!D117/'Осн. фін. пок.'!D78</f>
        <v>0.44784946236559142</v>
      </c>
      <c r="F17" s="142">
        <f>'Осн. фін. пок.'!E117/'Осн. фін. пок.'!E78</f>
        <v>1.2287539936102236</v>
      </c>
      <c r="G17" s="142">
        <f>'Осн. фін. пок.'!F117/'Осн. фін. пок.'!F78</f>
        <v>0.44784946236559142</v>
      </c>
      <c r="H17" s="143"/>
    </row>
    <row r="18" spans="1:11" ht="75">
      <c r="A18" s="143" t="s">
        <v>364</v>
      </c>
      <c r="B18" s="16">
        <v>5210</v>
      </c>
      <c r="C18" s="138"/>
      <c r="D18" s="142">
        <f>'Осн. фін. пок.'!C117/'Осн. фін. пок.'!C34</f>
        <v>4.4012821126154143E-2</v>
      </c>
      <c r="E18" s="142">
        <f>'Осн. фін. пок.'!D117/'Осн. фін. пок.'!D34</f>
        <v>9.8755186721991697E-2</v>
      </c>
      <c r="F18" s="142">
        <f>'Осн. фін. пок.'!E117/'Осн. фін. пок.'!E34</f>
        <v>0.22342279539909377</v>
      </c>
      <c r="G18" s="142">
        <f>'Осн. фін. пок.'!F117/'Осн. фін. пок.'!F34</f>
        <v>9.8755186721991697E-2</v>
      </c>
      <c r="H18" s="143"/>
    </row>
    <row r="19" spans="1:11" ht="37.5">
      <c r="A19" s="143" t="s">
        <v>365</v>
      </c>
      <c r="B19" s="16">
        <v>5220</v>
      </c>
      <c r="C19" s="138" t="s">
        <v>366</v>
      </c>
      <c r="D19" s="142">
        <f>'Осн. фін. пок.'!C139/'Осн. фін. пок.'!C138</f>
        <v>0.42839951865222625</v>
      </c>
      <c r="E19" s="142">
        <f>'Осн. фін. пок.'!D139/'Осн. фін. пок.'!D138</f>
        <v>0.46475268286665844</v>
      </c>
      <c r="F19" s="142">
        <f>'Осн. фін. пок.'!E139/'Осн. фін. пок.'!E138</f>
        <v>0.46475268286665844</v>
      </c>
      <c r="G19" s="142" t="e">
        <f>'Осн. фін. пок.'!F139/'Осн. фін. пок.'!F138</f>
        <v>#VALUE!</v>
      </c>
      <c r="H19" s="143" t="s">
        <v>367</v>
      </c>
    </row>
    <row r="20" spans="1:11" ht="24.95" customHeight="1">
      <c r="A20" s="141" t="s">
        <v>368</v>
      </c>
      <c r="B20" s="16"/>
      <c r="C20" s="138"/>
      <c r="D20" s="146"/>
      <c r="E20" s="146"/>
      <c r="F20" s="146"/>
      <c r="G20" s="146"/>
      <c r="H20" s="143"/>
    </row>
    <row r="21" spans="1:11" ht="75">
      <c r="A21" s="144" t="s">
        <v>369</v>
      </c>
      <c r="B21" s="16">
        <v>5300</v>
      </c>
      <c r="C21" s="138"/>
      <c r="D21" s="146"/>
      <c r="E21" s="146"/>
      <c r="F21" s="146"/>
      <c r="G21" s="146"/>
      <c r="H21" s="147"/>
    </row>
    <row r="26" spans="1:11" ht="20.25">
      <c r="K26" s="148"/>
    </row>
    <row r="27" spans="1:11" s="1" customFormat="1" ht="27.75" customHeight="1">
      <c r="A27" s="91" t="s">
        <v>202</v>
      </c>
      <c r="B27" s="2"/>
      <c r="C27" s="221" t="s">
        <v>203</v>
      </c>
      <c r="D27" s="221"/>
      <c r="E27" s="221"/>
      <c r="F27" s="221"/>
      <c r="G27" s="211" t="s">
        <v>204</v>
      </c>
      <c r="H27" s="211"/>
    </row>
    <row r="28" spans="1:11" s="93" customFormat="1" ht="18.75">
      <c r="A28" s="4" t="s">
        <v>267</v>
      </c>
      <c r="B28" s="1"/>
      <c r="C28" s="201" t="s">
        <v>206</v>
      </c>
      <c r="D28" s="201"/>
      <c r="E28" s="1"/>
      <c r="F28" s="201" t="s">
        <v>207</v>
      </c>
      <c r="G28" s="201"/>
      <c r="H28" s="201"/>
    </row>
  </sheetData>
  <sheetProtection selectLockedCells="1" selectUnlockedCells="1"/>
  <mergeCells count="11">
    <mergeCell ref="C27:F27"/>
    <mergeCell ref="G27:H27"/>
    <mergeCell ref="C28:D28"/>
    <mergeCell ref="F28:H28"/>
    <mergeCell ref="A1:H1"/>
    <mergeCell ref="A3:A4"/>
    <mergeCell ref="B3:B4"/>
    <mergeCell ref="C3:C4"/>
    <mergeCell ref="D3:E3"/>
    <mergeCell ref="F3:G3"/>
    <mergeCell ref="H3:H4"/>
  </mergeCells>
  <pageMargins left="0.78749999999999998" right="0.39374999999999999" top="0.78749999999999998" bottom="0.78749999999999998" header="0.51180555555555551" footer="0.51180555555555551"/>
  <pageSetup paperSize="9" scale="42" firstPageNumber="0" orientation="landscape" horizontalDpi="300" verticalDpi="300"/>
  <headerFooter alignWithMargins="0">
    <oddHeader>&amp;C&amp;"Times New Roman,Звичайний"&amp;18 &amp;14 12&amp;R&amp;"Times New Roman,Звичайний"&amp;14Таблиця  5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O75"/>
  <sheetViews>
    <sheetView zoomScale="60" zoomScaleNormal="60" zoomScaleSheetLayoutView="65" workbookViewId="0">
      <selection activeCell="C24" sqref="C24"/>
    </sheetView>
  </sheetViews>
  <sheetFormatPr defaultColWidth="8.85546875" defaultRowHeight="18.75"/>
  <cols>
    <col min="1" max="1" width="44.7109375" style="93" customWidth="1"/>
    <col min="2" max="2" width="13.42578125" style="149" customWidth="1"/>
    <col min="3" max="3" width="18.42578125" style="93" customWidth="1"/>
    <col min="4" max="4" width="15.85546875" style="93" customWidth="1"/>
    <col min="5" max="5" width="15.28515625" style="93" customWidth="1"/>
    <col min="6" max="6" width="16.42578125" style="93" customWidth="1"/>
    <col min="7" max="7" width="15.140625" style="93" customWidth="1"/>
    <col min="8" max="8" width="16.42578125" style="93" customWidth="1"/>
    <col min="9" max="9" width="15.85546875" style="93" customWidth="1"/>
    <col min="10" max="10" width="16.28515625" style="93" customWidth="1"/>
    <col min="11" max="11" width="16.42578125" style="93" customWidth="1"/>
    <col min="12" max="12" width="16.7109375" style="93" customWidth="1"/>
    <col min="13" max="15" width="16.42578125" style="93" customWidth="1"/>
    <col min="16" max="16384" width="8.85546875" style="93"/>
  </cols>
  <sheetData>
    <row r="1" spans="1:15">
      <c r="A1" s="199" t="s">
        <v>370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</row>
    <row r="2" spans="1:15">
      <c r="A2" s="199" t="s">
        <v>371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</row>
    <row r="3" spans="1:15" ht="19.5">
      <c r="A3" s="226" t="s">
        <v>372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</row>
    <row r="4" spans="1:15">
      <c r="A4" s="227" t="s">
        <v>373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</row>
    <row r="5" spans="1:15" ht="24.95" customHeight="1">
      <c r="A5" s="228" t="s">
        <v>374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</row>
    <row r="6" spans="1:15" ht="9" customHeight="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</row>
    <row r="7" spans="1:15">
      <c r="A7" s="223" t="s">
        <v>375</v>
      </c>
      <c r="B7" s="223"/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</row>
    <row r="8" spans="1:15" ht="12.75" customHeight="1">
      <c r="B8" s="93"/>
    </row>
    <row r="9" spans="1:15" s="1" customFormat="1" ht="53.25" customHeight="1">
      <c r="A9" s="203" t="s">
        <v>42</v>
      </c>
      <c r="B9" s="203"/>
      <c r="C9" s="229" t="s">
        <v>376</v>
      </c>
      <c r="D9" s="229"/>
      <c r="E9" s="229"/>
      <c r="F9" s="203" t="s">
        <v>377</v>
      </c>
      <c r="G9" s="203"/>
      <c r="H9" s="203"/>
      <c r="I9" s="203" t="s">
        <v>378</v>
      </c>
      <c r="J9" s="203"/>
      <c r="K9" s="203"/>
      <c r="L9" s="203" t="s">
        <v>379</v>
      </c>
      <c r="M9" s="203"/>
      <c r="N9" s="203" t="s">
        <v>380</v>
      </c>
      <c r="O9" s="203"/>
    </row>
    <row r="10" spans="1:15" s="1" customFormat="1" ht="17.25" customHeight="1">
      <c r="A10" s="203">
        <v>1</v>
      </c>
      <c r="B10" s="203"/>
      <c r="C10" s="229">
        <v>2</v>
      </c>
      <c r="D10" s="229"/>
      <c r="E10" s="229"/>
      <c r="F10" s="203">
        <v>3</v>
      </c>
      <c r="G10" s="203"/>
      <c r="H10" s="203"/>
      <c r="I10" s="203">
        <v>4</v>
      </c>
      <c r="J10" s="203"/>
      <c r="K10" s="203"/>
      <c r="L10" s="203">
        <v>5</v>
      </c>
      <c r="M10" s="203"/>
      <c r="N10" s="203">
        <v>6</v>
      </c>
      <c r="O10" s="203"/>
    </row>
    <row r="11" spans="1:15" s="1" customFormat="1" ht="95.25" customHeight="1">
      <c r="A11" s="207" t="s">
        <v>381</v>
      </c>
      <c r="B11" s="207"/>
      <c r="C11" s="230">
        <v>62</v>
      </c>
      <c r="D11" s="230"/>
      <c r="E11" s="230"/>
      <c r="F11" s="230">
        <v>32</v>
      </c>
      <c r="G11" s="230"/>
      <c r="H11" s="230"/>
      <c r="I11" s="230">
        <v>33</v>
      </c>
      <c r="J11" s="230"/>
      <c r="K11" s="230"/>
      <c r="L11" s="231">
        <f t="shared" ref="L11:L26" si="0">I11-F11</f>
        <v>1</v>
      </c>
      <c r="M11" s="231"/>
      <c r="N11" s="232">
        <f t="shared" ref="N11:N26" si="1">(I11/F11)*100</f>
        <v>103.125</v>
      </c>
      <c r="O11" s="232"/>
    </row>
    <row r="12" spans="1:15" s="1" customFormat="1" ht="18" customHeight="1">
      <c r="A12" s="233" t="s">
        <v>190</v>
      </c>
      <c r="B12" s="233"/>
      <c r="C12" s="234">
        <v>1</v>
      </c>
      <c r="D12" s="234"/>
      <c r="E12" s="234"/>
      <c r="F12" s="234">
        <v>1</v>
      </c>
      <c r="G12" s="234"/>
      <c r="H12" s="234"/>
      <c r="I12" s="234">
        <v>1</v>
      </c>
      <c r="J12" s="234"/>
      <c r="K12" s="234"/>
      <c r="L12" s="234">
        <f t="shared" si="0"/>
        <v>0</v>
      </c>
      <c r="M12" s="234"/>
      <c r="N12" s="235">
        <f t="shared" si="1"/>
        <v>100</v>
      </c>
      <c r="O12" s="235"/>
    </row>
    <row r="13" spans="1:15" s="1" customFormat="1" ht="18" customHeight="1">
      <c r="A13" s="233" t="s">
        <v>192</v>
      </c>
      <c r="B13" s="233"/>
      <c r="C13" s="234">
        <v>13</v>
      </c>
      <c r="D13" s="234"/>
      <c r="E13" s="234"/>
      <c r="F13" s="234">
        <v>7</v>
      </c>
      <c r="G13" s="234"/>
      <c r="H13" s="234"/>
      <c r="I13" s="234">
        <v>7</v>
      </c>
      <c r="J13" s="234"/>
      <c r="K13" s="234"/>
      <c r="L13" s="234">
        <f t="shared" si="0"/>
        <v>0</v>
      </c>
      <c r="M13" s="234"/>
      <c r="N13" s="235">
        <f t="shared" si="1"/>
        <v>100</v>
      </c>
      <c r="O13" s="235"/>
    </row>
    <row r="14" spans="1:15" s="1" customFormat="1" ht="18" customHeight="1">
      <c r="A14" s="233" t="s">
        <v>194</v>
      </c>
      <c r="B14" s="233"/>
      <c r="C14" s="234">
        <v>48</v>
      </c>
      <c r="D14" s="234"/>
      <c r="E14" s="234"/>
      <c r="F14" s="234">
        <v>24</v>
      </c>
      <c r="G14" s="234"/>
      <c r="H14" s="234"/>
      <c r="I14" s="234">
        <v>25</v>
      </c>
      <c r="J14" s="234"/>
      <c r="K14" s="234"/>
      <c r="L14" s="234">
        <f t="shared" si="0"/>
        <v>1</v>
      </c>
      <c r="M14" s="234"/>
      <c r="N14" s="235">
        <f t="shared" si="1"/>
        <v>104.16666666666667</v>
      </c>
      <c r="O14" s="235"/>
    </row>
    <row r="15" spans="1:15" s="1" customFormat="1" ht="37.5" customHeight="1">
      <c r="A15" s="207" t="s">
        <v>382</v>
      </c>
      <c r="B15" s="207"/>
      <c r="C15" s="230">
        <f>SUM(C16:C18)</f>
        <v>7566</v>
      </c>
      <c r="D15" s="230"/>
      <c r="E15" s="230"/>
      <c r="F15" s="230">
        <f>SUM(F16:F18)</f>
        <v>4906</v>
      </c>
      <c r="G15" s="230"/>
      <c r="H15" s="230"/>
      <c r="I15" s="230">
        <f>'I. Фін результат'!F94</f>
        <v>5980</v>
      </c>
      <c r="J15" s="230"/>
      <c r="K15" s="230"/>
      <c r="L15" s="231">
        <f t="shared" si="0"/>
        <v>1074</v>
      </c>
      <c r="M15" s="231"/>
      <c r="N15" s="232">
        <f t="shared" si="1"/>
        <v>121.89156135344477</v>
      </c>
      <c r="O15" s="232"/>
    </row>
    <row r="16" spans="1:15" s="1" customFormat="1" ht="18" customHeight="1">
      <c r="A16" s="233" t="s">
        <v>190</v>
      </c>
      <c r="B16" s="233"/>
      <c r="C16" s="234">
        <v>360</v>
      </c>
      <c r="D16" s="234"/>
      <c r="E16" s="234"/>
      <c r="F16" s="234">
        <v>374</v>
      </c>
      <c r="G16" s="234"/>
      <c r="H16" s="234"/>
      <c r="I16" s="234">
        <v>432</v>
      </c>
      <c r="J16" s="234"/>
      <c r="K16" s="234"/>
      <c r="L16" s="234">
        <f t="shared" si="0"/>
        <v>58</v>
      </c>
      <c r="M16" s="234"/>
      <c r="N16" s="235">
        <f t="shared" si="1"/>
        <v>115.50802139037432</v>
      </c>
      <c r="O16" s="235"/>
    </row>
    <row r="17" spans="1:15" s="1" customFormat="1" ht="18" customHeight="1">
      <c r="A17" s="233" t="s">
        <v>192</v>
      </c>
      <c r="B17" s="233"/>
      <c r="C17" s="234">
        <v>1879</v>
      </c>
      <c r="D17" s="234"/>
      <c r="E17" s="234"/>
      <c r="F17" s="234">
        <v>1071</v>
      </c>
      <c r="G17" s="234"/>
      <c r="H17" s="234"/>
      <c r="I17" s="234">
        <v>1286</v>
      </c>
      <c r="J17" s="234"/>
      <c r="K17" s="234"/>
      <c r="L17" s="234">
        <f t="shared" si="0"/>
        <v>215</v>
      </c>
      <c r="M17" s="234"/>
      <c r="N17" s="235">
        <f t="shared" si="1"/>
        <v>120.07469654528478</v>
      </c>
      <c r="O17" s="235"/>
    </row>
    <row r="18" spans="1:15" s="1" customFormat="1" ht="18" customHeight="1">
      <c r="A18" s="233" t="s">
        <v>194</v>
      </c>
      <c r="B18" s="233"/>
      <c r="C18" s="234">
        <v>5327</v>
      </c>
      <c r="D18" s="234"/>
      <c r="E18" s="234"/>
      <c r="F18" s="234">
        <v>3461</v>
      </c>
      <c r="G18" s="234"/>
      <c r="H18" s="234"/>
      <c r="I18" s="234">
        <v>4262</v>
      </c>
      <c r="J18" s="234"/>
      <c r="K18" s="234"/>
      <c r="L18" s="234">
        <f t="shared" si="0"/>
        <v>801</v>
      </c>
      <c r="M18" s="234"/>
      <c r="N18" s="235">
        <f t="shared" si="1"/>
        <v>123.14360011557352</v>
      </c>
      <c r="O18" s="235"/>
    </row>
    <row r="19" spans="1:15" s="1" customFormat="1" ht="36" customHeight="1">
      <c r="A19" s="207" t="s">
        <v>383</v>
      </c>
      <c r="B19" s="207"/>
      <c r="C19" s="230">
        <f>C15</f>
        <v>7566</v>
      </c>
      <c r="D19" s="230"/>
      <c r="E19" s="230"/>
      <c r="F19" s="230">
        <f>F20+F21+F22</f>
        <v>4906</v>
      </c>
      <c r="G19" s="230"/>
      <c r="H19" s="230"/>
      <c r="I19" s="230">
        <f>'Осн. фін. пок.'!F76</f>
        <v>5980</v>
      </c>
      <c r="J19" s="230"/>
      <c r="K19" s="230"/>
      <c r="L19" s="231">
        <f t="shared" si="0"/>
        <v>1074</v>
      </c>
      <c r="M19" s="231"/>
      <c r="N19" s="232">
        <f t="shared" si="1"/>
        <v>121.89156135344477</v>
      </c>
      <c r="O19" s="232"/>
    </row>
    <row r="20" spans="1:15" s="1" customFormat="1" ht="18" customHeight="1">
      <c r="A20" s="233" t="s">
        <v>190</v>
      </c>
      <c r="B20" s="233"/>
      <c r="C20" s="234">
        <v>360</v>
      </c>
      <c r="D20" s="234"/>
      <c r="E20" s="234"/>
      <c r="F20" s="234">
        <v>374</v>
      </c>
      <c r="G20" s="234"/>
      <c r="H20" s="234"/>
      <c r="I20" s="234">
        <f t="shared" ref="I20:I22" si="2">I16</f>
        <v>432</v>
      </c>
      <c r="J20" s="234"/>
      <c r="K20" s="234"/>
      <c r="L20" s="234">
        <f t="shared" si="0"/>
        <v>58</v>
      </c>
      <c r="M20" s="234"/>
      <c r="N20" s="235">
        <f t="shared" si="1"/>
        <v>115.50802139037432</v>
      </c>
      <c r="O20" s="235"/>
    </row>
    <row r="21" spans="1:15" s="1" customFormat="1" ht="18" customHeight="1">
      <c r="A21" s="233" t="s">
        <v>192</v>
      </c>
      <c r="B21" s="233"/>
      <c r="C21" s="234">
        <v>1879</v>
      </c>
      <c r="D21" s="234"/>
      <c r="E21" s="234"/>
      <c r="F21" s="234">
        <v>1071</v>
      </c>
      <c r="G21" s="234"/>
      <c r="H21" s="234"/>
      <c r="I21" s="234">
        <f t="shared" si="2"/>
        <v>1286</v>
      </c>
      <c r="J21" s="234"/>
      <c r="K21" s="234"/>
      <c r="L21" s="234">
        <f t="shared" si="0"/>
        <v>215</v>
      </c>
      <c r="M21" s="234"/>
      <c r="N21" s="235">
        <f t="shared" si="1"/>
        <v>120.07469654528478</v>
      </c>
      <c r="O21" s="235"/>
    </row>
    <row r="22" spans="1:15" s="1" customFormat="1" ht="18" customHeight="1">
      <c r="A22" s="233" t="s">
        <v>194</v>
      </c>
      <c r="B22" s="233"/>
      <c r="C22" s="234">
        <v>5327</v>
      </c>
      <c r="D22" s="234"/>
      <c r="E22" s="234"/>
      <c r="F22" s="234">
        <v>3461</v>
      </c>
      <c r="G22" s="234"/>
      <c r="H22" s="234"/>
      <c r="I22" s="234">
        <f t="shared" si="2"/>
        <v>4262</v>
      </c>
      <c r="J22" s="234"/>
      <c r="K22" s="234"/>
      <c r="L22" s="234">
        <f t="shared" si="0"/>
        <v>801</v>
      </c>
      <c r="M22" s="234"/>
      <c r="N22" s="235">
        <f t="shared" si="1"/>
        <v>123.14360011557352</v>
      </c>
      <c r="O22" s="235"/>
    </row>
    <row r="23" spans="1:15" s="1" customFormat="1" ht="56.25" customHeight="1">
      <c r="A23" s="207" t="s">
        <v>384</v>
      </c>
      <c r="B23" s="207"/>
      <c r="C23" s="236">
        <f t="shared" ref="C23:C26" si="3">(C19/C11)/12*1000</f>
        <v>10169.354838709678</v>
      </c>
      <c r="D23" s="236"/>
      <c r="E23" s="236"/>
      <c r="F23" s="236">
        <f t="shared" ref="F23:F26" si="4">(F19/F11)/12*1000</f>
        <v>12776.041666666666</v>
      </c>
      <c r="G23" s="236"/>
      <c r="H23" s="236"/>
      <c r="I23" s="236">
        <f t="shared" ref="I23:I26" si="5">(I19/I11)/12*1000</f>
        <v>15101.010101010103</v>
      </c>
      <c r="J23" s="236"/>
      <c r="K23" s="236"/>
      <c r="L23" s="231">
        <f t="shared" si="0"/>
        <v>2324.9684343434365</v>
      </c>
      <c r="M23" s="231"/>
      <c r="N23" s="232">
        <f t="shared" si="1"/>
        <v>118.19787767606766</v>
      </c>
      <c r="O23" s="232"/>
    </row>
    <row r="24" spans="1:15" s="1" customFormat="1" ht="18" customHeight="1">
      <c r="A24" s="233" t="s">
        <v>190</v>
      </c>
      <c r="B24" s="233"/>
      <c r="C24" s="237">
        <f t="shared" si="3"/>
        <v>30000</v>
      </c>
      <c r="D24" s="237"/>
      <c r="E24" s="237"/>
      <c r="F24" s="237">
        <f t="shared" si="4"/>
        <v>31166.666666666668</v>
      </c>
      <c r="G24" s="237"/>
      <c r="H24" s="237"/>
      <c r="I24" s="237">
        <f t="shared" si="5"/>
        <v>36000</v>
      </c>
      <c r="J24" s="237"/>
      <c r="K24" s="237"/>
      <c r="L24" s="234">
        <f t="shared" si="0"/>
        <v>4833.3333333333321</v>
      </c>
      <c r="M24" s="234"/>
      <c r="N24" s="235">
        <f t="shared" si="1"/>
        <v>115.50802139037432</v>
      </c>
      <c r="O24" s="235"/>
    </row>
    <row r="25" spans="1:15" s="1" customFormat="1" ht="18" customHeight="1">
      <c r="A25" s="233" t="s">
        <v>192</v>
      </c>
      <c r="B25" s="233"/>
      <c r="C25" s="237">
        <f t="shared" si="3"/>
        <v>12044.871794871795</v>
      </c>
      <c r="D25" s="237"/>
      <c r="E25" s="237"/>
      <c r="F25" s="237">
        <f t="shared" si="4"/>
        <v>12750</v>
      </c>
      <c r="G25" s="237"/>
      <c r="H25" s="237"/>
      <c r="I25" s="237">
        <f t="shared" si="5"/>
        <v>15309.523809523811</v>
      </c>
      <c r="J25" s="237"/>
      <c r="K25" s="237"/>
      <c r="L25" s="234">
        <f t="shared" si="0"/>
        <v>2559.523809523811</v>
      </c>
      <c r="M25" s="234"/>
      <c r="N25" s="235">
        <f t="shared" si="1"/>
        <v>120.07469654528479</v>
      </c>
      <c r="O25" s="235"/>
    </row>
    <row r="26" spans="1:15" s="1" customFormat="1" ht="18" customHeight="1">
      <c r="A26" s="233" t="s">
        <v>194</v>
      </c>
      <c r="B26" s="233"/>
      <c r="C26" s="237">
        <f t="shared" si="3"/>
        <v>9248.2638888888887</v>
      </c>
      <c r="D26" s="237"/>
      <c r="E26" s="237"/>
      <c r="F26" s="237">
        <f t="shared" si="4"/>
        <v>12017.361111111113</v>
      </c>
      <c r="G26" s="237"/>
      <c r="H26" s="237"/>
      <c r="I26" s="237">
        <f t="shared" si="5"/>
        <v>14206.666666666666</v>
      </c>
      <c r="J26" s="237"/>
      <c r="K26" s="237"/>
      <c r="L26" s="234">
        <f t="shared" si="0"/>
        <v>2189.3055555555529</v>
      </c>
      <c r="M26" s="234"/>
      <c r="N26" s="235">
        <f t="shared" si="1"/>
        <v>118.21785611095056</v>
      </c>
      <c r="O26" s="235"/>
    </row>
    <row r="27" spans="1:15" s="1" customFormat="1" ht="13.5" customHeight="1">
      <c r="A27" s="85"/>
      <c r="B27" s="85"/>
      <c r="C27" s="85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92"/>
      <c r="O27" s="92"/>
    </row>
    <row r="28" spans="1:15" ht="18" customHeight="1">
      <c r="A28" s="238" t="s">
        <v>385</v>
      </c>
      <c r="B28" s="238"/>
      <c r="C28" s="238"/>
      <c r="D28" s="238"/>
      <c r="E28" s="238"/>
      <c r="F28" s="238"/>
      <c r="G28" s="238"/>
      <c r="H28" s="238"/>
      <c r="I28" s="238"/>
      <c r="J28" s="238"/>
      <c r="K28" s="238"/>
      <c r="L28" s="238"/>
      <c r="M28" s="238"/>
      <c r="N28" s="238"/>
      <c r="O28" s="238"/>
    </row>
    <row r="29" spans="1:15" ht="11.25" customHeight="1">
      <c r="A29" s="155"/>
      <c r="B29" s="155"/>
      <c r="C29" s="155"/>
      <c r="D29" s="155"/>
      <c r="E29" s="155"/>
      <c r="F29" s="155"/>
      <c r="G29" s="155"/>
      <c r="H29" s="155"/>
      <c r="I29" s="155"/>
    </row>
    <row r="30" spans="1:15" ht="30.75" customHeight="1">
      <c r="A30" s="228" t="s">
        <v>386</v>
      </c>
      <c r="B30" s="228"/>
      <c r="C30" s="228"/>
      <c r="D30" s="228"/>
      <c r="E30" s="228"/>
      <c r="F30" s="228"/>
      <c r="G30" s="228"/>
      <c r="H30" s="228"/>
      <c r="I30" s="228"/>
      <c r="J30" s="228"/>
      <c r="K30" s="228"/>
      <c r="L30" s="228"/>
      <c r="M30" s="228"/>
      <c r="N30" s="228"/>
      <c r="O30" s="228"/>
    </row>
    <row r="31" spans="1:15" ht="12.75" customHeight="1"/>
    <row r="32" spans="1:15" ht="24.95" customHeight="1">
      <c r="A32" s="156" t="s">
        <v>387</v>
      </c>
      <c r="B32" s="239" t="s">
        <v>388</v>
      </c>
      <c r="C32" s="239"/>
      <c r="D32" s="239"/>
      <c r="E32" s="239"/>
      <c r="F32" s="202" t="s">
        <v>389</v>
      </c>
      <c r="G32" s="202"/>
      <c r="H32" s="202"/>
      <c r="I32" s="202"/>
      <c r="J32" s="202"/>
      <c r="K32" s="202"/>
      <c r="L32" s="202"/>
      <c r="M32" s="202"/>
      <c r="N32" s="202"/>
      <c r="O32" s="202"/>
    </row>
    <row r="33" spans="1:15" ht="17.25" customHeight="1">
      <c r="A33" s="156">
        <v>1</v>
      </c>
      <c r="B33" s="239">
        <v>2</v>
      </c>
      <c r="C33" s="239"/>
      <c r="D33" s="239"/>
      <c r="E33" s="239"/>
      <c r="F33" s="202">
        <v>3</v>
      </c>
      <c r="G33" s="202"/>
      <c r="H33" s="202"/>
      <c r="I33" s="202"/>
      <c r="J33" s="202"/>
      <c r="K33" s="202"/>
      <c r="L33" s="202"/>
      <c r="M33" s="202"/>
      <c r="N33" s="202"/>
      <c r="O33" s="202"/>
    </row>
    <row r="34" spans="1:15" ht="20.100000000000001" customHeight="1">
      <c r="A34" s="157"/>
      <c r="B34" s="240"/>
      <c r="C34" s="240"/>
      <c r="D34" s="240"/>
      <c r="E34" s="240"/>
      <c r="F34" s="241"/>
      <c r="G34" s="241"/>
      <c r="H34" s="241"/>
      <c r="I34" s="241"/>
      <c r="J34" s="241"/>
      <c r="K34" s="241"/>
      <c r="L34" s="241"/>
      <c r="M34" s="241"/>
      <c r="N34" s="241"/>
      <c r="O34" s="241"/>
    </row>
    <row r="35" spans="1:15" ht="20.100000000000001" customHeight="1">
      <c r="A35" s="157"/>
      <c r="B35" s="240"/>
      <c r="C35" s="240"/>
      <c r="D35" s="240"/>
      <c r="E35" s="240"/>
      <c r="F35" s="241"/>
      <c r="G35" s="241"/>
      <c r="H35" s="241"/>
      <c r="I35" s="241"/>
      <c r="J35" s="241"/>
      <c r="K35" s="241"/>
      <c r="L35" s="241"/>
      <c r="M35" s="241"/>
      <c r="N35" s="241"/>
      <c r="O35" s="241"/>
    </row>
    <row r="36" spans="1:15" ht="20.100000000000001" customHeight="1">
      <c r="A36" s="157"/>
      <c r="B36" s="240"/>
      <c r="C36" s="240"/>
      <c r="D36" s="240"/>
      <c r="E36" s="240"/>
      <c r="F36" s="241"/>
      <c r="G36" s="241"/>
      <c r="H36" s="241"/>
      <c r="I36" s="241"/>
      <c r="J36" s="241"/>
      <c r="K36" s="241"/>
      <c r="L36" s="241"/>
      <c r="M36" s="241"/>
      <c r="N36" s="241"/>
      <c r="O36" s="241"/>
    </row>
    <row r="37" spans="1:15" ht="20.100000000000001" customHeight="1">
      <c r="A37" s="157"/>
      <c r="B37" s="240"/>
      <c r="C37" s="240"/>
      <c r="D37" s="240"/>
      <c r="E37" s="240"/>
      <c r="F37" s="241"/>
      <c r="G37" s="241"/>
      <c r="H37" s="241"/>
      <c r="I37" s="241"/>
      <c r="J37" s="241"/>
      <c r="K37" s="241"/>
      <c r="L37" s="241"/>
      <c r="M37" s="241"/>
      <c r="N37" s="241"/>
      <c r="O37" s="241"/>
    </row>
    <row r="38" spans="1:15" ht="20.100000000000001" customHeight="1">
      <c r="A38" s="157"/>
      <c r="B38" s="240"/>
      <c r="C38" s="240"/>
      <c r="D38" s="240"/>
      <c r="E38" s="240"/>
      <c r="F38" s="241"/>
      <c r="G38" s="241"/>
      <c r="H38" s="241"/>
      <c r="I38" s="241"/>
      <c r="J38" s="241"/>
      <c r="K38" s="241"/>
      <c r="L38" s="241"/>
      <c r="M38" s="241"/>
      <c r="N38" s="241"/>
      <c r="O38" s="241"/>
    </row>
    <row r="39" spans="1:15" ht="20.100000000000001" customHeight="1">
      <c r="A39" s="157"/>
      <c r="B39" s="240"/>
      <c r="C39" s="240"/>
      <c r="D39" s="240"/>
      <c r="E39" s="240"/>
      <c r="F39" s="241"/>
      <c r="G39" s="241"/>
      <c r="H39" s="241"/>
      <c r="I39" s="241"/>
      <c r="J39" s="241"/>
      <c r="K39" s="241"/>
      <c r="L39" s="241"/>
      <c r="M39" s="241"/>
      <c r="N39" s="241"/>
      <c r="O39" s="241"/>
    </row>
    <row r="40" spans="1:15" ht="18" customHeight="1">
      <c r="A40" s="228" t="s">
        <v>390</v>
      </c>
      <c r="B40" s="228"/>
      <c r="C40" s="228"/>
      <c r="D40" s="228"/>
      <c r="E40" s="228"/>
      <c r="F40" s="228"/>
      <c r="G40" s="228"/>
      <c r="H40" s="228"/>
      <c r="I40" s="228"/>
      <c r="J40" s="228"/>
    </row>
    <row r="41" spans="1:15">
      <c r="A41" s="158"/>
    </row>
    <row r="42" spans="1:15" ht="52.5" customHeight="1">
      <c r="A42" s="203" t="s">
        <v>391</v>
      </c>
      <c r="B42" s="203"/>
      <c r="C42" s="203"/>
      <c r="D42" s="203" t="s">
        <v>392</v>
      </c>
      <c r="E42" s="203"/>
      <c r="F42" s="203"/>
      <c r="G42" s="203" t="s">
        <v>393</v>
      </c>
      <c r="H42" s="203"/>
      <c r="I42" s="203"/>
      <c r="J42" s="203" t="s">
        <v>394</v>
      </c>
      <c r="K42" s="203"/>
      <c r="L42" s="203"/>
      <c r="M42" s="203" t="s">
        <v>395</v>
      </c>
      <c r="N42" s="203"/>
      <c r="O42" s="203"/>
    </row>
    <row r="43" spans="1:15" ht="155.25" customHeight="1">
      <c r="A43" s="203"/>
      <c r="B43" s="203"/>
      <c r="C43" s="203"/>
      <c r="D43" s="16" t="s">
        <v>396</v>
      </c>
      <c r="E43" s="16" t="s">
        <v>397</v>
      </c>
      <c r="F43" s="16" t="s">
        <v>398</v>
      </c>
      <c r="G43" s="16" t="s">
        <v>396</v>
      </c>
      <c r="H43" s="16" t="s">
        <v>397</v>
      </c>
      <c r="I43" s="16" t="s">
        <v>398</v>
      </c>
      <c r="J43" s="16" t="s">
        <v>396</v>
      </c>
      <c r="K43" s="16" t="s">
        <v>397</v>
      </c>
      <c r="L43" s="16" t="s">
        <v>398</v>
      </c>
      <c r="M43" s="26" t="s">
        <v>399</v>
      </c>
      <c r="N43" s="26" t="s">
        <v>400</v>
      </c>
      <c r="O43" s="26" t="s">
        <v>401</v>
      </c>
    </row>
    <row r="44" spans="1:15" ht="18" customHeight="1">
      <c r="A44" s="203">
        <v>1</v>
      </c>
      <c r="B44" s="203"/>
      <c r="C44" s="203"/>
      <c r="D44" s="16">
        <v>2</v>
      </c>
      <c r="E44" s="16">
        <v>3</v>
      </c>
      <c r="F44" s="16">
        <v>4</v>
      </c>
      <c r="G44" s="16">
        <v>5</v>
      </c>
      <c r="H44" s="12">
        <v>6</v>
      </c>
      <c r="I44" s="12">
        <v>7</v>
      </c>
      <c r="J44" s="12">
        <v>8</v>
      </c>
      <c r="K44" s="12">
        <v>9</v>
      </c>
      <c r="L44" s="12">
        <v>10</v>
      </c>
      <c r="M44" s="12">
        <v>11</v>
      </c>
      <c r="N44" s="12">
        <v>12</v>
      </c>
      <c r="O44" s="12">
        <v>13</v>
      </c>
    </row>
    <row r="45" spans="1:15" ht="18" customHeight="1">
      <c r="A45" s="203" t="s">
        <v>402</v>
      </c>
      <c r="B45" s="203"/>
      <c r="C45" s="203"/>
      <c r="D45" s="152">
        <f>'I. Фін результат'!E7</f>
        <v>8607</v>
      </c>
      <c r="E45" s="152"/>
      <c r="F45" s="159"/>
      <c r="G45" s="152">
        <f>'I. Фін результат'!F7</f>
        <v>8435</v>
      </c>
      <c r="H45" s="152"/>
      <c r="I45" s="159"/>
      <c r="J45" s="160">
        <f t="shared" ref="J45:J48" si="6">G45-D45</f>
        <v>-172</v>
      </c>
      <c r="K45" s="160">
        <f t="shared" ref="K45:K48" si="7">H45-E45</f>
        <v>0</v>
      </c>
      <c r="L45" s="153">
        <f t="shared" ref="L45:L48" si="8">I45-F45</f>
        <v>0</v>
      </c>
      <c r="M45" s="161">
        <f t="shared" ref="M45:M48" si="9">(G45/D45)*100</f>
        <v>98.001626583013817</v>
      </c>
      <c r="N45" s="152" t="e">
        <f t="shared" ref="N45:N48" si="10">(H45/E45)*100</f>
        <v>#DIV/0!</v>
      </c>
      <c r="O45" s="159" t="e">
        <f t="shared" ref="O45:O48" si="11">(I45/F45)*100</f>
        <v>#DIV/0!</v>
      </c>
    </row>
    <row r="46" spans="1:15" ht="18" customHeight="1">
      <c r="A46" s="203"/>
      <c r="B46" s="203"/>
      <c r="C46" s="203"/>
      <c r="D46" s="152"/>
      <c r="E46" s="152"/>
      <c r="F46" s="159"/>
      <c r="G46" s="152"/>
      <c r="H46" s="152"/>
      <c r="I46" s="159"/>
      <c r="J46" s="160">
        <f t="shared" si="6"/>
        <v>0</v>
      </c>
      <c r="K46" s="160">
        <f t="shared" si="7"/>
        <v>0</v>
      </c>
      <c r="L46" s="153">
        <f t="shared" si="8"/>
        <v>0</v>
      </c>
      <c r="M46" s="161" t="e">
        <f t="shared" si="9"/>
        <v>#DIV/0!</v>
      </c>
      <c r="N46" s="152" t="e">
        <f t="shared" si="10"/>
        <v>#DIV/0!</v>
      </c>
      <c r="O46" s="159" t="e">
        <f t="shared" si="11"/>
        <v>#DIV/0!</v>
      </c>
    </row>
    <row r="47" spans="1:15" ht="20.100000000000001" customHeight="1">
      <c r="A47" s="233"/>
      <c r="B47" s="233"/>
      <c r="C47" s="233"/>
      <c r="D47" s="152"/>
      <c r="E47" s="152"/>
      <c r="F47" s="159"/>
      <c r="G47" s="152"/>
      <c r="H47" s="152"/>
      <c r="I47" s="159"/>
      <c r="J47" s="160">
        <f t="shared" si="6"/>
        <v>0</v>
      </c>
      <c r="K47" s="160">
        <f t="shared" si="7"/>
        <v>0</v>
      </c>
      <c r="L47" s="153">
        <f t="shared" si="8"/>
        <v>0</v>
      </c>
      <c r="M47" s="161" t="e">
        <f t="shared" si="9"/>
        <v>#DIV/0!</v>
      </c>
      <c r="N47" s="152" t="e">
        <f t="shared" si="10"/>
        <v>#DIV/0!</v>
      </c>
      <c r="O47" s="159" t="e">
        <f t="shared" si="11"/>
        <v>#DIV/0!</v>
      </c>
    </row>
    <row r="48" spans="1:15" ht="20.100000000000001" customHeight="1">
      <c r="A48" s="233"/>
      <c r="B48" s="233"/>
      <c r="C48" s="233"/>
      <c r="D48" s="152"/>
      <c r="E48" s="152"/>
      <c r="F48" s="159"/>
      <c r="G48" s="152"/>
      <c r="H48" s="152"/>
      <c r="I48" s="159"/>
      <c r="J48" s="160">
        <f t="shared" si="6"/>
        <v>0</v>
      </c>
      <c r="K48" s="160">
        <f t="shared" si="7"/>
        <v>0</v>
      </c>
      <c r="L48" s="153">
        <f t="shared" si="8"/>
        <v>0</v>
      </c>
      <c r="M48" s="161" t="e">
        <f t="shared" si="9"/>
        <v>#DIV/0!</v>
      </c>
      <c r="N48" s="152" t="e">
        <f t="shared" si="10"/>
        <v>#DIV/0!</v>
      </c>
      <c r="O48" s="159" t="e">
        <f t="shared" si="11"/>
        <v>#DIV/0!</v>
      </c>
    </row>
    <row r="49" spans="1:15" ht="24.95" customHeight="1">
      <c r="A49" s="215" t="s">
        <v>97</v>
      </c>
      <c r="B49" s="215"/>
      <c r="C49" s="215"/>
      <c r="D49" s="150">
        <f>SUM(D45:D48)</f>
        <v>8607</v>
      </c>
      <c r="E49" s="151"/>
      <c r="F49" s="162"/>
      <c r="G49" s="150">
        <f>SUM(G45:G48)</f>
        <v>8435</v>
      </c>
      <c r="H49" s="151"/>
      <c r="I49" s="162"/>
      <c r="J49" s="151"/>
      <c r="K49" s="151"/>
      <c r="L49" s="162"/>
      <c r="M49" s="163"/>
      <c r="N49" s="151"/>
      <c r="O49" s="162"/>
    </row>
    <row r="50" spans="1:15">
      <c r="A50" s="3"/>
      <c r="B50" s="164"/>
      <c r="C50" s="164"/>
      <c r="D50" s="164"/>
      <c r="E50" s="164"/>
      <c r="F50" s="20"/>
      <c r="G50" s="20"/>
      <c r="H50" s="20"/>
      <c r="I50" s="24"/>
      <c r="J50" s="24"/>
      <c r="K50" s="24"/>
      <c r="L50" s="24"/>
      <c r="M50" s="24"/>
      <c r="N50" s="24"/>
      <c r="O50" s="24"/>
    </row>
    <row r="51" spans="1:15" ht="18" customHeight="1">
      <c r="A51" s="228" t="s">
        <v>403</v>
      </c>
      <c r="B51" s="228"/>
      <c r="C51" s="228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</row>
    <row r="52" spans="1:15">
      <c r="A52" s="158"/>
    </row>
    <row r="53" spans="1:15" ht="56.25" customHeight="1">
      <c r="A53" s="16" t="s">
        <v>404</v>
      </c>
      <c r="B53" s="203" t="s">
        <v>405</v>
      </c>
      <c r="C53" s="203"/>
      <c r="D53" s="203" t="s">
        <v>406</v>
      </c>
      <c r="E53" s="203"/>
      <c r="F53" s="203" t="s">
        <v>407</v>
      </c>
      <c r="G53" s="203"/>
      <c r="H53" s="203" t="s">
        <v>408</v>
      </c>
      <c r="I53" s="203"/>
      <c r="J53" s="203"/>
      <c r="K53" s="203" t="s">
        <v>409</v>
      </c>
      <c r="L53" s="203"/>
      <c r="M53" s="203" t="s">
        <v>410</v>
      </c>
      <c r="N53" s="203"/>
      <c r="O53" s="203"/>
    </row>
    <row r="54" spans="1:15" ht="18" customHeight="1">
      <c r="A54" s="12">
        <v>1</v>
      </c>
      <c r="B54" s="202">
        <v>2</v>
      </c>
      <c r="C54" s="202"/>
      <c r="D54" s="202">
        <v>3</v>
      </c>
      <c r="E54" s="202"/>
      <c r="F54" s="202">
        <v>4</v>
      </c>
      <c r="G54" s="202"/>
      <c r="H54" s="202">
        <v>5</v>
      </c>
      <c r="I54" s="202"/>
      <c r="J54" s="202"/>
      <c r="K54" s="202">
        <v>6</v>
      </c>
      <c r="L54" s="202"/>
      <c r="M54" s="202">
        <v>7</v>
      </c>
      <c r="N54" s="202"/>
      <c r="O54" s="202"/>
    </row>
    <row r="55" spans="1:15" ht="18" customHeight="1">
      <c r="A55" s="102"/>
      <c r="B55" s="241"/>
      <c r="C55" s="241"/>
      <c r="D55" s="242"/>
      <c r="E55" s="242"/>
      <c r="F55" s="243"/>
      <c r="G55" s="243"/>
      <c r="H55" s="244"/>
      <c r="I55" s="244"/>
      <c r="J55" s="244"/>
      <c r="K55" s="234">
        <v>0</v>
      </c>
      <c r="L55" s="234"/>
      <c r="M55" s="242"/>
      <c r="N55" s="242"/>
      <c r="O55" s="242"/>
    </row>
    <row r="56" spans="1:15" ht="18" customHeight="1">
      <c r="A56" s="102"/>
      <c r="B56" s="241"/>
      <c r="C56" s="241"/>
      <c r="D56" s="242"/>
      <c r="E56" s="242"/>
      <c r="F56" s="243"/>
      <c r="G56" s="243"/>
      <c r="H56" s="244"/>
      <c r="I56" s="244"/>
      <c r="J56" s="244"/>
      <c r="K56" s="234"/>
      <c r="L56" s="234"/>
      <c r="M56" s="242"/>
      <c r="N56" s="242"/>
      <c r="O56" s="242"/>
    </row>
    <row r="57" spans="1:15" ht="18" customHeight="1">
      <c r="A57" s="102"/>
      <c r="B57" s="245"/>
      <c r="C57" s="245"/>
      <c r="D57" s="242"/>
      <c r="E57" s="242"/>
      <c r="F57" s="243"/>
      <c r="G57" s="243"/>
      <c r="H57" s="244"/>
      <c r="I57" s="244"/>
      <c r="J57" s="244"/>
      <c r="K57" s="234"/>
      <c r="L57" s="234"/>
      <c r="M57" s="242"/>
      <c r="N57" s="242"/>
      <c r="O57" s="242"/>
    </row>
    <row r="58" spans="1:15" ht="18" customHeight="1">
      <c r="A58" s="102"/>
      <c r="B58" s="241"/>
      <c r="C58" s="241"/>
      <c r="D58" s="242"/>
      <c r="E58" s="242"/>
      <c r="F58" s="243"/>
      <c r="G58" s="243"/>
      <c r="H58" s="244"/>
      <c r="I58" s="244"/>
      <c r="J58" s="244"/>
      <c r="K58" s="234"/>
      <c r="L58" s="234"/>
      <c r="M58" s="242"/>
      <c r="N58" s="242"/>
      <c r="O58" s="242"/>
    </row>
    <row r="59" spans="1:15" ht="18" customHeight="1">
      <c r="A59" s="108" t="s">
        <v>97</v>
      </c>
      <c r="B59" s="246" t="s">
        <v>27</v>
      </c>
      <c r="C59" s="246"/>
      <c r="D59" s="246" t="s">
        <v>27</v>
      </c>
      <c r="E59" s="246"/>
      <c r="F59" s="246" t="s">
        <v>27</v>
      </c>
      <c r="G59" s="246"/>
      <c r="H59" s="247"/>
      <c r="I59" s="247"/>
      <c r="J59" s="247"/>
      <c r="K59" s="230">
        <f>SUM(K55:L58)</f>
        <v>0</v>
      </c>
      <c r="L59" s="230"/>
      <c r="M59" s="248"/>
      <c r="N59" s="248"/>
      <c r="O59" s="248"/>
    </row>
    <row r="60" spans="1:15">
      <c r="A60" s="20"/>
      <c r="B60" s="2"/>
      <c r="C60" s="2"/>
      <c r="D60" s="2"/>
      <c r="E60" s="2"/>
      <c r="F60" s="2"/>
      <c r="G60" s="2"/>
      <c r="H60" s="2"/>
      <c r="I60" s="2"/>
      <c r="J60" s="2"/>
      <c r="K60" s="1"/>
      <c r="L60" s="1"/>
      <c r="M60" s="1"/>
      <c r="N60" s="1"/>
      <c r="O60" s="1"/>
    </row>
    <row r="61" spans="1:15" ht="18" customHeight="1">
      <c r="A61" s="228" t="s">
        <v>411</v>
      </c>
      <c r="B61" s="228"/>
      <c r="C61" s="228"/>
      <c r="D61" s="228"/>
      <c r="E61" s="228"/>
      <c r="F61" s="228"/>
      <c r="G61" s="228"/>
      <c r="H61" s="228"/>
      <c r="I61" s="228"/>
      <c r="J61" s="228"/>
      <c r="K61" s="228"/>
      <c r="L61" s="228"/>
      <c r="M61" s="228"/>
      <c r="N61" s="228"/>
      <c r="O61" s="228"/>
    </row>
    <row r="62" spans="1:15" ht="15" customHeight="1">
      <c r="A62" s="24"/>
      <c r="B62" s="166"/>
      <c r="C62" s="24"/>
      <c r="D62" s="24"/>
      <c r="E62" s="24"/>
      <c r="F62" s="24"/>
      <c r="G62" s="24"/>
      <c r="H62" s="24"/>
      <c r="I62" s="167"/>
    </row>
    <row r="63" spans="1:15" ht="42.75" customHeight="1">
      <c r="A63" s="203" t="s">
        <v>412</v>
      </c>
      <c r="B63" s="203"/>
      <c r="C63" s="203"/>
      <c r="D63" s="203" t="s">
        <v>413</v>
      </c>
      <c r="E63" s="203"/>
      <c r="F63" s="203" t="s">
        <v>414</v>
      </c>
      <c r="G63" s="203"/>
      <c r="H63" s="203"/>
      <c r="I63" s="203"/>
      <c r="J63" s="203" t="s">
        <v>415</v>
      </c>
      <c r="K63" s="203"/>
      <c r="L63" s="203"/>
      <c r="M63" s="203"/>
      <c r="N63" s="203" t="s">
        <v>416</v>
      </c>
      <c r="O63" s="203"/>
    </row>
    <row r="64" spans="1:15" ht="42.75" customHeight="1">
      <c r="A64" s="203"/>
      <c r="B64" s="203"/>
      <c r="C64" s="203"/>
      <c r="D64" s="203"/>
      <c r="E64" s="203"/>
      <c r="F64" s="202" t="s">
        <v>417</v>
      </c>
      <c r="G64" s="202"/>
      <c r="H64" s="203" t="s">
        <v>49</v>
      </c>
      <c r="I64" s="203"/>
      <c r="J64" s="202" t="s">
        <v>417</v>
      </c>
      <c r="K64" s="202"/>
      <c r="L64" s="203" t="s">
        <v>49</v>
      </c>
      <c r="M64" s="203"/>
      <c r="N64" s="203"/>
      <c r="O64" s="203"/>
    </row>
    <row r="65" spans="1:15" ht="18" customHeight="1">
      <c r="A65" s="203">
        <v>1</v>
      </c>
      <c r="B65" s="203"/>
      <c r="C65" s="203"/>
      <c r="D65" s="203">
        <v>2</v>
      </c>
      <c r="E65" s="203"/>
      <c r="F65" s="203">
        <v>3</v>
      </c>
      <c r="G65" s="203"/>
      <c r="H65" s="202">
        <v>4</v>
      </c>
      <c r="I65" s="202"/>
      <c r="J65" s="202">
        <v>5</v>
      </c>
      <c r="K65" s="202"/>
      <c r="L65" s="202">
        <v>6</v>
      </c>
      <c r="M65" s="202"/>
      <c r="N65" s="202">
        <v>7</v>
      </c>
      <c r="O65" s="202"/>
    </row>
    <row r="66" spans="1:15" ht="20.100000000000001" customHeight="1">
      <c r="A66" s="233" t="s">
        <v>418</v>
      </c>
      <c r="B66" s="233"/>
      <c r="C66" s="233"/>
      <c r="D66" s="234"/>
      <c r="E66" s="234"/>
      <c r="F66" s="234"/>
      <c r="G66" s="234"/>
      <c r="H66" s="234"/>
      <c r="I66" s="234"/>
      <c r="J66" s="234"/>
      <c r="K66" s="234"/>
      <c r="L66" s="234"/>
      <c r="M66" s="234"/>
      <c r="N66" s="249">
        <f>D66+H66-L66</f>
        <v>0</v>
      </c>
      <c r="O66" s="249"/>
    </row>
    <row r="67" spans="1:15" ht="20.100000000000001" customHeight="1">
      <c r="A67" s="233" t="s">
        <v>419</v>
      </c>
      <c r="B67" s="233"/>
      <c r="C67" s="233"/>
      <c r="D67" s="234"/>
      <c r="E67" s="234"/>
      <c r="F67" s="234"/>
      <c r="G67" s="234"/>
      <c r="H67" s="234"/>
      <c r="I67" s="234"/>
      <c r="J67" s="234"/>
      <c r="K67" s="234"/>
      <c r="L67" s="234"/>
      <c r="M67" s="234"/>
      <c r="N67" s="234"/>
      <c r="O67" s="234"/>
    </row>
    <row r="68" spans="1:15" ht="20.100000000000001" customHeight="1">
      <c r="A68" s="233"/>
      <c r="B68" s="233"/>
      <c r="C68" s="233"/>
      <c r="D68" s="234"/>
      <c r="E68" s="234"/>
      <c r="F68" s="234"/>
      <c r="G68" s="234"/>
      <c r="H68" s="234"/>
      <c r="I68" s="234"/>
      <c r="J68" s="234"/>
      <c r="K68" s="234"/>
      <c r="L68" s="234"/>
      <c r="M68" s="234"/>
      <c r="N68" s="234"/>
      <c r="O68" s="234"/>
    </row>
    <row r="69" spans="1:15" ht="20.100000000000001" customHeight="1">
      <c r="A69" s="233" t="s">
        <v>420</v>
      </c>
      <c r="B69" s="233"/>
      <c r="C69" s="233"/>
      <c r="D69" s="234"/>
      <c r="E69" s="234"/>
      <c r="F69" s="234"/>
      <c r="G69" s="234"/>
      <c r="H69" s="234"/>
      <c r="I69" s="234"/>
      <c r="J69" s="234"/>
      <c r="K69" s="234"/>
      <c r="L69" s="234"/>
      <c r="M69" s="234"/>
      <c r="N69" s="249">
        <f>D69+H69-L69</f>
        <v>0</v>
      </c>
      <c r="O69" s="249"/>
    </row>
    <row r="70" spans="1:15" ht="20.100000000000001" customHeight="1">
      <c r="A70" s="233" t="s">
        <v>421</v>
      </c>
      <c r="B70" s="233"/>
      <c r="C70" s="233"/>
      <c r="D70" s="234"/>
      <c r="E70" s="234"/>
      <c r="F70" s="234"/>
      <c r="G70" s="234"/>
      <c r="H70" s="234"/>
      <c r="I70" s="234"/>
      <c r="J70" s="234"/>
      <c r="K70" s="234"/>
      <c r="L70" s="234"/>
      <c r="M70" s="234"/>
      <c r="N70" s="234"/>
      <c r="O70" s="234"/>
    </row>
    <row r="71" spans="1:15" ht="20.100000000000001" customHeight="1">
      <c r="A71" s="233"/>
      <c r="B71" s="233"/>
      <c r="C71" s="233"/>
      <c r="D71" s="234"/>
      <c r="E71" s="234"/>
      <c r="F71" s="234"/>
      <c r="G71" s="234"/>
      <c r="H71" s="234"/>
      <c r="I71" s="234"/>
      <c r="J71" s="234"/>
      <c r="K71" s="234"/>
      <c r="L71" s="234"/>
      <c r="M71" s="234"/>
      <c r="N71" s="234"/>
      <c r="O71" s="234"/>
    </row>
    <row r="72" spans="1:15" ht="20.100000000000001" customHeight="1">
      <c r="A72" s="233" t="s">
        <v>422</v>
      </c>
      <c r="B72" s="233"/>
      <c r="C72" s="233"/>
      <c r="D72" s="234"/>
      <c r="E72" s="234"/>
      <c r="F72" s="234"/>
      <c r="G72" s="234"/>
      <c r="H72" s="234"/>
      <c r="I72" s="234"/>
      <c r="J72" s="234"/>
      <c r="K72" s="234"/>
      <c r="L72" s="234"/>
      <c r="M72" s="234"/>
      <c r="N72" s="249">
        <f>D72+H72-L72</f>
        <v>0</v>
      </c>
      <c r="O72" s="249"/>
    </row>
    <row r="73" spans="1:15" ht="20.100000000000001" customHeight="1">
      <c r="A73" s="233" t="s">
        <v>419</v>
      </c>
      <c r="B73" s="233"/>
      <c r="C73" s="233"/>
      <c r="D73" s="234"/>
      <c r="E73" s="234"/>
      <c r="F73" s="234"/>
      <c r="G73" s="234"/>
      <c r="H73" s="234"/>
      <c r="I73" s="234"/>
      <c r="J73" s="234"/>
      <c r="K73" s="234"/>
      <c r="L73" s="234"/>
      <c r="M73" s="234"/>
      <c r="N73" s="234"/>
      <c r="O73" s="234"/>
    </row>
    <row r="74" spans="1:15" ht="20.100000000000001" customHeight="1">
      <c r="A74" s="233"/>
      <c r="B74" s="233"/>
      <c r="C74" s="233"/>
      <c r="D74" s="234"/>
      <c r="E74" s="234"/>
      <c r="F74" s="234"/>
      <c r="G74" s="234"/>
      <c r="H74" s="234"/>
      <c r="I74" s="234"/>
      <c r="J74" s="234"/>
      <c r="K74" s="234"/>
      <c r="L74" s="234"/>
      <c r="M74" s="234"/>
      <c r="N74" s="234"/>
      <c r="O74" s="234"/>
    </row>
    <row r="75" spans="1:15" ht="24.95" customHeight="1">
      <c r="A75" s="207" t="s">
        <v>97</v>
      </c>
      <c r="B75" s="207"/>
      <c r="C75" s="207"/>
      <c r="D75" s="230">
        <f>SUM(D66,D69,D72)</f>
        <v>0</v>
      </c>
      <c r="E75" s="230"/>
      <c r="F75" s="230">
        <f>SUM(F66,F69,F72)</f>
        <v>0</v>
      </c>
      <c r="G75" s="230"/>
      <c r="H75" s="230">
        <f>SUM(H66,H69,H72)</f>
        <v>0</v>
      </c>
      <c r="I75" s="230"/>
      <c r="J75" s="230">
        <f>SUM(J66,J69,J72)</f>
        <v>0</v>
      </c>
      <c r="K75" s="230"/>
      <c r="L75" s="230">
        <f>SUM(L66,L69,L72)</f>
        <v>0</v>
      </c>
      <c r="M75" s="230"/>
      <c r="N75" s="230">
        <f>D75+H75-L75</f>
        <v>0</v>
      </c>
      <c r="O75" s="230"/>
    </row>
  </sheetData>
  <sheetProtection selectLockedCells="1" selectUnlockedCells="1"/>
  <mergeCells count="274">
    <mergeCell ref="N75:O75"/>
    <mergeCell ref="A75:C75"/>
    <mergeCell ref="D75:E75"/>
    <mergeCell ref="F75:G75"/>
    <mergeCell ref="H75:I75"/>
    <mergeCell ref="J75:K75"/>
    <mergeCell ref="L75:M75"/>
    <mergeCell ref="N73:O73"/>
    <mergeCell ref="A74:C74"/>
    <mergeCell ref="D74:E74"/>
    <mergeCell ref="F74:G74"/>
    <mergeCell ref="H74:I74"/>
    <mergeCell ref="J74:K74"/>
    <mergeCell ref="L74:M74"/>
    <mergeCell ref="N74:O74"/>
    <mergeCell ref="A73:C73"/>
    <mergeCell ref="D73:E73"/>
    <mergeCell ref="F73:G73"/>
    <mergeCell ref="H73:I73"/>
    <mergeCell ref="J73:K73"/>
    <mergeCell ref="L73:M73"/>
    <mergeCell ref="N71:O71"/>
    <mergeCell ref="A72:C72"/>
    <mergeCell ref="D72:E72"/>
    <mergeCell ref="F72:G72"/>
    <mergeCell ref="H72:I72"/>
    <mergeCell ref="J72:K72"/>
    <mergeCell ref="L72:M72"/>
    <mergeCell ref="N72:O72"/>
    <mergeCell ref="A71:C71"/>
    <mergeCell ref="D71:E71"/>
    <mergeCell ref="F71:G71"/>
    <mergeCell ref="H71:I71"/>
    <mergeCell ref="J71:K71"/>
    <mergeCell ref="L71:M71"/>
    <mergeCell ref="N69:O69"/>
    <mergeCell ref="A70:C70"/>
    <mergeCell ref="D70:E70"/>
    <mergeCell ref="F70:G70"/>
    <mergeCell ref="H70:I70"/>
    <mergeCell ref="J70:K70"/>
    <mergeCell ref="L70:M70"/>
    <mergeCell ref="N70:O70"/>
    <mergeCell ref="A69:C69"/>
    <mergeCell ref="D69:E69"/>
    <mergeCell ref="F69:G69"/>
    <mergeCell ref="H69:I69"/>
    <mergeCell ref="J69:K69"/>
    <mergeCell ref="L69:M69"/>
    <mergeCell ref="N67:O67"/>
    <mergeCell ref="A68:C68"/>
    <mergeCell ref="D68:E68"/>
    <mergeCell ref="F68:G68"/>
    <mergeCell ref="H68:I68"/>
    <mergeCell ref="J68:K68"/>
    <mergeCell ref="L68:M68"/>
    <mergeCell ref="N68:O68"/>
    <mergeCell ref="A67:C67"/>
    <mergeCell ref="D67:E67"/>
    <mergeCell ref="F67:G67"/>
    <mergeCell ref="H67:I67"/>
    <mergeCell ref="J67:K67"/>
    <mergeCell ref="L67:M67"/>
    <mergeCell ref="N65:O65"/>
    <mergeCell ref="A66:C66"/>
    <mergeCell ref="D66:E66"/>
    <mergeCell ref="F66:G66"/>
    <mergeCell ref="H66:I66"/>
    <mergeCell ref="J66:K66"/>
    <mergeCell ref="L66:M66"/>
    <mergeCell ref="N66:O66"/>
    <mergeCell ref="A65:C65"/>
    <mergeCell ref="D65:E65"/>
    <mergeCell ref="F65:G65"/>
    <mergeCell ref="H65:I65"/>
    <mergeCell ref="J65:K65"/>
    <mergeCell ref="L65:M65"/>
    <mergeCell ref="A61:O61"/>
    <mergeCell ref="A63:C64"/>
    <mergeCell ref="D63:E64"/>
    <mergeCell ref="F63:I63"/>
    <mergeCell ref="J63:M63"/>
    <mergeCell ref="N63:O64"/>
    <mergeCell ref="F64:G64"/>
    <mergeCell ref="H64:I64"/>
    <mergeCell ref="J64:K64"/>
    <mergeCell ref="L64:M64"/>
    <mergeCell ref="B59:C59"/>
    <mergeCell ref="D59:E59"/>
    <mergeCell ref="F59:G59"/>
    <mergeCell ref="H59:J59"/>
    <mergeCell ref="K59:L59"/>
    <mergeCell ref="M59:O59"/>
    <mergeCell ref="B58:C58"/>
    <mergeCell ref="D58:E58"/>
    <mergeCell ref="F58:G58"/>
    <mergeCell ref="H58:J58"/>
    <mergeCell ref="K58:L58"/>
    <mergeCell ref="M58:O58"/>
    <mergeCell ref="B57:C57"/>
    <mergeCell ref="D57:E57"/>
    <mergeCell ref="F57:G57"/>
    <mergeCell ref="H57:J57"/>
    <mergeCell ref="K57:L57"/>
    <mergeCell ref="M57:O57"/>
    <mergeCell ref="B56:C56"/>
    <mergeCell ref="D56:E56"/>
    <mergeCell ref="F56:G56"/>
    <mergeCell ref="H56:J56"/>
    <mergeCell ref="K56:L56"/>
    <mergeCell ref="M56:O56"/>
    <mergeCell ref="B55:C55"/>
    <mergeCell ref="D55:E55"/>
    <mergeCell ref="F55:G55"/>
    <mergeCell ref="H55:J55"/>
    <mergeCell ref="K55:L55"/>
    <mergeCell ref="M55:O55"/>
    <mergeCell ref="B54:C54"/>
    <mergeCell ref="D54:E54"/>
    <mergeCell ref="F54:G54"/>
    <mergeCell ref="H54:J54"/>
    <mergeCell ref="K54:L54"/>
    <mergeCell ref="M54:O54"/>
    <mergeCell ref="A51:O51"/>
    <mergeCell ref="B53:C53"/>
    <mergeCell ref="D53:E53"/>
    <mergeCell ref="F53:G53"/>
    <mergeCell ref="H53:J53"/>
    <mergeCell ref="K53:L53"/>
    <mergeCell ref="M53:O53"/>
    <mergeCell ref="A44:C44"/>
    <mergeCell ref="A45:C45"/>
    <mergeCell ref="A46:C46"/>
    <mergeCell ref="A47:C47"/>
    <mergeCell ref="A48:C48"/>
    <mergeCell ref="A49:C49"/>
    <mergeCell ref="A40:J40"/>
    <mergeCell ref="A42:C43"/>
    <mergeCell ref="D42:F42"/>
    <mergeCell ref="G42:I42"/>
    <mergeCell ref="J42:L42"/>
    <mergeCell ref="M42:O42"/>
    <mergeCell ref="B37:E37"/>
    <mergeCell ref="F37:O37"/>
    <mergeCell ref="B38:E38"/>
    <mergeCell ref="F38:O38"/>
    <mergeCell ref="B39:E39"/>
    <mergeCell ref="F39:O39"/>
    <mergeCell ref="B34:E34"/>
    <mergeCell ref="F34:O34"/>
    <mergeCell ref="B35:E35"/>
    <mergeCell ref="F35:O35"/>
    <mergeCell ref="B36:E36"/>
    <mergeCell ref="F36:O36"/>
    <mergeCell ref="A28:O28"/>
    <mergeCell ref="A30:O30"/>
    <mergeCell ref="B32:E32"/>
    <mergeCell ref="F32:O32"/>
    <mergeCell ref="B33:E33"/>
    <mergeCell ref="F33:O33"/>
    <mergeCell ref="A26:B26"/>
    <mergeCell ref="C26:E26"/>
    <mergeCell ref="F26:H26"/>
    <mergeCell ref="I26:K26"/>
    <mergeCell ref="L26:M26"/>
    <mergeCell ref="N26:O26"/>
    <mergeCell ref="A25:B25"/>
    <mergeCell ref="C25:E25"/>
    <mergeCell ref="F25:H25"/>
    <mergeCell ref="I25:K25"/>
    <mergeCell ref="L25:M25"/>
    <mergeCell ref="N25:O25"/>
    <mergeCell ref="A24:B24"/>
    <mergeCell ref="C24:E24"/>
    <mergeCell ref="F24:H24"/>
    <mergeCell ref="I24:K24"/>
    <mergeCell ref="L24:M24"/>
    <mergeCell ref="N24:O24"/>
    <mergeCell ref="A23:B23"/>
    <mergeCell ref="C23:E23"/>
    <mergeCell ref="F23:H23"/>
    <mergeCell ref="I23:K23"/>
    <mergeCell ref="L23:M23"/>
    <mergeCell ref="N23:O23"/>
    <mergeCell ref="A22:B22"/>
    <mergeCell ref="C22:E22"/>
    <mergeCell ref="F22:H22"/>
    <mergeCell ref="I22:K22"/>
    <mergeCell ref="L22:M22"/>
    <mergeCell ref="N22:O22"/>
    <mergeCell ref="A21:B21"/>
    <mergeCell ref="C21:E21"/>
    <mergeCell ref="F21:H21"/>
    <mergeCell ref="I21:K21"/>
    <mergeCell ref="L21:M21"/>
    <mergeCell ref="N21:O21"/>
    <mergeCell ref="A20:B20"/>
    <mergeCell ref="C20:E20"/>
    <mergeCell ref="F20:H20"/>
    <mergeCell ref="I20:K20"/>
    <mergeCell ref="L20:M20"/>
    <mergeCell ref="N20:O20"/>
    <mergeCell ref="A19:B19"/>
    <mergeCell ref="C19:E19"/>
    <mergeCell ref="F19:H19"/>
    <mergeCell ref="I19:K19"/>
    <mergeCell ref="L19:M19"/>
    <mergeCell ref="N19:O19"/>
    <mergeCell ref="A18:B18"/>
    <mergeCell ref="C18:E18"/>
    <mergeCell ref="F18:H18"/>
    <mergeCell ref="I18:K18"/>
    <mergeCell ref="L18:M18"/>
    <mergeCell ref="N18:O18"/>
    <mergeCell ref="A17:B17"/>
    <mergeCell ref="C17:E17"/>
    <mergeCell ref="F17:H17"/>
    <mergeCell ref="I17:K17"/>
    <mergeCell ref="L17:M17"/>
    <mergeCell ref="N17:O17"/>
    <mergeCell ref="A16:B16"/>
    <mergeCell ref="C16:E16"/>
    <mergeCell ref="F16:H16"/>
    <mergeCell ref="I16:K16"/>
    <mergeCell ref="L16:M16"/>
    <mergeCell ref="N16:O16"/>
    <mergeCell ref="A15:B15"/>
    <mergeCell ref="C15:E15"/>
    <mergeCell ref="F15:H15"/>
    <mergeCell ref="I15:K15"/>
    <mergeCell ref="L15:M15"/>
    <mergeCell ref="N15:O15"/>
    <mergeCell ref="A14:B14"/>
    <mergeCell ref="C14:E14"/>
    <mergeCell ref="F14:H14"/>
    <mergeCell ref="I14:K14"/>
    <mergeCell ref="L14:M14"/>
    <mergeCell ref="N14:O14"/>
    <mergeCell ref="A13:B13"/>
    <mergeCell ref="C13:E13"/>
    <mergeCell ref="F13:H13"/>
    <mergeCell ref="I13:K13"/>
    <mergeCell ref="L13:M13"/>
    <mergeCell ref="N13:O13"/>
    <mergeCell ref="A12:B12"/>
    <mergeCell ref="C12:E12"/>
    <mergeCell ref="F12:H12"/>
    <mergeCell ref="I12:K12"/>
    <mergeCell ref="L12:M12"/>
    <mergeCell ref="N12:O12"/>
    <mergeCell ref="A11:B11"/>
    <mergeCell ref="C11:E11"/>
    <mergeCell ref="F11:H11"/>
    <mergeCell ref="I11:K11"/>
    <mergeCell ref="L11:M11"/>
    <mergeCell ref="N11:O11"/>
    <mergeCell ref="A10:B10"/>
    <mergeCell ref="C10:E10"/>
    <mergeCell ref="F10:H10"/>
    <mergeCell ref="I10:K10"/>
    <mergeCell ref="L10:M10"/>
    <mergeCell ref="N10:O10"/>
    <mergeCell ref="A9:B9"/>
    <mergeCell ref="C9:E9"/>
    <mergeCell ref="F9:H9"/>
    <mergeCell ref="I9:K9"/>
    <mergeCell ref="L9:M9"/>
    <mergeCell ref="N9:O9"/>
    <mergeCell ref="A1:O1"/>
    <mergeCell ref="A2:O2"/>
    <mergeCell ref="A3:O3"/>
    <mergeCell ref="A4:O4"/>
    <mergeCell ref="A5:O5"/>
    <mergeCell ref="A7:O7"/>
  </mergeCells>
  <pageMargins left="0.59027777777777779" right="0.59027777777777779" top="0.62083333333333335" bottom="0.78749999999999998" header="0.31527777777777777" footer="0.51180555555555551"/>
  <pageSetup paperSize="9" scale="49" firstPageNumber="0" orientation="landscape" horizontalDpi="300" verticalDpi="300"/>
  <headerFooter alignWithMargins="0">
    <oddHeader xml:space="preserve">&amp;C&amp;"Times New Roman,Звичайний"&amp;16 &amp;14 13&amp;R&amp;"Times New Roman,Звичайний"&amp;14Таблиця 6  </oddHeader>
  </headerFooter>
  <rowBreaks count="1" manualBreakCount="1">
    <brk id="3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AF62"/>
  <sheetViews>
    <sheetView zoomScale="60" zoomScaleNormal="60" workbookViewId="0">
      <selection activeCell="U33" sqref="U33"/>
    </sheetView>
  </sheetViews>
  <sheetFormatPr defaultColWidth="8.85546875" defaultRowHeight="18.75"/>
  <cols>
    <col min="1" max="2" width="4.28515625" style="93" customWidth="1"/>
    <col min="3" max="3" width="28.42578125" style="93" customWidth="1"/>
    <col min="4" max="6" width="8.28515625" style="93" customWidth="1"/>
    <col min="7" max="9" width="11.140625" style="93" customWidth="1"/>
    <col min="10" max="10" width="8.42578125" style="93" customWidth="1"/>
    <col min="11" max="11" width="6.85546875" style="93" customWidth="1"/>
    <col min="12" max="12" width="8.85546875" style="93" customWidth="1"/>
    <col min="13" max="13" width="12.140625" style="93" customWidth="1"/>
    <col min="14" max="14" width="12.42578125" style="93" customWidth="1"/>
    <col min="15" max="15" width="14.42578125" style="93" customWidth="1"/>
    <col min="16" max="16" width="13.85546875" style="93" customWidth="1"/>
    <col min="17" max="17" width="12.42578125" style="93" customWidth="1"/>
    <col min="18" max="18" width="12.140625" style="93" customWidth="1"/>
    <col min="19" max="19" width="14.42578125" style="93" customWidth="1"/>
    <col min="20" max="20" width="13.85546875" style="93" customWidth="1"/>
    <col min="21" max="21" width="12.42578125" style="93" customWidth="1"/>
    <col min="22" max="22" width="12.140625" style="93" customWidth="1"/>
    <col min="23" max="23" width="14.7109375" style="93" customWidth="1"/>
    <col min="24" max="24" width="13.85546875" style="93" customWidth="1"/>
    <col min="25" max="25" width="12.42578125" style="93" customWidth="1"/>
    <col min="26" max="26" width="12.140625" style="93" customWidth="1"/>
    <col min="27" max="27" width="14.42578125" style="93" customWidth="1"/>
    <col min="28" max="28" width="13.42578125" style="93" customWidth="1"/>
    <col min="29" max="29" width="12.140625" style="93" customWidth="1"/>
    <col min="30" max="30" width="11.85546875" style="93" customWidth="1"/>
    <col min="31" max="31" width="14.42578125" style="93" customWidth="1"/>
    <col min="32" max="32" width="13.85546875" style="93" customWidth="1"/>
    <col min="33" max="16384" width="8.85546875" style="93"/>
  </cols>
  <sheetData>
    <row r="1" spans="1:32" ht="18.75" customHeight="1">
      <c r="C1" s="168" t="s">
        <v>423</v>
      </c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</row>
    <row r="2" spans="1:32">
      <c r="A2" s="169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</row>
    <row r="3" spans="1:32" ht="45.75" customHeight="1">
      <c r="A3" s="222" t="s">
        <v>424</v>
      </c>
      <c r="B3" s="222" t="s">
        <v>425</v>
      </c>
      <c r="C3" s="222"/>
      <c r="D3" s="250" t="s">
        <v>426</v>
      </c>
      <c r="E3" s="250"/>
      <c r="F3" s="250"/>
      <c r="G3" s="203" t="s">
        <v>427</v>
      </c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2" t="s">
        <v>428</v>
      </c>
      <c r="S3" s="202"/>
      <c r="T3" s="202"/>
      <c r="U3" s="202"/>
      <c r="V3" s="202"/>
      <c r="W3" s="202"/>
      <c r="X3" s="202"/>
      <c r="Y3" s="202"/>
      <c r="Z3" s="202"/>
      <c r="AA3" s="203" t="s">
        <v>429</v>
      </c>
      <c r="AB3" s="203"/>
      <c r="AC3" s="203"/>
      <c r="AD3" s="203" t="s">
        <v>430</v>
      </c>
      <c r="AE3" s="203"/>
      <c r="AF3" s="203"/>
    </row>
    <row r="4" spans="1:32" ht="77.25" customHeight="1">
      <c r="A4" s="222"/>
      <c r="B4" s="222"/>
      <c r="C4" s="222"/>
      <c r="D4" s="250"/>
      <c r="E4" s="250"/>
      <c r="F4" s="250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 t="s">
        <v>431</v>
      </c>
      <c r="S4" s="203"/>
      <c r="T4" s="203"/>
      <c r="U4" s="203" t="s">
        <v>432</v>
      </c>
      <c r="V4" s="203"/>
      <c r="W4" s="203"/>
      <c r="X4" s="203" t="s">
        <v>433</v>
      </c>
      <c r="Y4" s="203"/>
      <c r="Z4" s="203"/>
      <c r="AA4" s="203"/>
      <c r="AB4" s="203"/>
      <c r="AC4" s="203"/>
      <c r="AD4" s="203"/>
      <c r="AE4" s="203"/>
      <c r="AF4" s="203"/>
    </row>
    <row r="5" spans="1:32" ht="18.75" customHeight="1">
      <c r="A5" s="170">
        <v>1</v>
      </c>
      <c r="B5" s="251">
        <v>2</v>
      </c>
      <c r="C5" s="251"/>
      <c r="D5" s="252">
        <v>3</v>
      </c>
      <c r="E5" s="252"/>
      <c r="F5" s="252"/>
      <c r="G5" s="253">
        <v>4</v>
      </c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>
        <v>5</v>
      </c>
      <c r="S5" s="253"/>
      <c r="T5" s="253"/>
      <c r="U5" s="253">
        <v>6</v>
      </c>
      <c r="V5" s="253"/>
      <c r="W5" s="253"/>
      <c r="X5" s="254">
        <v>7</v>
      </c>
      <c r="Y5" s="254"/>
      <c r="Z5" s="254"/>
      <c r="AA5" s="254">
        <v>8</v>
      </c>
      <c r="AB5" s="254"/>
      <c r="AC5" s="254"/>
      <c r="AD5" s="254">
        <v>9</v>
      </c>
      <c r="AE5" s="254"/>
      <c r="AF5" s="254"/>
    </row>
    <row r="6" spans="1:32" ht="20.100000000000001" customHeight="1">
      <c r="A6" s="170"/>
      <c r="B6" s="255"/>
      <c r="C6" s="255"/>
      <c r="D6" s="256"/>
      <c r="E6" s="256"/>
      <c r="F6" s="256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34"/>
      <c r="S6" s="234"/>
      <c r="T6" s="234"/>
      <c r="U6" s="234"/>
      <c r="V6" s="234"/>
      <c r="W6" s="234"/>
      <c r="X6" s="234"/>
      <c r="Y6" s="234"/>
      <c r="Z6" s="234"/>
      <c r="AA6" s="234">
        <f t="shared" ref="AA6:AA10" si="0">X6-U6</f>
        <v>0</v>
      </c>
      <c r="AB6" s="234"/>
      <c r="AC6" s="234"/>
      <c r="AD6" s="258" t="e">
        <f t="shared" ref="AD6:AD10" si="1">(X6/U6)*100</f>
        <v>#DIV/0!</v>
      </c>
      <c r="AE6" s="258"/>
      <c r="AF6" s="258"/>
    </row>
    <row r="7" spans="1:32" ht="20.100000000000001" customHeight="1">
      <c r="A7" s="170"/>
      <c r="B7" s="255"/>
      <c r="C7" s="255"/>
      <c r="D7" s="256"/>
      <c r="E7" s="256"/>
      <c r="F7" s="256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34"/>
      <c r="S7" s="234"/>
      <c r="T7" s="234"/>
      <c r="U7" s="234"/>
      <c r="V7" s="234"/>
      <c r="W7" s="234"/>
      <c r="X7" s="234"/>
      <c r="Y7" s="234"/>
      <c r="Z7" s="234"/>
      <c r="AA7" s="234">
        <f t="shared" si="0"/>
        <v>0</v>
      </c>
      <c r="AB7" s="234"/>
      <c r="AC7" s="234"/>
      <c r="AD7" s="258" t="e">
        <f t="shared" si="1"/>
        <v>#DIV/0!</v>
      </c>
      <c r="AE7" s="258"/>
      <c r="AF7" s="258"/>
    </row>
    <row r="8" spans="1:32" ht="20.100000000000001" customHeight="1">
      <c r="A8" s="170"/>
      <c r="B8" s="255"/>
      <c r="C8" s="255"/>
      <c r="D8" s="256"/>
      <c r="E8" s="256"/>
      <c r="F8" s="256"/>
      <c r="G8" s="257"/>
      <c r="H8" s="257"/>
      <c r="I8" s="257"/>
      <c r="J8" s="257"/>
      <c r="K8" s="257"/>
      <c r="L8" s="257"/>
      <c r="M8" s="257"/>
      <c r="N8" s="257"/>
      <c r="O8" s="257"/>
      <c r="P8" s="257"/>
      <c r="Q8" s="257"/>
      <c r="R8" s="234"/>
      <c r="S8" s="234"/>
      <c r="T8" s="234"/>
      <c r="U8" s="234"/>
      <c r="V8" s="234"/>
      <c r="W8" s="234"/>
      <c r="X8" s="234"/>
      <c r="Y8" s="234"/>
      <c r="Z8" s="234"/>
      <c r="AA8" s="234">
        <f t="shared" si="0"/>
        <v>0</v>
      </c>
      <c r="AB8" s="234"/>
      <c r="AC8" s="234"/>
      <c r="AD8" s="258" t="e">
        <f t="shared" si="1"/>
        <v>#DIV/0!</v>
      </c>
      <c r="AE8" s="258"/>
      <c r="AF8" s="258"/>
    </row>
    <row r="9" spans="1:32" ht="20.100000000000001" customHeight="1">
      <c r="A9" s="170"/>
      <c r="B9" s="255"/>
      <c r="C9" s="255"/>
      <c r="D9" s="256"/>
      <c r="E9" s="256"/>
      <c r="F9" s="256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34"/>
      <c r="S9" s="234"/>
      <c r="T9" s="234"/>
      <c r="U9" s="234"/>
      <c r="V9" s="234"/>
      <c r="W9" s="234"/>
      <c r="X9" s="234"/>
      <c r="Y9" s="234"/>
      <c r="Z9" s="234"/>
      <c r="AA9" s="234">
        <f t="shared" si="0"/>
        <v>0</v>
      </c>
      <c r="AB9" s="234"/>
      <c r="AC9" s="234"/>
      <c r="AD9" s="258" t="e">
        <f t="shared" si="1"/>
        <v>#DIV/0!</v>
      </c>
      <c r="AE9" s="258"/>
      <c r="AF9" s="258"/>
    </row>
    <row r="10" spans="1:32" ht="24.95" customHeight="1">
      <c r="A10" s="259" t="s">
        <v>97</v>
      </c>
      <c r="B10" s="259"/>
      <c r="C10" s="259"/>
      <c r="D10" s="259"/>
      <c r="E10" s="259"/>
      <c r="F10" s="259"/>
      <c r="G10" s="259"/>
      <c r="H10" s="259"/>
      <c r="I10" s="259"/>
      <c r="J10" s="259"/>
      <c r="K10" s="259"/>
      <c r="L10" s="259"/>
      <c r="M10" s="259"/>
      <c r="N10" s="259"/>
      <c r="O10" s="259"/>
      <c r="P10" s="259"/>
      <c r="Q10" s="259"/>
      <c r="R10" s="230">
        <f>SUM(R6:R9)</f>
        <v>0</v>
      </c>
      <c r="S10" s="230"/>
      <c r="T10" s="230"/>
      <c r="U10" s="230">
        <f>SUM(U6:U9)</f>
        <v>0</v>
      </c>
      <c r="V10" s="230"/>
      <c r="W10" s="230"/>
      <c r="X10" s="230">
        <f>SUM(X6:X9)</f>
        <v>0</v>
      </c>
      <c r="Y10" s="230"/>
      <c r="Z10" s="230"/>
      <c r="AA10" s="231">
        <f t="shared" si="0"/>
        <v>0</v>
      </c>
      <c r="AB10" s="231"/>
      <c r="AC10" s="231"/>
      <c r="AD10" s="260" t="e">
        <f t="shared" si="1"/>
        <v>#DIV/0!</v>
      </c>
      <c r="AE10" s="260"/>
      <c r="AF10" s="260"/>
    </row>
    <row r="11" spans="1:32" ht="11.25" customHeight="1">
      <c r="A11" s="155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72"/>
      <c r="AF11" s="172"/>
    </row>
    <row r="12" spans="1:32" ht="10.5" customHeight="1">
      <c r="A12" s="173"/>
      <c r="B12" s="173"/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4"/>
      <c r="O12" s="174"/>
      <c r="P12" s="174"/>
      <c r="Q12" s="174"/>
      <c r="R12" s="175"/>
      <c r="S12" s="175"/>
      <c r="T12" s="175"/>
      <c r="U12" s="175"/>
      <c r="V12" s="175"/>
      <c r="W12" s="175"/>
      <c r="X12" s="176"/>
      <c r="Y12" s="176"/>
      <c r="Z12" s="176"/>
      <c r="AA12" s="176"/>
      <c r="AB12" s="176"/>
      <c r="AC12" s="176"/>
      <c r="AD12" s="176"/>
      <c r="AE12" s="177"/>
      <c r="AF12" s="177"/>
    </row>
    <row r="13" spans="1:32" s="168" customFormat="1" ht="18.75" customHeight="1">
      <c r="C13" s="168" t="s">
        <v>434</v>
      </c>
    </row>
    <row r="14" spans="1:32" s="168" customFormat="1" ht="18.75" customHeight="1"/>
    <row r="15" spans="1:32" ht="45.75" customHeight="1">
      <c r="A15" s="222" t="s">
        <v>424</v>
      </c>
      <c r="B15" s="222" t="s">
        <v>435</v>
      </c>
      <c r="C15" s="222"/>
      <c r="D15" s="203" t="s">
        <v>425</v>
      </c>
      <c r="E15" s="203"/>
      <c r="F15" s="203"/>
      <c r="G15" s="203"/>
      <c r="H15" s="203" t="s">
        <v>427</v>
      </c>
      <c r="I15" s="203"/>
      <c r="J15" s="203"/>
      <c r="K15" s="203"/>
      <c r="L15" s="203"/>
      <c r="M15" s="203"/>
      <c r="N15" s="203"/>
      <c r="O15" s="203"/>
      <c r="P15" s="203" t="s">
        <v>436</v>
      </c>
      <c r="Q15" s="203"/>
      <c r="R15" s="202" t="s">
        <v>428</v>
      </c>
      <c r="S15" s="202"/>
      <c r="T15" s="202"/>
      <c r="U15" s="202"/>
      <c r="V15" s="202"/>
      <c r="W15" s="202"/>
      <c r="X15" s="202"/>
      <c r="Y15" s="202"/>
      <c r="Z15" s="202"/>
      <c r="AA15" s="203" t="s">
        <v>429</v>
      </c>
      <c r="AB15" s="203"/>
      <c r="AC15" s="203"/>
      <c r="AD15" s="203" t="s">
        <v>430</v>
      </c>
      <c r="AE15" s="203"/>
      <c r="AF15" s="203"/>
    </row>
    <row r="16" spans="1:32" ht="24.95" customHeight="1">
      <c r="A16" s="222"/>
      <c r="B16" s="222"/>
      <c r="C16" s="222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 t="s">
        <v>431</v>
      </c>
      <c r="S16" s="203"/>
      <c r="T16" s="203"/>
      <c r="U16" s="203" t="s">
        <v>432</v>
      </c>
      <c r="V16" s="203"/>
      <c r="W16" s="203"/>
      <c r="X16" s="203" t="s">
        <v>433</v>
      </c>
      <c r="Y16" s="203"/>
      <c r="Z16" s="203"/>
      <c r="AA16" s="203"/>
      <c r="AB16" s="203"/>
      <c r="AC16" s="203"/>
      <c r="AD16" s="203"/>
      <c r="AE16" s="203"/>
      <c r="AF16" s="203"/>
    </row>
    <row r="17" spans="1:32" ht="48" customHeight="1">
      <c r="A17" s="222"/>
      <c r="B17" s="222"/>
      <c r="C17" s="222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  <c r="AF17" s="203"/>
    </row>
    <row r="18" spans="1:32" ht="18.75" customHeight="1">
      <c r="A18" s="171">
        <v>1</v>
      </c>
      <c r="B18" s="251">
        <v>2</v>
      </c>
      <c r="C18" s="251"/>
      <c r="D18" s="253">
        <v>3</v>
      </c>
      <c r="E18" s="253"/>
      <c r="F18" s="253"/>
      <c r="G18" s="253"/>
      <c r="H18" s="253">
        <v>4</v>
      </c>
      <c r="I18" s="253"/>
      <c r="J18" s="253"/>
      <c r="K18" s="253"/>
      <c r="L18" s="253"/>
      <c r="M18" s="253"/>
      <c r="N18" s="253"/>
      <c r="O18" s="253"/>
      <c r="P18" s="253">
        <v>5</v>
      </c>
      <c r="Q18" s="253"/>
      <c r="R18" s="253">
        <v>6</v>
      </c>
      <c r="S18" s="253"/>
      <c r="T18" s="253"/>
      <c r="U18" s="253">
        <v>7</v>
      </c>
      <c r="V18" s="253"/>
      <c r="W18" s="253"/>
      <c r="X18" s="253">
        <v>8</v>
      </c>
      <c r="Y18" s="253"/>
      <c r="Z18" s="253"/>
      <c r="AA18" s="253">
        <v>9</v>
      </c>
      <c r="AB18" s="253"/>
      <c r="AC18" s="253"/>
      <c r="AD18" s="253">
        <v>10</v>
      </c>
      <c r="AE18" s="253"/>
      <c r="AF18" s="253"/>
    </row>
    <row r="19" spans="1:32" ht="20.100000000000001" customHeight="1">
      <c r="A19" s="178"/>
      <c r="B19" s="261"/>
      <c r="C19" s="261"/>
      <c r="D19" s="257"/>
      <c r="E19" s="257"/>
      <c r="F19" s="257"/>
      <c r="G19" s="257"/>
      <c r="H19" s="262"/>
      <c r="I19" s="262"/>
      <c r="J19" s="262"/>
      <c r="K19" s="262"/>
      <c r="L19" s="262"/>
      <c r="M19" s="262"/>
      <c r="N19" s="262"/>
      <c r="O19" s="262"/>
      <c r="P19" s="263"/>
      <c r="Q19" s="263"/>
      <c r="R19" s="234"/>
      <c r="S19" s="234"/>
      <c r="T19" s="234"/>
      <c r="U19" s="234"/>
      <c r="V19" s="234"/>
      <c r="W19" s="234"/>
      <c r="X19" s="234"/>
      <c r="Y19" s="234"/>
      <c r="Z19" s="234"/>
      <c r="AA19" s="234">
        <f t="shared" ref="AA19:AA23" si="2">X19-U19</f>
        <v>0</v>
      </c>
      <c r="AB19" s="234"/>
      <c r="AC19" s="234"/>
      <c r="AD19" s="258" t="e">
        <f t="shared" ref="AD19:AD23" si="3">(X19/U19)*100</f>
        <v>#DIV/0!</v>
      </c>
      <c r="AE19" s="258"/>
      <c r="AF19" s="258"/>
    </row>
    <row r="20" spans="1:32" ht="20.100000000000001" customHeight="1">
      <c r="A20" s="178"/>
      <c r="B20" s="261"/>
      <c r="C20" s="261"/>
      <c r="D20" s="257"/>
      <c r="E20" s="257"/>
      <c r="F20" s="257"/>
      <c r="G20" s="257"/>
      <c r="H20" s="262"/>
      <c r="I20" s="262"/>
      <c r="J20" s="262"/>
      <c r="K20" s="262"/>
      <c r="L20" s="262"/>
      <c r="M20" s="262"/>
      <c r="N20" s="262"/>
      <c r="O20" s="262"/>
      <c r="P20" s="263"/>
      <c r="Q20" s="263"/>
      <c r="R20" s="234"/>
      <c r="S20" s="234"/>
      <c r="T20" s="234"/>
      <c r="U20" s="234"/>
      <c r="V20" s="234"/>
      <c r="W20" s="234"/>
      <c r="X20" s="234"/>
      <c r="Y20" s="234"/>
      <c r="Z20" s="234"/>
      <c r="AA20" s="234">
        <f t="shared" si="2"/>
        <v>0</v>
      </c>
      <c r="AB20" s="234"/>
      <c r="AC20" s="234"/>
      <c r="AD20" s="258" t="e">
        <f t="shared" si="3"/>
        <v>#DIV/0!</v>
      </c>
      <c r="AE20" s="258"/>
      <c r="AF20" s="258"/>
    </row>
    <row r="21" spans="1:32" ht="20.100000000000001" customHeight="1">
      <c r="A21" s="178"/>
      <c r="B21" s="261"/>
      <c r="C21" s="261"/>
      <c r="D21" s="257"/>
      <c r="E21" s="257"/>
      <c r="F21" s="257"/>
      <c r="G21" s="257"/>
      <c r="H21" s="262"/>
      <c r="I21" s="262"/>
      <c r="J21" s="262"/>
      <c r="K21" s="262"/>
      <c r="L21" s="262"/>
      <c r="M21" s="262"/>
      <c r="N21" s="262"/>
      <c r="O21" s="262"/>
      <c r="P21" s="263"/>
      <c r="Q21" s="263"/>
      <c r="R21" s="234"/>
      <c r="S21" s="234"/>
      <c r="T21" s="234"/>
      <c r="U21" s="234"/>
      <c r="V21" s="234"/>
      <c r="W21" s="234"/>
      <c r="X21" s="234"/>
      <c r="Y21" s="234"/>
      <c r="Z21" s="234"/>
      <c r="AA21" s="234">
        <f t="shared" si="2"/>
        <v>0</v>
      </c>
      <c r="AB21" s="234"/>
      <c r="AC21" s="234"/>
      <c r="AD21" s="258" t="e">
        <f t="shared" si="3"/>
        <v>#DIV/0!</v>
      </c>
      <c r="AE21" s="258"/>
      <c r="AF21" s="258"/>
    </row>
    <row r="22" spans="1:32" ht="20.100000000000001" customHeight="1">
      <c r="A22" s="178"/>
      <c r="B22" s="261"/>
      <c r="C22" s="261"/>
      <c r="D22" s="257"/>
      <c r="E22" s="257"/>
      <c r="F22" s="257"/>
      <c r="G22" s="257"/>
      <c r="H22" s="262"/>
      <c r="I22" s="262"/>
      <c r="J22" s="262"/>
      <c r="K22" s="262"/>
      <c r="L22" s="262"/>
      <c r="M22" s="262"/>
      <c r="N22" s="262"/>
      <c r="O22" s="262"/>
      <c r="P22" s="263"/>
      <c r="Q22" s="263"/>
      <c r="R22" s="234"/>
      <c r="S22" s="234"/>
      <c r="T22" s="234"/>
      <c r="U22" s="234"/>
      <c r="V22" s="234"/>
      <c r="W22" s="234"/>
      <c r="X22" s="234"/>
      <c r="Y22" s="234"/>
      <c r="Z22" s="234"/>
      <c r="AA22" s="234">
        <f t="shared" si="2"/>
        <v>0</v>
      </c>
      <c r="AB22" s="234"/>
      <c r="AC22" s="234"/>
      <c r="AD22" s="258" t="e">
        <f t="shared" si="3"/>
        <v>#DIV/0!</v>
      </c>
      <c r="AE22" s="258"/>
      <c r="AF22" s="258"/>
    </row>
    <row r="23" spans="1:32" ht="24.95" customHeight="1">
      <c r="A23" s="259" t="s">
        <v>97</v>
      </c>
      <c r="B23" s="259"/>
      <c r="C23" s="259"/>
      <c r="D23" s="259"/>
      <c r="E23" s="259"/>
      <c r="F23" s="259"/>
      <c r="G23" s="259"/>
      <c r="H23" s="259"/>
      <c r="I23" s="259"/>
      <c r="J23" s="259"/>
      <c r="K23" s="259"/>
      <c r="L23" s="259"/>
      <c r="M23" s="259"/>
      <c r="N23" s="259"/>
      <c r="O23" s="259"/>
      <c r="P23" s="259"/>
      <c r="Q23" s="259"/>
      <c r="R23" s="230">
        <f>SUM(R19:R22)</f>
        <v>0</v>
      </c>
      <c r="S23" s="230"/>
      <c r="T23" s="230"/>
      <c r="U23" s="230">
        <f>SUM(U19:U22)</f>
        <v>0</v>
      </c>
      <c r="V23" s="230"/>
      <c r="W23" s="230"/>
      <c r="X23" s="230">
        <f>SUM(X19:X22)</f>
        <v>0</v>
      </c>
      <c r="Y23" s="230"/>
      <c r="Z23" s="230"/>
      <c r="AA23" s="231">
        <f t="shared" si="2"/>
        <v>0</v>
      </c>
      <c r="AB23" s="231"/>
      <c r="AC23" s="231"/>
      <c r="AD23" s="260" t="e">
        <f t="shared" si="3"/>
        <v>#DIV/0!</v>
      </c>
      <c r="AE23" s="260"/>
      <c r="AF23" s="260"/>
    </row>
    <row r="24" spans="1:3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R24" s="179"/>
      <c r="S24" s="179"/>
      <c r="T24" s="179"/>
      <c r="U24" s="179"/>
      <c r="V24" s="179"/>
      <c r="AF24" s="179"/>
    </row>
    <row r="25" spans="1:32" ht="16.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R25" s="179"/>
      <c r="S25" s="179"/>
      <c r="T25" s="179"/>
      <c r="U25" s="179"/>
      <c r="V25" s="179"/>
      <c r="AF25" s="179"/>
    </row>
    <row r="26" spans="1:32" s="168" customFormat="1" ht="18.75" customHeight="1">
      <c r="C26" s="168" t="s">
        <v>437</v>
      </c>
    </row>
    <row r="27" spans="1:32">
      <c r="A27" s="180"/>
      <c r="B27" s="180"/>
      <c r="C27" s="180"/>
      <c r="D27" s="180"/>
      <c r="E27" s="180"/>
      <c r="F27" s="180"/>
      <c r="G27" s="180"/>
      <c r="H27" s="180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0"/>
      <c r="Z27" s="264"/>
      <c r="AA27" s="264"/>
      <c r="AB27" s="264"/>
      <c r="AD27" s="265" t="s">
        <v>438</v>
      </c>
      <c r="AE27" s="265"/>
      <c r="AF27" s="265"/>
    </row>
    <row r="28" spans="1:32" ht="24.95" customHeight="1">
      <c r="A28" s="222" t="s">
        <v>424</v>
      </c>
      <c r="B28" s="222" t="s">
        <v>439</v>
      </c>
      <c r="C28" s="222"/>
      <c r="D28" s="222"/>
      <c r="E28" s="222"/>
      <c r="F28" s="222"/>
      <c r="G28" s="222"/>
      <c r="H28" s="222"/>
      <c r="I28" s="222"/>
      <c r="J28" s="222"/>
      <c r="K28" s="222"/>
      <c r="L28" s="222"/>
      <c r="M28" s="266" t="s">
        <v>440</v>
      </c>
      <c r="N28" s="266"/>
      <c r="O28" s="266"/>
      <c r="P28" s="266"/>
      <c r="Q28" s="266" t="s">
        <v>441</v>
      </c>
      <c r="R28" s="266"/>
      <c r="S28" s="266"/>
      <c r="T28" s="266"/>
      <c r="U28" s="266" t="s">
        <v>442</v>
      </c>
      <c r="V28" s="266"/>
      <c r="W28" s="266"/>
      <c r="X28" s="266"/>
      <c r="Y28" s="266" t="s">
        <v>443</v>
      </c>
      <c r="Z28" s="266"/>
      <c r="AA28" s="266"/>
      <c r="AB28" s="266"/>
      <c r="AC28" s="266" t="s">
        <v>97</v>
      </c>
      <c r="AD28" s="266"/>
      <c r="AE28" s="266"/>
      <c r="AF28" s="266"/>
    </row>
    <row r="29" spans="1:32" ht="24.95" customHeight="1">
      <c r="A29" s="222"/>
      <c r="B29" s="222"/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266" t="s">
        <v>417</v>
      </c>
      <c r="N29" s="266" t="s">
        <v>49</v>
      </c>
      <c r="O29" s="266" t="s">
        <v>50</v>
      </c>
      <c r="P29" s="266" t="s">
        <v>51</v>
      </c>
      <c r="Q29" s="266" t="s">
        <v>417</v>
      </c>
      <c r="R29" s="266" t="s">
        <v>49</v>
      </c>
      <c r="S29" s="266" t="s">
        <v>50</v>
      </c>
      <c r="T29" s="266" t="s">
        <v>51</v>
      </c>
      <c r="U29" s="266" t="s">
        <v>417</v>
      </c>
      <c r="V29" s="266" t="s">
        <v>49</v>
      </c>
      <c r="W29" s="266" t="s">
        <v>50</v>
      </c>
      <c r="X29" s="266" t="s">
        <v>51</v>
      </c>
      <c r="Y29" s="266" t="s">
        <v>417</v>
      </c>
      <c r="Z29" s="266" t="s">
        <v>49</v>
      </c>
      <c r="AA29" s="266" t="s">
        <v>50</v>
      </c>
      <c r="AB29" s="266" t="s">
        <v>51</v>
      </c>
      <c r="AC29" s="266" t="s">
        <v>417</v>
      </c>
      <c r="AD29" s="266" t="s">
        <v>49</v>
      </c>
      <c r="AE29" s="266" t="s">
        <v>50</v>
      </c>
      <c r="AF29" s="266" t="s">
        <v>51</v>
      </c>
    </row>
    <row r="30" spans="1:32" ht="24.95" customHeight="1">
      <c r="A30" s="222"/>
      <c r="B30" s="222"/>
      <c r="C30" s="222"/>
      <c r="D30" s="222"/>
      <c r="E30" s="222"/>
      <c r="F30" s="222"/>
      <c r="G30" s="222"/>
      <c r="H30" s="222"/>
      <c r="I30" s="222"/>
      <c r="J30" s="222"/>
      <c r="K30" s="222"/>
      <c r="L30" s="222"/>
      <c r="M30" s="266"/>
      <c r="N30" s="266"/>
      <c r="O30" s="266"/>
      <c r="P30" s="266"/>
      <c r="Q30" s="266"/>
      <c r="R30" s="266"/>
      <c r="S30" s="266"/>
      <c r="T30" s="266"/>
      <c r="U30" s="266"/>
      <c r="V30" s="266"/>
      <c r="W30" s="266"/>
      <c r="X30" s="266"/>
      <c r="Y30" s="266"/>
      <c r="Z30" s="266"/>
      <c r="AA30" s="266"/>
      <c r="AB30" s="266"/>
      <c r="AC30" s="266"/>
      <c r="AD30" s="266"/>
      <c r="AE30" s="266"/>
      <c r="AF30" s="266"/>
    </row>
    <row r="31" spans="1:32" ht="18.75" customHeight="1">
      <c r="A31" s="182">
        <v>1</v>
      </c>
      <c r="B31" s="267">
        <v>2</v>
      </c>
      <c r="C31" s="267"/>
      <c r="D31" s="267"/>
      <c r="E31" s="267"/>
      <c r="F31" s="267"/>
      <c r="G31" s="267"/>
      <c r="H31" s="267"/>
      <c r="I31" s="267"/>
      <c r="J31" s="267"/>
      <c r="K31" s="267"/>
      <c r="L31" s="267"/>
      <c r="M31" s="165">
        <v>3</v>
      </c>
      <c r="N31" s="165">
        <v>4</v>
      </c>
      <c r="O31" s="165">
        <v>5</v>
      </c>
      <c r="P31" s="165">
        <v>6</v>
      </c>
      <c r="Q31" s="165">
        <v>7</v>
      </c>
      <c r="R31" s="165">
        <v>8</v>
      </c>
      <c r="S31" s="165">
        <v>9</v>
      </c>
      <c r="T31" s="165">
        <v>10</v>
      </c>
      <c r="U31" s="165">
        <v>11</v>
      </c>
      <c r="V31" s="165">
        <v>12</v>
      </c>
      <c r="W31" s="165">
        <v>13</v>
      </c>
      <c r="X31" s="165">
        <v>14</v>
      </c>
      <c r="Y31" s="165">
        <v>15</v>
      </c>
      <c r="Z31" s="165">
        <v>16</v>
      </c>
      <c r="AA31" s="165">
        <v>17</v>
      </c>
      <c r="AB31" s="165">
        <v>18</v>
      </c>
      <c r="AC31" s="165">
        <v>19</v>
      </c>
      <c r="AD31" s="165">
        <v>20</v>
      </c>
      <c r="AE31" s="165">
        <v>21</v>
      </c>
      <c r="AF31" s="165">
        <v>22</v>
      </c>
    </row>
    <row r="32" spans="1:32" ht="20.100000000000001" customHeight="1">
      <c r="A32" s="183">
        <v>1</v>
      </c>
      <c r="B32" s="268" t="s">
        <v>444</v>
      </c>
      <c r="C32" s="268"/>
      <c r="D32" s="268"/>
      <c r="E32" s="268"/>
      <c r="F32" s="268"/>
      <c r="G32" s="268"/>
      <c r="H32" s="268"/>
      <c r="I32" s="268"/>
      <c r="J32" s="268"/>
      <c r="K32" s="268"/>
      <c r="L32" s="268"/>
      <c r="M32" s="152"/>
      <c r="N32" s="152"/>
      <c r="O32" s="152">
        <f t="shared" ref="O32:O35" si="4">N32-M32</f>
        <v>0</v>
      </c>
      <c r="P32" s="184" t="e">
        <f t="shared" ref="P32:P36" si="5">N32/M32*100</f>
        <v>#DIV/0!</v>
      </c>
      <c r="Q32" s="152"/>
      <c r="R32" s="152">
        <v>102</v>
      </c>
      <c r="S32" s="152">
        <f t="shared" ref="S32:S35" si="6">R32-Q32</f>
        <v>102</v>
      </c>
      <c r="T32" s="184" t="e">
        <f t="shared" ref="T32:T36" si="7">R32/Q32*100</f>
        <v>#DIV/0!</v>
      </c>
      <c r="U32" s="152">
        <v>1923</v>
      </c>
      <c r="V32" s="152">
        <v>731</v>
      </c>
      <c r="W32" s="152">
        <f t="shared" ref="W32:W35" si="8">V32-U32</f>
        <v>-1192</v>
      </c>
      <c r="X32" s="184">
        <f t="shared" ref="X32:X36" si="9">V32/U32*100</f>
        <v>38.013520540821631</v>
      </c>
      <c r="Y32" s="152"/>
      <c r="Z32" s="152"/>
      <c r="AA32" s="152">
        <f t="shared" ref="AA32:AA35" si="10">Z32-Y32</f>
        <v>0</v>
      </c>
      <c r="AB32" s="184" t="e">
        <f t="shared" ref="AB32:AB36" si="11">Z32/Y32*100</f>
        <v>#DIV/0!</v>
      </c>
      <c r="AC32" s="152">
        <v>1923</v>
      </c>
      <c r="AD32" s="152">
        <f t="shared" ref="AD32:AD35" si="12">SUM(N32,R32,V32,Z32)</f>
        <v>833</v>
      </c>
      <c r="AE32" s="152">
        <f t="shared" ref="AE32:AE35" si="13">AD32-AC32</f>
        <v>-1090</v>
      </c>
      <c r="AF32" s="184">
        <f t="shared" ref="AF32:AF36" si="14">AD32/AC32*100</f>
        <v>43.317732709308373</v>
      </c>
    </row>
    <row r="33" spans="1:32" ht="20.100000000000001" customHeight="1">
      <c r="A33" s="183"/>
      <c r="B33" s="268"/>
      <c r="C33" s="268"/>
      <c r="D33" s="268"/>
      <c r="E33" s="268"/>
      <c r="F33" s="268"/>
      <c r="G33" s="268"/>
      <c r="H33" s="268"/>
      <c r="I33" s="268"/>
      <c r="J33" s="268"/>
      <c r="K33" s="268"/>
      <c r="L33" s="268"/>
      <c r="M33" s="152"/>
      <c r="N33" s="152"/>
      <c r="O33" s="152">
        <f t="shared" si="4"/>
        <v>0</v>
      </c>
      <c r="P33" s="184" t="e">
        <f t="shared" si="5"/>
        <v>#DIV/0!</v>
      </c>
      <c r="Q33" s="152"/>
      <c r="R33" s="152"/>
      <c r="S33" s="152">
        <f t="shared" si="6"/>
        <v>0</v>
      </c>
      <c r="T33" s="184" t="e">
        <f t="shared" si="7"/>
        <v>#DIV/0!</v>
      </c>
      <c r="U33" s="152"/>
      <c r="V33" s="152"/>
      <c r="W33" s="152">
        <f t="shared" si="8"/>
        <v>0</v>
      </c>
      <c r="X33" s="184" t="e">
        <f t="shared" si="9"/>
        <v>#DIV/0!</v>
      </c>
      <c r="Y33" s="152"/>
      <c r="Z33" s="152"/>
      <c r="AA33" s="152">
        <f t="shared" si="10"/>
        <v>0</v>
      </c>
      <c r="AB33" s="184" t="e">
        <f t="shared" si="11"/>
        <v>#DIV/0!</v>
      </c>
      <c r="AC33" s="152">
        <f t="shared" ref="AC33:AC35" si="15">SUM(M33,Q33,U33,Y33)</f>
        <v>0</v>
      </c>
      <c r="AD33" s="152">
        <f t="shared" si="12"/>
        <v>0</v>
      </c>
      <c r="AE33" s="152">
        <f t="shared" si="13"/>
        <v>0</v>
      </c>
      <c r="AF33" s="184" t="e">
        <f t="shared" si="14"/>
        <v>#DIV/0!</v>
      </c>
    </row>
    <row r="34" spans="1:32" ht="20.100000000000001" customHeight="1">
      <c r="A34" s="183"/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  <c r="M34" s="152"/>
      <c r="N34" s="152"/>
      <c r="O34" s="152">
        <f t="shared" si="4"/>
        <v>0</v>
      </c>
      <c r="P34" s="184" t="e">
        <f t="shared" si="5"/>
        <v>#DIV/0!</v>
      </c>
      <c r="Q34" s="152"/>
      <c r="R34" s="152"/>
      <c r="S34" s="152">
        <f t="shared" si="6"/>
        <v>0</v>
      </c>
      <c r="T34" s="184" t="e">
        <f t="shared" si="7"/>
        <v>#DIV/0!</v>
      </c>
      <c r="U34" s="152"/>
      <c r="V34" s="152"/>
      <c r="W34" s="152">
        <f t="shared" si="8"/>
        <v>0</v>
      </c>
      <c r="X34" s="184" t="e">
        <f t="shared" si="9"/>
        <v>#DIV/0!</v>
      </c>
      <c r="Y34" s="152"/>
      <c r="Z34" s="152"/>
      <c r="AA34" s="152">
        <f t="shared" si="10"/>
        <v>0</v>
      </c>
      <c r="AB34" s="184" t="e">
        <f t="shared" si="11"/>
        <v>#DIV/0!</v>
      </c>
      <c r="AC34" s="152">
        <f t="shared" si="15"/>
        <v>0</v>
      </c>
      <c r="AD34" s="152">
        <f t="shared" si="12"/>
        <v>0</v>
      </c>
      <c r="AE34" s="152">
        <f t="shared" si="13"/>
        <v>0</v>
      </c>
      <c r="AF34" s="184" t="e">
        <f t="shared" si="14"/>
        <v>#DIV/0!</v>
      </c>
    </row>
    <row r="35" spans="1:32" ht="20.100000000000001" customHeight="1">
      <c r="A35" s="183"/>
      <c r="B35" s="268"/>
      <c r="C35" s="268"/>
      <c r="D35" s="268"/>
      <c r="E35" s="268"/>
      <c r="F35" s="268"/>
      <c r="G35" s="268"/>
      <c r="H35" s="268"/>
      <c r="I35" s="268"/>
      <c r="J35" s="268"/>
      <c r="K35" s="268"/>
      <c r="L35" s="268"/>
      <c r="M35" s="152"/>
      <c r="N35" s="152"/>
      <c r="O35" s="152">
        <f t="shared" si="4"/>
        <v>0</v>
      </c>
      <c r="P35" s="184" t="e">
        <f t="shared" si="5"/>
        <v>#DIV/0!</v>
      </c>
      <c r="Q35" s="152"/>
      <c r="R35" s="152"/>
      <c r="S35" s="152">
        <f t="shared" si="6"/>
        <v>0</v>
      </c>
      <c r="T35" s="184" t="e">
        <f t="shared" si="7"/>
        <v>#DIV/0!</v>
      </c>
      <c r="U35" s="152"/>
      <c r="V35" s="152"/>
      <c r="W35" s="152">
        <f t="shared" si="8"/>
        <v>0</v>
      </c>
      <c r="X35" s="184" t="e">
        <f t="shared" si="9"/>
        <v>#DIV/0!</v>
      </c>
      <c r="Y35" s="152"/>
      <c r="Z35" s="152"/>
      <c r="AA35" s="152">
        <f t="shared" si="10"/>
        <v>0</v>
      </c>
      <c r="AB35" s="184" t="e">
        <f t="shared" si="11"/>
        <v>#DIV/0!</v>
      </c>
      <c r="AC35" s="152">
        <f t="shared" si="15"/>
        <v>0</v>
      </c>
      <c r="AD35" s="152">
        <f t="shared" si="12"/>
        <v>0</v>
      </c>
      <c r="AE35" s="152">
        <f t="shared" si="13"/>
        <v>0</v>
      </c>
      <c r="AF35" s="184" t="e">
        <f t="shared" si="14"/>
        <v>#DIV/0!</v>
      </c>
    </row>
    <row r="36" spans="1:32" ht="24.95" customHeight="1">
      <c r="A36" s="269" t="s">
        <v>97</v>
      </c>
      <c r="B36" s="269"/>
      <c r="C36" s="269"/>
      <c r="D36" s="269"/>
      <c r="E36" s="269"/>
      <c r="F36" s="269"/>
      <c r="G36" s="269"/>
      <c r="H36" s="269"/>
      <c r="I36" s="269"/>
      <c r="J36" s="269"/>
      <c r="K36" s="269"/>
      <c r="L36" s="269"/>
      <c r="M36" s="150">
        <f>SUM(M32:M35)</f>
        <v>0</v>
      </c>
      <c r="N36" s="150">
        <f>SUM(N32:N35)</f>
        <v>0</v>
      </c>
      <c r="O36" s="151">
        <f>SUM(O32:O35)</f>
        <v>0</v>
      </c>
      <c r="P36" s="185" t="e">
        <f t="shared" si="5"/>
        <v>#DIV/0!</v>
      </c>
      <c r="Q36" s="150">
        <f>SUM(Q32:Q35)</f>
        <v>0</v>
      </c>
      <c r="R36" s="150">
        <f>SUM(R32:R35)</f>
        <v>102</v>
      </c>
      <c r="S36" s="151">
        <f>SUM(S32:S35)</f>
        <v>102</v>
      </c>
      <c r="T36" s="185" t="e">
        <f t="shared" si="7"/>
        <v>#DIV/0!</v>
      </c>
      <c r="U36" s="150">
        <f>SUM(U32:U35)</f>
        <v>1923</v>
      </c>
      <c r="V36" s="150">
        <f>SUM(V32:V35)</f>
        <v>731</v>
      </c>
      <c r="W36" s="151">
        <f>SUM(W32:W35)</f>
        <v>-1192</v>
      </c>
      <c r="X36" s="185">
        <f t="shared" si="9"/>
        <v>38.013520540821631</v>
      </c>
      <c r="Y36" s="150">
        <f>SUM(Y32:Y35)</f>
        <v>0</v>
      </c>
      <c r="Z36" s="150">
        <f>SUM(Z32:Z35)</f>
        <v>0</v>
      </c>
      <c r="AA36" s="151">
        <f>SUM(AA32:AA35)</f>
        <v>0</v>
      </c>
      <c r="AB36" s="185" t="e">
        <f t="shared" si="11"/>
        <v>#DIV/0!</v>
      </c>
      <c r="AC36" s="150">
        <f>SUM(AC32:AC35)</f>
        <v>1923</v>
      </c>
      <c r="AD36" s="150">
        <f>SUM(AD32:AD35)</f>
        <v>833</v>
      </c>
      <c r="AE36" s="151">
        <f>SUM(AE32:AE35)</f>
        <v>-1090</v>
      </c>
      <c r="AF36" s="185">
        <f t="shared" si="14"/>
        <v>43.317732709308373</v>
      </c>
    </row>
    <row r="37" spans="1:32" ht="24.95" customHeight="1">
      <c r="A37" s="270" t="s">
        <v>445</v>
      </c>
      <c r="B37" s="270"/>
      <c r="C37" s="270"/>
      <c r="D37" s="270"/>
      <c r="E37" s="270"/>
      <c r="F37" s="270"/>
      <c r="G37" s="270"/>
      <c r="H37" s="270"/>
      <c r="I37" s="270"/>
      <c r="J37" s="270"/>
      <c r="K37" s="270"/>
      <c r="L37" s="270"/>
      <c r="M37" s="186">
        <f>M36/AC36*100</f>
        <v>0</v>
      </c>
      <c r="N37" s="186">
        <f>N36/AD36*100</f>
        <v>0</v>
      </c>
      <c r="O37" s="74"/>
      <c r="P37" s="74"/>
      <c r="Q37" s="186">
        <f>Q36/AC36*100</f>
        <v>0</v>
      </c>
      <c r="R37" s="186">
        <f>R36/AD36*100</f>
        <v>12.244897959183673</v>
      </c>
      <c r="S37" s="74"/>
      <c r="T37" s="74"/>
      <c r="U37" s="186">
        <f>U36/AC36*100</f>
        <v>100</v>
      </c>
      <c r="V37" s="186">
        <f>V36/AD36*100</f>
        <v>87.755102040816325</v>
      </c>
      <c r="W37" s="74"/>
      <c r="X37" s="74"/>
      <c r="Y37" s="186">
        <f>Y36/AC36*100</f>
        <v>0</v>
      </c>
      <c r="Z37" s="186">
        <f>Z36/AD36*100</f>
        <v>0</v>
      </c>
      <c r="AA37" s="74"/>
      <c r="AB37" s="74"/>
      <c r="AC37" s="186">
        <f>SUM(M37,Q37,U37,Y37)</f>
        <v>100</v>
      </c>
      <c r="AD37" s="186">
        <f>SUM(N37,R37,V37,Z37)</f>
        <v>100</v>
      </c>
      <c r="AE37" s="74"/>
      <c r="AF37" s="74"/>
    </row>
    <row r="38" spans="1:32" ht="15" customHeight="1">
      <c r="A38" s="167"/>
      <c r="B38" s="167"/>
      <c r="C38" s="167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  <c r="O38" s="187"/>
      <c r="P38" s="187"/>
      <c r="Q38" s="187"/>
      <c r="R38" s="187"/>
      <c r="S38" s="187"/>
      <c r="T38" s="187"/>
      <c r="U38" s="187"/>
      <c r="V38" s="187"/>
    </row>
    <row r="39" spans="1:32" ht="15" customHeight="1">
      <c r="A39" s="167"/>
      <c r="B39" s="167"/>
      <c r="C39" s="16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  <c r="S39" s="187"/>
      <c r="T39" s="187"/>
      <c r="U39" s="187"/>
      <c r="V39" s="187"/>
    </row>
    <row r="40" spans="1:32" s="168" customFormat="1" ht="31.5" customHeight="1">
      <c r="C40" s="168" t="s">
        <v>446</v>
      </c>
    </row>
    <row r="41" spans="1:32" s="188" customFormat="1">
      <c r="A41" s="93"/>
      <c r="B41" s="93"/>
      <c r="C41" s="93"/>
      <c r="D41" s="93"/>
      <c r="E41" s="93"/>
      <c r="F41" s="93"/>
      <c r="G41" s="93"/>
      <c r="H41" s="93"/>
      <c r="I41" s="93"/>
      <c r="J41" s="93"/>
      <c r="L41" s="93"/>
      <c r="AD41" s="271" t="s">
        <v>438</v>
      </c>
      <c r="AE41" s="271"/>
      <c r="AF41" s="271"/>
    </row>
    <row r="42" spans="1:32" s="189" customFormat="1" ht="34.5" customHeight="1">
      <c r="A42" s="202" t="s">
        <v>424</v>
      </c>
      <c r="B42" s="203" t="s">
        <v>447</v>
      </c>
      <c r="C42" s="203"/>
      <c r="D42" s="203" t="s">
        <v>448</v>
      </c>
      <c r="E42" s="203"/>
      <c r="F42" s="203" t="s">
        <v>449</v>
      </c>
      <c r="G42" s="203"/>
      <c r="H42" s="203" t="s">
        <v>450</v>
      </c>
      <c r="I42" s="203"/>
      <c r="J42" s="203" t="s">
        <v>451</v>
      </c>
      <c r="K42" s="203"/>
      <c r="L42" s="203" t="s">
        <v>45</v>
      </c>
      <c r="M42" s="203"/>
      <c r="N42" s="203"/>
      <c r="O42" s="203"/>
      <c r="P42" s="203"/>
      <c r="Q42" s="203"/>
      <c r="R42" s="203"/>
      <c r="S42" s="203"/>
      <c r="T42" s="203"/>
      <c r="U42" s="203"/>
      <c r="V42" s="203" t="s">
        <v>452</v>
      </c>
      <c r="W42" s="203"/>
      <c r="X42" s="203"/>
      <c r="Y42" s="203"/>
      <c r="Z42" s="203"/>
      <c r="AA42" s="203" t="s">
        <v>453</v>
      </c>
      <c r="AB42" s="203"/>
      <c r="AC42" s="203"/>
      <c r="AD42" s="203"/>
      <c r="AE42" s="203"/>
      <c r="AF42" s="203"/>
    </row>
    <row r="43" spans="1:32" s="189" customFormat="1" ht="52.5" customHeight="1">
      <c r="A43" s="202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 t="s">
        <v>454</v>
      </c>
      <c r="M43" s="203"/>
      <c r="N43" s="203" t="s">
        <v>455</v>
      </c>
      <c r="O43" s="203"/>
      <c r="P43" s="203" t="s">
        <v>456</v>
      </c>
      <c r="Q43" s="203"/>
      <c r="R43" s="203"/>
      <c r="S43" s="203"/>
      <c r="T43" s="203"/>
      <c r="U43" s="203"/>
      <c r="V43" s="203"/>
      <c r="W43" s="203"/>
      <c r="X43" s="203"/>
      <c r="Y43" s="203"/>
      <c r="Z43" s="203"/>
      <c r="AA43" s="203"/>
      <c r="AB43" s="203"/>
      <c r="AC43" s="203"/>
      <c r="AD43" s="203"/>
      <c r="AE43" s="203"/>
      <c r="AF43" s="203"/>
    </row>
    <row r="44" spans="1:32" s="190" customFormat="1" ht="82.5" customHeight="1">
      <c r="A44" s="202"/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 t="s">
        <v>148</v>
      </c>
      <c r="Q44" s="203"/>
      <c r="R44" s="203" t="s">
        <v>457</v>
      </c>
      <c r="S44" s="203"/>
      <c r="T44" s="203" t="s">
        <v>458</v>
      </c>
      <c r="U44" s="203"/>
      <c r="V44" s="203"/>
      <c r="W44" s="203"/>
      <c r="X44" s="203"/>
      <c r="Y44" s="203"/>
      <c r="Z44" s="203"/>
      <c r="AA44" s="203"/>
      <c r="AB44" s="203"/>
      <c r="AC44" s="203"/>
      <c r="AD44" s="203"/>
      <c r="AE44" s="203"/>
      <c r="AF44" s="203"/>
    </row>
    <row r="45" spans="1:32" s="189" customFormat="1" ht="18.75" customHeight="1">
      <c r="A45" s="59">
        <v>1</v>
      </c>
      <c r="B45" s="203">
        <v>2</v>
      </c>
      <c r="C45" s="203"/>
      <c r="D45" s="203">
        <v>3</v>
      </c>
      <c r="E45" s="203"/>
      <c r="F45" s="203">
        <v>4</v>
      </c>
      <c r="G45" s="203"/>
      <c r="H45" s="203">
        <v>5</v>
      </c>
      <c r="I45" s="203"/>
      <c r="J45" s="203">
        <v>6</v>
      </c>
      <c r="K45" s="203"/>
      <c r="L45" s="203">
        <v>7</v>
      </c>
      <c r="M45" s="203"/>
      <c r="N45" s="203">
        <v>8</v>
      </c>
      <c r="O45" s="203"/>
      <c r="P45" s="203">
        <v>9</v>
      </c>
      <c r="Q45" s="203"/>
      <c r="R45" s="202">
        <v>10</v>
      </c>
      <c r="S45" s="202"/>
      <c r="T45" s="203">
        <v>11</v>
      </c>
      <c r="U45" s="203"/>
      <c r="V45" s="203">
        <v>12</v>
      </c>
      <c r="W45" s="203"/>
      <c r="X45" s="203"/>
      <c r="Y45" s="203"/>
      <c r="Z45" s="203"/>
      <c r="AA45" s="203">
        <v>13</v>
      </c>
      <c r="AB45" s="203"/>
      <c r="AC45" s="203"/>
      <c r="AD45" s="203"/>
      <c r="AE45" s="203"/>
      <c r="AF45" s="203"/>
    </row>
    <row r="46" spans="1:32" s="189" customFormat="1" ht="20.100000000000001" customHeight="1">
      <c r="A46" s="191"/>
      <c r="B46" s="272"/>
      <c r="C46" s="272"/>
      <c r="D46" s="244"/>
      <c r="E46" s="244"/>
      <c r="F46" s="234"/>
      <c r="G46" s="234"/>
      <c r="H46" s="234"/>
      <c r="I46" s="234"/>
      <c r="J46" s="234"/>
      <c r="K46" s="234"/>
      <c r="L46" s="234"/>
      <c r="M46" s="234"/>
      <c r="N46" s="249">
        <f t="shared" ref="N46:N52" si="16">SUM(P46,R46,T46)</f>
        <v>0</v>
      </c>
      <c r="O46" s="249"/>
      <c r="P46" s="234"/>
      <c r="Q46" s="234"/>
      <c r="R46" s="234"/>
      <c r="S46" s="234"/>
      <c r="T46" s="234"/>
      <c r="U46" s="234"/>
      <c r="V46" s="273"/>
      <c r="W46" s="273"/>
      <c r="X46" s="273"/>
      <c r="Y46" s="273"/>
      <c r="Z46" s="273"/>
      <c r="AA46" s="242"/>
      <c r="AB46" s="242"/>
      <c r="AC46" s="242"/>
      <c r="AD46" s="242"/>
      <c r="AE46" s="242"/>
      <c r="AF46" s="242"/>
    </row>
    <row r="47" spans="1:32" s="189" customFormat="1" ht="20.100000000000001" customHeight="1">
      <c r="A47" s="191"/>
      <c r="B47" s="272"/>
      <c r="C47" s="272"/>
      <c r="D47" s="244"/>
      <c r="E47" s="244"/>
      <c r="F47" s="234"/>
      <c r="G47" s="234"/>
      <c r="H47" s="234"/>
      <c r="I47" s="234"/>
      <c r="J47" s="234"/>
      <c r="K47" s="234"/>
      <c r="L47" s="234"/>
      <c r="M47" s="234"/>
      <c r="N47" s="249">
        <f t="shared" si="16"/>
        <v>0</v>
      </c>
      <c r="O47" s="249"/>
      <c r="P47" s="234"/>
      <c r="Q47" s="234"/>
      <c r="R47" s="234"/>
      <c r="S47" s="234"/>
      <c r="T47" s="234"/>
      <c r="U47" s="234"/>
      <c r="V47" s="273"/>
      <c r="W47" s="273"/>
      <c r="X47" s="273"/>
      <c r="Y47" s="273"/>
      <c r="Z47" s="273"/>
      <c r="AA47" s="242"/>
      <c r="AB47" s="242"/>
      <c r="AC47" s="242"/>
      <c r="AD47" s="242"/>
      <c r="AE47" s="242"/>
      <c r="AF47" s="242"/>
    </row>
    <row r="48" spans="1:32" s="189" customFormat="1" ht="20.100000000000001" customHeight="1">
      <c r="A48" s="191"/>
      <c r="B48" s="272"/>
      <c r="C48" s="272"/>
      <c r="D48" s="244"/>
      <c r="E48" s="244"/>
      <c r="F48" s="234"/>
      <c r="G48" s="234"/>
      <c r="H48" s="234"/>
      <c r="I48" s="234"/>
      <c r="J48" s="234"/>
      <c r="K48" s="234"/>
      <c r="L48" s="234"/>
      <c r="M48" s="234"/>
      <c r="N48" s="249">
        <f t="shared" si="16"/>
        <v>0</v>
      </c>
      <c r="O48" s="249"/>
      <c r="P48" s="234"/>
      <c r="Q48" s="234"/>
      <c r="R48" s="234"/>
      <c r="S48" s="234"/>
      <c r="T48" s="234"/>
      <c r="U48" s="234"/>
      <c r="V48" s="273"/>
      <c r="W48" s="273"/>
      <c r="X48" s="273"/>
      <c r="Y48" s="273"/>
      <c r="Z48" s="273"/>
      <c r="AA48" s="242"/>
      <c r="AB48" s="242"/>
      <c r="AC48" s="242"/>
      <c r="AD48" s="242"/>
      <c r="AE48" s="242"/>
      <c r="AF48" s="242"/>
    </row>
    <row r="49" spans="1:32" s="189" customFormat="1" ht="20.100000000000001" customHeight="1">
      <c r="A49" s="191"/>
      <c r="B49" s="272"/>
      <c r="C49" s="272"/>
      <c r="D49" s="244"/>
      <c r="E49" s="244"/>
      <c r="F49" s="234"/>
      <c r="G49" s="234"/>
      <c r="H49" s="234"/>
      <c r="I49" s="234"/>
      <c r="J49" s="234"/>
      <c r="K49" s="234"/>
      <c r="L49" s="234"/>
      <c r="M49" s="234"/>
      <c r="N49" s="249">
        <f t="shared" si="16"/>
        <v>0</v>
      </c>
      <c r="O49" s="249"/>
      <c r="P49" s="234"/>
      <c r="Q49" s="234"/>
      <c r="R49" s="234"/>
      <c r="S49" s="234"/>
      <c r="T49" s="234"/>
      <c r="U49" s="234"/>
      <c r="V49" s="273"/>
      <c r="W49" s="273"/>
      <c r="X49" s="273"/>
      <c r="Y49" s="273"/>
      <c r="Z49" s="273"/>
      <c r="AA49" s="242"/>
      <c r="AB49" s="242"/>
      <c r="AC49" s="242"/>
      <c r="AD49" s="242"/>
      <c r="AE49" s="242"/>
      <c r="AF49" s="242"/>
    </row>
    <row r="50" spans="1:32" s="189" customFormat="1" ht="20.100000000000001" customHeight="1">
      <c r="A50" s="191"/>
      <c r="B50" s="272"/>
      <c r="C50" s="272"/>
      <c r="D50" s="244"/>
      <c r="E50" s="244"/>
      <c r="F50" s="234"/>
      <c r="G50" s="234"/>
      <c r="H50" s="234"/>
      <c r="I50" s="234"/>
      <c r="J50" s="234"/>
      <c r="K50" s="234"/>
      <c r="L50" s="234"/>
      <c r="M50" s="234"/>
      <c r="N50" s="249">
        <f t="shared" si="16"/>
        <v>0</v>
      </c>
      <c r="O50" s="249"/>
      <c r="P50" s="234"/>
      <c r="Q50" s="234"/>
      <c r="R50" s="234"/>
      <c r="S50" s="234"/>
      <c r="T50" s="234"/>
      <c r="U50" s="234"/>
      <c r="V50" s="273"/>
      <c r="W50" s="273"/>
      <c r="X50" s="273"/>
      <c r="Y50" s="273"/>
      <c r="Z50" s="273"/>
      <c r="AA50" s="242"/>
      <c r="AB50" s="242"/>
      <c r="AC50" s="242"/>
      <c r="AD50" s="242"/>
      <c r="AE50" s="242"/>
      <c r="AF50" s="242"/>
    </row>
    <row r="51" spans="1:32" s="189" customFormat="1" ht="20.100000000000001" customHeight="1">
      <c r="A51" s="191"/>
      <c r="B51" s="272"/>
      <c r="C51" s="272"/>
      <c r="D51" s="244"/>
      <c r="E51" s="244"/>
      <c r="F51" s="234"/>
      <c r="G51" s="234"/>
      <c r="H51" s="234"/>
      <c r="I51" s="234"/>
      <c r="J51" s="234"/>
      <c r="K51" s="234"/>
      <c r="L51" s="234"/>
      <c r="M51" s="234"/>
      <c r="N51" s="249">
        <f t="shared" si="16"/>
        <v>0</v>
      </c>
      <c r="O51" s="249"/>
      <c r="P51" s="234"/>
      <c r="Q51" s="234"/>
      <c r="R51" s="234"/>
      <c r="S51" s="234"/>
      <c r="T51" s="234"/>
      <c r="U51" s="234"/>
      <c r="V51" s="273"/>
      <c r="W51" s="273"/>
      <c r="X51" s="273"/>
      <c r="Y51" s="273"/>
      <c r="Z51" s="273"/>
      <c r="AA51" s="242"/>
      <c r="AB51" s="242"/>
      <c r="AC51" s="242"/>
      <c r="AD51" s="242"/>
      <c r="AE51" s="242"/>
      <c r="AF51" s="242"/>
    </row>
    <row r="52" spans="1:32" s="189" customFormat="1" ht="20.100000000000001" customHeight="1">
      <c r="A52" s="191"/>
      <c r="B52" s="272"/>
      <c r="C52" s="272"/>
      <c r="D52" s="244"/>
      <c r="E52" s="244"/>
      <c r="F52" s="234"/>
      <c r="G52" s="234"/>
      <c r="H52" s="234"/>
      <c r="I52" s="234"/>
      <c r="J52" s="234"/>
      <c r="K52" s="234"/>
      <c r="L52" s="234"/>
      <c r="M52" s="234"/>
      <c r="N52" s="249">
        <f t="shared" si="16"/>
        <v>0</v>
      </c>
      <c r="O52" s="249"/>
      <c r="P52" s="234"/>
      <c r="Q52" s="234"/>
      <c r="R52" s="234"/>
      <c r="S52" s="234"/>
      <c r="T52" s="234"/>
      <c r="U52" s="234"/>
      <c r="V52" s="273"/>
      <c r="W52" s="273"/>
      <c r="X52" s="273"/>
      <c r="Y52" s="273"/>
      <c r="Z52" s="273"/>
      <c r="AA52" s="242"/>
      <c r="AB52" s="242"/>
      <c r="AC52" s="242"/>
      <c r="AD52" s="242"/>
      <c r="AE52" s="242"/>
      <c r="AF52" s="242"/>
    </row>
    <row r="53" spans="1:32" s="189" customFormat="1" ht="24.95" customHeight="1">
      <c r="A53" s="274" t="s">
        <v>97</v>
      </c>
      <c r="B53" s="274"/>
      <c r="C53" s="274"/>
      <c r="D53" s="274"/>
      <c r="E53" s="274"/>
      <c r="F53" s="230">
        <f>SUM(F46:F52)</f>
        <v>0</v>
      </c>
      <c r="G53" s="230"/>
      <c r="H53" s="230">
        <f>SUM(H46:H52)</f>
        <v>0</v>
      </c>
      <c r="I53" s="230"/>
      <c r="J53" s="230">
        <f>SUM(J46:J52)</f>
        <v>0</v>
      </c>
      <c r="K53" s="230"/>
      <c r="L53" s="230">
        <f>SUM(L46:L52)</f>
        <v>0</v>
      </c>
      <c r="M53" s="230"/>
      <c r="N53" s="230">
        <f>SUM(N46:N52)</f>
        <v>0</v>
      </c>
      <c r="O53" s="230"/>
      <c r="P53" s="230">
        <f>SUM(P46:P52)</f>
        <v>0</v>
      </c>
      <c r="Q53" s="230"/>
      <c r="R53" s="230">
        <f>SUM(R46:R52)</f>
        <v>0</v>
      </c>
      <c r="S53" s="230"/>
      <c r="T53" s="230">
        <f>SUM(T46:T52)</f>
        <v>0</v>
      </c>
      <c r="U53" s="230"/>
      <c r="V53" s="275"/>
      <c r="W53" s="275"/>
      <c r="X53" s="275"/>
      <c r="Y53" s="275"/>
      <c r="Z53" s="275"/>
      <c r="AA53" s="248"/>
      <c r="AB53" s="248"/>
      <c r="AC53" s="248"/>
      <c r="AD53" s="248"/>
      <c r="AE53" s="248"/>
      <c r="AF53" s="248"/>
    </row>
    <row r="54" spans="1:32" ht="15" customHeight="1">
      <c r="A54" s="167"/>
      <c r="B54" s="167"/>
      <c r="C54" s="167"/>
      <c r="D54" s="187"/>
      <c r="E54" s="187"/>
      <c r="F54" s="187"/>
      <c r="G54" s="187"/>
      <c r="H54" s="187"/>
      <c r="I54" s="187"/>
      <c r="J54" s="187"/>
      <c r="K54" s="187"/>
      <c r="L54" s="187"/>
      <c r="M54" s="187"/>
      <c r="N54" s="187"/>
      <c r="O54" s="187"/>
      <c r="P54" s="187"/>
      <c r="Q54" s="187"/>
      <c r="R54" s="187"/>
      <c r="S54" s="187"/>
      <c r="T54" s="187"/>
      <c r="U54" s="187"/>
      <c r="V54" s="187"/>
    </row>
    <row r="55" spans="1:32" ht="15" customHeight="1">
      <c r="A55" s="167"/>
      <c r="B55" s="167"/>
      <c r="C55" s="167"/>
      <c r="D55" s="187"/>
      <c r="E55" s="187"/>
      <c r="F55" s="187"/>
      <c r="G55" s="187"/>
      <c r="H55" s="187"/>
      <c r="I55" s="187"/>
      <c r="J55" s="187"/>
      <c r="K55" s="187"/>
      <c r="L55" s="187"/>
      <c r="M55" s="187"/>
      <c r="N55" s="187"/>
      <c r="O55" s="187"/>
      <c r="P55" s="187"/>
      <c r="Q55" s="187"/>
      <c r="R55" s="187"/>
      <c r="S55" s="187"/>
      <c r="T55" s="187"/>
      <c r="U55" s="187"/>
      <c r="V55" s="187"/>
    </row>
    <row r="56" spans="1:32" ht="15" customHeight="1">
      <c r="A56" s="167"/>
      <c r="B56" s="167"/>
      <c r="C56" s="167"/>
      <c r="D56" s="187"/>
      <c r="E56" s="187"/>
      <c r="F56" s="187"/>
      <c r="G56" s="187"/>
      <c r="H56" s="187"/>
      <c r="I56" s="187"/>
      <c r="J56" s="187"/>
      <c r="K56" s="187"/>
      <c r="L56" s="187"/>
      <c r="M56" s="187"/>
      <c r="N56" s="187"/>
      <c r="O56" s="187"/>
      <c r="P56" s="187"/>
      <c r="Q56" s="187"/>
      <c r="R56" s="187"/>
      <c r="S56" s="187"/>
      <c r="T56" s="187"/>
      <c r="U56" s="187"/>
      <c r="V56" s="187"/>
    </row>
    <row r="57" spans="1:32" ht="15" customHeight="1">
      <c r="A57" s="167"/>
      <c r="B57" s="167"/>
      <c r="C57" s="167"/>
      <c r="D57" s="187"/>
      <c r="E57" s="187"/>
      <c r="F57" s="187"/>
      <c r="G57" s="187"/>
      <c r="H57" s="187"/>
      <c r="I57" s="187"/>
      <c r="J57" s="187"/>
      <c r="K57" s="187"/>
      <c r="L57" s="187"/>
      <c r="M57" s="187"/>
      <c r="N57" s="187"/>
      <c r="O57" s="187"/>
      <c r="P57" s="187"/>
      <c r="Q57" s="187"/>
      <c r="R57" s="187"/>
      <c r="S57" s="187"/>
      <c r="T57" s="187"/>
      <c r="U57" s="187"/>
      <c r="V57" s="187"/>
    </row>
    <row r="58" spans="1:32" ht="15" customHeight="1">
      <c r="A58" s="167"/>
      <c r="B58" s="200" t="s">
        <v>202</v>
      </c>
      <c r="C58" s="200"/>
      <c r="D58" s="200"/>
      <c r="E58" s="200"/>
      <c r="F58" s="200"/>
      <c r="G58" s="200"/>
      <c r="H58" s="187"/>
      <c r="I58" s="187"/>
      <c r="J58" s="187"/>
      <c r="K58" s="187"/>
      <c r="L58" s="187"/>
      <c r="M58" s="276" t="s">
        <v>459</v>
      </c>
      <c r="N58" s="276"/>
      <c r="O58" s="276"/>
      <c r="P58" s="276"/>
      <c r="Q58" s="276"/>
      <c r="R58" s="187"/>
      <c r="S58" s="187"/>
      <c r="T58" s="187"/>
      <c r="U58" s="187"/>
      <c r="V58" s="187"/>
      <c r="W58" s="277" t="s">
        <v>460</v>
      </c>
      <c r="X58" s="277"/>
      <c r="Y58" s="277"/>
      <c r="Z58" s="277"/>
      <c r="AA58" s="277"/>
    </row>
    <row r="59" spans="1:32" s="8" customFormat="1">
      <c r="B59" s="201" t="s">
        <v>343</v>
      </c>
      <c r="C59" s="201"/>
      <c r="D59" s="201"/>
      <c r="E59" s="201"/>
      <c r="F59" s="201"/>
      <c r="G59" s="201"/>
      <c r="H59" s="168"/>
      <c r="I59" s="168"/>
      <c r="J59" s="168"/>
      <c r="K59" s="168"/>
      <c r="L59" s="168"/>
      <c r="M59" s="201" t="s">
        <v>206</v>
      </c>
      <c r="N59" s="201"/>
      <c r="O59" s="201"/>
      <c r="P59" s="201"/>
      <c r="Q59" s="201"/>
      <c r="V59" s="93"/>
      <c r="W59" s="201" t="s">
        <v>461</v>
      </c>
      <c r="X59" s="201"/>
      <c r="Y59" s="201"/>
      <c r="Z59" s="201"/>
      <c r="AA59" s="201"/>
    </row>
    <row r="60" spans="1:32" s="8" customFormat="1">
      <c r="F60" s="2"/>
      <c r="G60" s="2"/>
      <c r="H60" s="2"/>
      <c r="I60" s="2"/>
      <c r="J60" s="2"/>
      <c r="K60" s="2"/>
      <c r="L60" s="2"/>
      <c r="Q60" s="2"/>
      <c r="R60" s="2"/>
      <c r="S60" s="2"/>
      <c r="T60" s="2"/>
      <c r="X60" s="2"/>
      <c r="Y60" s="2"/>
      <c r="Z60" s="2"/>
      <c r="AA60" s="2"/>
    </row>
    <row r="61" spans="1:32">
      <c r="C61" s="192"/>
      <c r="D61" s="192"/>
      <c r="E61" s="192"/>
      <c r="F61" s="192"/>
      <c r="G61" s="192"/>
      <c r="H61" s="192"/>
      <c r="I61" s="193"/>
      <c r="J61" s="193"/>
      <c r="K61" s="193"/>
      <c r="L61" s="193"/>
      <c r="M61" s="193"/>
      <c r="N61" s="193"/>
      <c r="O61" s="193"/>
      <c r="P61" s="193"/>
      <c r="Q61" s="193"/>
      <c r="R61" s="193"/>
      <c r="S61" s="193"/>
      <c r="T61" s="193"/>
      <c r="U61" s="192"/>
      <c r="V61" s="192"/>
    </row>
    <row r="62" spans="1:32" s="278" customFormat="1" ht="13.15" customHeight="1">
      <c r="A62" s="278" t="s">
        <v>462</v>
      </c>
    </row>
  </sheetData>
  <sheetProtection selectLockedCells="1" selectUnlockedCells="1"/>
  <mergeCells count="284">
    <mergeCell ref="B59:G59"/>
    <mergeCell ref="M59:Q59"/>
    <mergeCell ref="W59:AA59"/>
    <mergeCell ref="A62:XFD62"/>
    <mergeCell ref="P53:Q53"/>
    <mergeCell ref="R53:S53"/>
    <mergeCell ref="T53:U53"/>
    <mergeCell ref="V53:Z53"/>
    <mergeCell ref="AA53:AF53"/>
    <mergeCell ref="B58:G58"/>
    <mergeCell ref="M58:Q58"/>
    <mergeCell ref="W58:AA58"/>
    <mergeCell ref="A53:E53"/>
    <mergeCell ref="F53:G53"/>
    <mergeCell ref="H53:I53"/>
    <mergeCell ref="J53:K53"/>
    <mergeCell ref="L53:M53"/>
    <mergeCell ref="N53:O53"/>
    <mergeCell ref="N52:O52"/>
    <mergeCell ref="P52:Q52"/>
    <mergeCell ref="R52:S52"/>
    <mergeCell ref="T52:U52"/>
    <mergeCell ref="V52:Z52"/>
    <mergeCell ref="AA52:AF52"/>
    <mergeCell ref="B52:C52"/>
    <mergeCell ref="D52:E52"/>
    <mergeCell ref="F52:G52"/>
    <mergeCell ref="H52:I52"/>
    <mergeCell ref="J52:K52"/>
    <mergeCell ref="L52:M52"/>
    <mergeCell ref="N51:O51"/>
    <mergeCell ref="P51:Q51"/>
    <mergeCell ref="R51:S51"/>
    <mergeCell ref="T51:U51"/>
    <mergeCell ref="V51:Z51"/>
    <mergeCell ref="AA51:AF51"/>
    <mergeCell ref="B51:C51"/>
    <mergeCell ref="D51:E51"/>
    <mergeCell ref="F51:G51"/>
    <mergeCell ref="H51:I51"/>
    <mergeCell ref="J51:K51"/>
    <mergeCell ref="L51:M51"/>
    <mergeCell ref="N50:O50"/>
    <mergeCell ref="P50:Q50"/>
    <mergeCell ref="R50:S50"/>
    <mergeCell ref="T50:U50"/>
    <mergeCell ref="V50:Z50"/>
    <mergeCell ref="AA50:AF50"/>
    <mergeCell ref="B50:C50"/>
    <mergeCell ref="D50:E50"/>
    <mergeCell ref="F50:G50"/>
    <mergeCell ref="H50:I50"/>
    <mergeCell ref="J50:K50"/>
    <mergeCell ref="L50:M50"/>
    <mergeCell ref="N49:O49"/>
    <mergeCell ref="P49:Q49"/>
    <mergeCell ref="R49:S49"/>
    <mergeCell ref="T49:U49"/>
    <mergeCell ref="V49:Z49"/>
    <mergeCell ref="AA49:AF49"/>
    <mergeCell ref="B49:C49"/>
    <mergeCell ref="D49:E49"/>
    <mergeCell ref="F49:G49"/>
    <mergeCell ref="H49:I49"/>
    <mergeCell ref="J49:K49"/>
    <mergeCell ref="L49:M49"/>
    <mergeCell ref="N48:O48"/>
    <mergeCell ref="P48:Q48"/>
    <mergeCell ref="R48:S48"/>
    <mergeCell ref="T48:U48"/>
    <mergeCell ref="V48:Z48"/>
    <mergeCell ref="AA48:AF48"/>
    <mergeCell ref="B48:C48"/>
    <mergeCell ref="D48:E48"/>
    <mergeCell ref="F48:G48"/>
    <mergeCell ref="H48:I48"/>
    <mergeCell ref="J48:K48"/>
    <mergeCell ref="L48:M48"/>
    <mergeCell ref="N47:O47"/>
    <mergeCell ref="P47:Q47"/>
    <mergeCell ref="R47:S47"/>
    <mergeCell ref="T47:U47"/>
    <mergeCell ref="V47:Z47"/>
    <mergeCell ref="AA47:AF47"/>
    <mergeCell ref="B47:C47"/>
    <mergeCell ref="D47:E47"/>
    <mergeCell ref="F47:G47"/>
    <mergeCell ref="H47:I47"/>
    <mergeCell ref="J47:K47"/>
    <mergeCell ref="L47:M47"/>
    <mergeCell ref="N46:O46"/>
    <mergeCell ref="P46:Q46"/>
    <mergeCell ref="R46:S46"/>
    <mergeCell ref="T46:U46"/>
    <mergeCell ref="V46:Z46"/>
    <mergeCell ref="AA46:AF46"/>
    <mergeCell ref="B46:C46"/>
    <mergeCell ref="D46:E46"/>
    <mergeCell ref="F46:G46"/>
    <mergeCell ref="H46:I46"/>
    <mergeCell ref="J46:K46"/>
    <mergeCell ref="L46:M46"/>
    <mergeCell ref="N45:O45"/>
    <mergeCell ref="P45:Q45"/>
    <mergeCell ref="R45:S45"/>
    <mergeCell ref="T45:U45"/>
    <mergeCell ref="V45:Z45"/>
    <mergeCell ref="AA45:AF45"/>
    <mergeCell ref="B45:C45"/>
    <mergeCell ref="D45:E45"/>
    <mergeCell ref="F45:G45"/>
    <mergeCell ref="H45:I45"/>
    <mergeCell ref="J45:K45"/>
    <mergeCell ref="L45:M45"/>
    <mergeCell ref="V42:Z44"/>
    <mergeCell ref="AA42:AF44"/>
    <mergeCell ref="L43:M44"/>
    <mergeCell ref="N43:O44"/>
    <mergeCell ref="P43:U43"/>
    <mergeCell ref="P44:Q44"/>
    <mergeCell ref="R44:S44"/>
    <mergeCell ref="T44:U44"/>
    <mergeCell ref="A36:L36"/>
    <mergeCell ref="A37:L37"/>
    <mergeCell ref="AD41:AF41"/>
    <mergeCell ref="A42:A44"/>
    <mergeCell ref="B42:C44"/>
    <mergeCell ref="D42:E44"/>
    <mergeCell ref="F42:G44"/>
    <mergeCell ref="H42:I44"/>
    <mergeCell ref="J42:K44"/>
    <mergeCell ref="L42:U42"/>
    <mergeCell ref="AF29:AF30"/>
    <mergeCell ref="B31:L31"/>
    <mergeCell ref="B32:L32"/>
    <mergeCell ref="B33:L33"/>
    <mergeCell ref="B34:L34"/>
    <mergeCell ref="B35:L35"/>
    <mergeCell ref="Z29:Z30"/>
    <mergeCell ref="AA29:AA30"/>
    <mergeCell ref="AB29:AB30"/>
    <mergeCell ref="AC29:AC30"/>
    <mergeCell ref="AD29:AD30"/>
    <mergeCell ref="AE29:AE30"/>
    <mergeCell ref="T29:T30"/>
    <mergeCell ref="U29:U30"/>
    <mergeCell ref="V29:V30"/>
    <mergeCell ref="W29:W30"/>
    <mergeCell ref="X29:X30"/>
    <mergeCell ref="Y29:Y30"/>
    <mergeCell ref="N29:N30"/>
    <mergeCell ref="O29:O30"/>
    <mergeCell ref="P29:P30"/>
    <mergeCell ref="Q29:Q30"/>
    <mergeCell ref="R29:R30"/>
    <mergeCell ref="S29:S30"/>
    <mergeCell ref="Z27:AB27"/>
    <mergeCell ref="AD27:AF27"/>
    <mergeCell ref="A28:A30"/>
    <mergeCell ref="B28:L30"/>
    <mergeCell ref="M28:P28"/>
    <mergeCell ref="Q28:T28"/>
    <mergeCell ref="U28:X28"/>
    <mergeCell ref="Y28:AB28"/>
    <mergeCell ref="AC28:AF28"/>
    <mergeCell ref="M29:M30"/>
    <mergeCell ref="A23:Q23"/>
    <mergeCell ref="R23:T23"/>
    <mergeCell ref="U23:W23"/>
    <mergeCell ref="X23:Z23"/>
    <mergeCell ref="AA23:AC23"/>
    <mergeCell ref="AD23:AF23"/>
    <mergeCell ref="AD21:AF21"/>
    <mergeCell ref="B22:C22"/>
    <mergeCell ref="D22:G22"/>
    <mergeCell ref="H22:O22"/>
    <mergeCell ref="P22:Q22"/>
    <mergeCell ref="R22:T22"/>
    <mergeCell ref="U22:W22"/>
    <mergeCell ref="X22:Z22"/>
    <mergeCell ref="AA22:AC22"/>
    <mergeCell ref="AD22:AF22"/>
    <mergeCell ref="AA20:AC20"/>
    <mergeCell ref="AD20:AF20"/>
    <mergeCell ref="B21:C21"/>
    <mergeCell ref="D21:G21"/>
    <mergeCell ref="H21:O21"/>
    <mergeCell ref="P21:Q21"/>
    <mergeCell ref="R21:T21"/>
    <mergeCell ref="U21:W21"/>
    <mergeCell ref="X21:Z21"/>
    <mergeCell ref="AA21:AC21"/>
    <mergeCell ref="X19:Z19"/>
    <mergeCell ref="AA19:AC19"/>
    <mergeCell ref="AD19:AF19"/>
    <mergeCell ref="B20:C20"/>
    <mergeCell ref="D20:G20"/>
    <mergeCell ref="H20:O20"/>
    <mergeCell ref="P20:Q20"/>
    <mergeCell ref="R20:T20"/>
    <mergeCell ref="U20:W20"/>
    <mergeCell ref="X20:Z20"/>
    <mergeCell ref="U18:W18"/>
    <mergeCell ref="X18:Z18"/>
    <mergeCell ref="AA18:AC18"/>
    <mergeCell ref="AD18:AF18"/>
    <mergeCell ref="B19:C19"/>
    <mergeCell ref="D19:G19"/>
    <mergeCell ref="H19:O19"/>
    <mergeCell ref="P19:Q19"/>
    <mergeCell ref="R19:T19"/>
    <mergeCell ref="U19:W19"/>
    <mergeCell ref="AA15:AC17"/>
    <mergeCell ref="AD15:AF17"/>
    <mergeCell ref="R16:T17"/>
    <mergeCell ref="U16:W17"/>
    <mergeCell ref="X16:Z17"/>
    <mergeCell ref="B18:C18"/>
    <mergeCell ref="D18:G18"/>
    <mergeCell ref="H18:O18"/>
    <mergeCell ref="P18:Q18"/>
    <mergeCell ref="R18:T18"/>
    <mergeCell ref="A15:A17"/>
    <mergeCell ref="B15:C17"/>
    <mergeCell ref="D15:G17"/>
    <mergeCell ref="H15:O17"/>
    <mergeCell ref="P15:Q17"/>
    <mergeCell ref="R15:Z15"/>
    <mergeCell ref="AA9:AC9"/>
    <mergeCell ref="AD9:AF9"/>
    <mergeCell ref="A10:Q10"/>
    <mergeCell ref="R10:T10"/>
    <mergeCell ref="U10:W10"/>
    <mergeCell ref="X10:Z10"/>
    <mergeCell ref="AA10:AC10"/>
    <mergeCell ref="AD10:AF10"/>
    <mergeCell ref="B9:C9"/>
    <mergeCell ref="D9:F9"/>
    <mergeCell ref="G9:Q9"/>
    <mergeCell ref="R9:T9"/>
    <mergeCell ref="U9:W9"/>
    <mergeCell ref="X9:Z9"/>
    <mergeCell ref="AA7:AC7"/>
    <mergeCell ref="AD7:AF7"/>
    <mergeCell ref="B8:C8"/>
    <mergeCell ref="D8:F8"/>
    <mergeCell ref="G8:Q8"/>
    <mergeCell ref="R8:T8"/>
    <mergeCell ref="U8:W8"/>
    <mergeCell ref="X8:Z8"/>
    <mergeCell ref="AA8:AC8"/>
    <mergeCell ref="AD8:AF8"/>
    <mergeCell ref="B7:C7"/>
    <mergeCell ref="D7:F7"/>
    <mergeCell ref="G7:Q7"/>
    <mergeCell ref="R7:T7"/>
    <mergeCell ref="U7:W7"/>
    <mergeCell ref="X7:Z7"/>
    <mergeCell ref="AA5:AC5"/>
    <mergeCell ref="AD5:AF5"/>
    <mergeCell ref="B6:C6"/>
    <mergeCell ref="D6:F6"/>
    <mergeCell ref="G6:Q6"/>
    <mergeCell ref="R6:T6"/>
    <mergeCell ref="U6:W6"/>
    <mergeCell ref="X6:Z6"/>
    <mergeCell ref="AA6:AC6"/>
    <mergeCell ref="AD6:AF6"/>
    <mergeCell ref="AD3:AF4"/>
    <mergeCell ref="R4:T4"/>
    <mergeCell ref="U4:W4"/>
    <mergeCell ref="X4:Z4"/>
    <mergeCell ref="B5:C5"/>
    <mergeCell ref="D5:F5"/>
    <mergeCell ref="G5:Q5"/>
    <mergeCell ref="R5:T5"/>
    <mergeCell ref="U5:W5"/>
    <mergeCell ref="X5:Z5"/>
    <mergeCell ref="A3:A4"/>
    <mergeCell ref="B3:C4"/>
    <mergeCell ref="D3:F4"/>
    <mergeCell ref="G3:Q4"/>
    <mergeCell ref="R3:Z3"/>
    <mergeCell ref="AA3:AC4"/>
  </mergeCells>
  <pageMargins left="0.72013888888888888" right="0.59027777777777779" top="0.56527777777777777" bottom="0.78749999999999998" header="0.31527777777777777" footer="0.51180555555555551"/>
  <pageSetup paperSize="9" firstPageNumber="0" orientation="landscape" horizontalDpi="300" verticalDpi="300"/>
  <headerFooter alignWithMargins="0">
    <oddHeader>&amp;C&amp;"Times New Roman,Звичайний"&amp;16 &amp;14 15&amp;R&amp;"Times New Roman,Звичайний"&amp;14Таблиця 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13</vt:i4>
      </vt:variant>
    </vt:vector>
  </HeadingPairs>
  <TitlesOfParts>
    <vt:vector size="21" baseType="lpstr">
      <vt:lpstr>Осн. фін. пок.</vt:lpstr>
      <vt:lpstr>I. Фін результат</vt:lpstr>
      <vt:lpstr>ІІ. Розр. з бюджетом</vt:lpstr>
      <vt:lpstr>ІІІ. Рух грош. коштів</vt:lpstr>
      <vt:lpstr>IV. Кап. інвестиції</vt:lpstr>
      <vt:lpstr> V. Коефіцієнти</vt:lpstr>
      <vt:lpstr>6.1. Інша інфо_1</vt:lpstr>
      <vt:lpstr>6.2. Інша інфо_2</vt:lpstr>
      <vt:lpstr>' V. Коефіцієнти'!Заголовки_для_печати</vt:lpstr>
      <vt:lpstr>'I. Фін результат'!Заголовки_для_печати</vt:lpstr>
      <vt:lpstr>'ІІ. Розр. з бюджетом'!Заголовки_для_печати</vt:lpstr>
      <vt:lpstr>'ІІІ. Рух грош. коштів'!Заголовки_для_печати</vt:lpstr>
      <vt:lpstr>'Осн. фін. пок.'!Заголовки_для_печати</vt:lpstr>
      <vt:lpstr>' V. Коефіцієнти'!Область_печати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'ІІ. Розр. з бюджетом'!Область_печати</vt:lpstr>
      <vt:lpstr>'ІІІ. Рух грош. коштів'!Область_печати</vt:lpstr>
      <vt:lpstr>'Осн. фін. пок.'!Область_печати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</dc:creator>
  <cp:lastModifiedBy>Admin</cp:lastModifiedBy>
  <dcterms:created xsi:type="dcterms:W3CDTF">2021-03-11T07:28:22Z</dcterms:created>
  <dcterms:modified xsi:type="dcterms:W3CDTF">2021-03-11T07:28:22Z</dcterms:modified>
</cp:coreProperties>
</file>