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545" windowWidth="12000" windowHeight="6420" tabRatio="915" activeTab="6"/>
  </bookViews>
  <sheets>
    <sheet name="Осн. фін. пок." sheetId="14" r:id="rId1"/>
    <sheet name="I. Фін результат" sheetId="2" r:id="rId2"/>
    <sheet name="ІІ. Розр. з бюджетом" sheetId="19" r:id="rId3"/>
    <sheet name="ІІІ. Рух грош. коштів" sheetId="18" r:id="rId4"/>
    <sheet name="IV. Кап. інвестиції" sheetId="3" r:id="rId5"/>
    <sheet name=" V. Коефіцієнти" sheetId="11" r:id="rId6"/>
    <sheet name="6.1. Інша інфо_1" sheetId="10" r:id="rId7"/>
    <sheet name="6.2. Інша інфо_2" sheetId="9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5">' V. Коефіцієнти'!$5:$5</definedName>
    <definedName name="_xlnm.Print_Titles" localSheetId="1">'I. Фін результат'!$3:$5</definedName>
    <definedName name="_xlnm.Print_Titles" localSheetId="2">'ІІ. Розр. з бюджетом'!$3:$5</definedName>
    <definedName name="_xlnm.Print_Titles" localSheetId="3">'ІІІ. Рух грош. коштів'!$3:$5</definedName>
    <definedName name="_xlnm.Print_Titles" localSheetId="0">'Осн. фін. пок.'!$4:$6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5">' V. Коефіцієнти'!$A$1:$H$28</definedName>
    <definedName name="_xlnm.Print_Area" localSheetId="6">'6.1. Інша інфо_1'!$A$1:$O$75</definedName>
    <definedName name="_xlnm.Print_Area" localSheetId="7">'6.2. Інша інфо_2'!$A$1:$AF$59</definedName>
    <definedName name="_xlnm.Print_Area" localSheetId="1">'I. Фін результат'!$A$1:$I$103</definedName>
    <definedName name="_xlnm.Print_Area" localSheetId="4">'IV. Кап. інвестиції'!$A$1:$H$17</definedName>
    <definedName name="_xlnm.Print_Area" localSheetId="2">'ІІ. Розр. з бюджетом'!$A$1:$H$48</definedName>
    <definedName name="_xlnm.Print_Area" localSheetId="3">'ІІІ. Рух грош. коштів'!$A$1:$H$75</definedName>
    <definedName name="_xlnm.Print_Area" localSheetId="0">'Осн. фін. пок.'!$A$1:$H$146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44525"/>
</workbook>
</file>

<file path=xl/calcChain.xml><?xml version="1.0" encoding="utf-8"?>
<calcChain xmlns="http://schemas.openxmlformats.org/spreadsheetml/2006/main">
  <c r="F105" i="14" l="1"/>
  <c r="F70" i="14"/>
  <c r="D111" i="14"/>
  <c r="F20" i="18"/>
  <c r="F7" i="18"/>
  <c r="D36" i="19"/>
  <c r="D36" i="14"/>
  <c r="F84" i="2"/>
  <c r="F15" i="10" l="1"/>
  <c r="E93" i="2"/>
  <c r="D30" i="18" l="1"/>
  <c r="D27" i="18"/>
  <c r="D20" i="18"/>
  <c r="D19" i="18"/>
  <c r="D8" i="18"/>
  <c r="D38" i="19"/>
  <c r="D31" i="19"/>
  <c r="D22" i="19"/>
  <c r="D92" i="2"/>
  <c r="D96" i="2"/>
  <c r="D95" i="2"/>
  <c r="D94" i="2"/>
  <c r="D93" i="2"/>
  <c r="D84" i="2"/>
  <c r="D77" i="2"/>
  <c r="D72" i="2"/>
  <c r="D37" i="2"/>
  <c r="D36" i="2"/>
  <c r="D33" i="2"/>
  <c r="D27" i="2"/>
  <c r="D26" i="2"/>
  <c r="D25" i="2"/>
  <c r="D24" i="2"/>
  <c r="D22" i="2"/>
  <c r="D19" i="2"/>
  <c r="D16" i="2"/>
  <c r="D15" i="2"/>
  <c r="D14" i="2"/>
  <c r="D13" i="2"/>
  <c r="D12" i="2"/>
  <c r="D11" i="2"/>
  <c r="D10" i="2"/>
  <c r="D9" i="2"/>
  <c r="D7" i="2"/>
  <c r="D21" i="19" l="1"/>
  <c r="E116" i="14"/>
  <c r="D116" i="14"/>
  <c r="C25" i="10" l="1"/>
  <c r="C26" i="10"/>
  <c r="C24" i="10"/>
  <c r="C22" i="10"/>
  <c r="C21" i="10"/>
  <c r="C20" i="10"/>
  <c r="C91" i="2"/>
  <c r="F21" i="10" l="1"/>
  <c r="D119" i="14" l="1"/>
  <c r="F50" i="14"/>
  <c r="I22" i="10" l="1"/>
  <c r="I20" i="10"/>
  <c r="I24" i="10" s="1"/>
  <c r="I21" i="10"/>
  <c r="C116" i="14" l="1"/>
  <c r="F22" i="10" l="1"/>
  <c r="F20" i="10"/>
  <c r="F25" i="10"/>
  <c r="F26" i="10"/>
  <c r="E91" i="2"/>
  <c r="F45" i="10" l="1"/>
  <c r="F8" i="2" l="1"/>
  <c r="E111" i="14" l="1"/>
  <c r="I15" i="10"/>
  <c r="I26" i="10" l="1"/>
  <c r="I25" i="10"/>
  <c r="I45" i="10" l="1"/>
  <c r="E18" i="2" l="1"/>
  <c r="E35" i="19" l="1"/>
  <c r="D97" i="2"/>
  <c r="D28" i="2"/>
  <c r="D8" i="2" l="1"/>
  <c r="E80" i="14"/>
  <c r="E41" i="14"/>
  <c r="F41" i="14" l="1"/>
  <c r="D91" i="2" l="1"/>
  <c r="J45" i="10" l="1"/>
  <c r="D17" i="2" l="1"/>
  <c r="E6" i="3" l="1"/>
  <c r="C6" i="3"/>
  <c r="M45" i="10" l="1"/>
  <c r="F48" i="14" l="1"/>
  <c r="F49" i="14"/>
  <c r="I19" i="10"/>
  <c r="I23" i="10" s="1"/>
  <c r="F51" i="14"/>
  <c r="F52" i="14"/>
  <c r="D47" i="14"/>
  <c r="G118" i="14"/>
  <c r="H69" i="18"/>
  <c r="G114" i="14"/>
  <c r="H116" i="14"/>
  <c r="G117" i="14"/>
  <c r="H118" i="14"/>
  <c r="G112" i="14"/>
  <c r="C8" i="14"/>
  <c r="C12" i="14"/>
  <c r="C13" i="14"/>
  <c r="C14" i="14"/>
  <c r="C15" i="14"/>
  <c r="C16" i="14"/>
  <c r="C41" i="14"/>
  <c r="C47" i="14"/>
  <c r="C48" i="14"/>
  <c r="C49" i="14"/>
  <c r="C50" i="14"/>
  <c r="C51" i="14"/>
  <c r="C52" i="14"/>
  <c r="C53" i="14"/>
  <c r="C70" i="14"/>
  <c r="C71" i="14"/>
  <c r="C72" i="14"/>
  <c r="C73" i="14"/>
  <c r="C74" i="14"/>
  <c r="C80" i="14"/>
  <c r="D12" i="3"/>
  <c r="D97" i="14" s="1"/>
  <c r="D11" i="3"/>
  <c r="F18" i="2"/>
  <c r="F91" i="2"/>
  <c r="D17" i="18"/>
  <c r="D11" i="18"/>
  <c r="D84" i="14" s="1"/>
  <c r="E20" i="19"/>
  <c r="D75" i="2"/>
  <c r="D30" i="19"/>
  <c r="D34" i="2"/>
  <c r="H31" i="2"/>
  <c r="D35" i="2"/>
  <c r="H20" i="2"/>
  <c r="F17" i="2"/>
  <c r="E8" i="2"/>
  <c r="D48" i="14"/>
  <c r="D51" i="14"/>
  <c r="D52" i="14"/>
  <c r="D20" i="2"/>
  <c r="D14" i="14"/>
  <c r="D15" i="14"/>
  <c r="D23" i="2"/>
  <c r="D16" i="14" s="1"/>
  <c r="D29" i="2"/>
  <c r="D30" i="2"/>
  <c r="D31" i="2"/>
  <c r="D32" i="2"/>
  <c r="D38" i="2"/>
  <c r="D39" i="2"/>
  <c r="D40" i="2"/>
  <c r="D12" i="14"/>
  <c r="C30" i="19"/>
  <c r="C77" i="14" s="1"/>
  <c r="E30" i="19"/>
  <c r="E77" i="14" s="1"/>
  <c r="G23" i="19"/>
  <c r="H28" i="19"/>
  <c r="T53" i="9"/>
  <c r="R53" i="9"/>
  <c r="P53" i="9"/>
  <c r="N46" i="9"/>
  <c r="N47" i="9"/>
  <c r="N48" i="9"/>
  <c r="N49" i="9"/>
  <c r="N50" i="9"/>
  <c r="N51" i="9"/>
  <c r="N52" i="9"/>
  <c r="L53" i="9"/>
  <c r="J53" i="9"/>
  <c r="H53" i="9"/>
  <c r="F53" i="9"/>
  <c r="H112" i="14"/>
  <c r="G113" i="14"/>
  <c r="H113" i="14"/>
  <c r="H114" i="14"/>
  <c r="G115" i="14"/>
  <c r="H115" i="14"/>
  <c r="G116" i="14"/>
  <c r="H117" i="14"/>
  <c r="G120" i="14"/>
  <c r="H120" i="14"/>
  <c r="G121" i="14"/>
  <c r="H121" i="14"/>
  <c r="G122" i="14"/>
  <c r="H122" i="14"/>
  <c r="H110" i="14"/>
  <c r="G110" i="14"/>
  <c r="Z36" i="9"/>
  <c r="V36" i="9"/>
  <c r="F101" i="14" s="1"/>
  <c r="R36" i="9"/>
  <c r="F100" i="14" s="1"/>
  <c r="N36" i="9"/>
  <c r="F99" i="14" s="1"/>
  <c r="Y36" i="9"/>
  <c r="U36" i="9"/>
  <c r="E101" i="14" s="1"/>
  <c r="Q36" i="9"/>
  <c r="E100" i="14" s="1"/>
  <c r="M36" i="9"/>
  <c r="E99" i="14" s="1"/>
  <c r="AD32" i="9"/>
  <c r="AD33" i="9"/>
  <c r="AD34" i="9"/>
  <c r="AD35" i="9"/>
  <c r="AC34" i="9"/>
  <c r="AC32" i="9"/>
  <c r="AC33" i="9"/>
  <c r="AC35" i="9"/>
  <c r="AA32" i="9"/>
  <c r="AA33" i="9"/>
  <c r="AA34" i="9"/>
  <c r="AA36" i="9" s="1"/>
  <c r="AA35" i="9"/>
  <c r="W32" i="9"/>
  <c r="W33" i="9"/>
  <c r="W34" i="9"/>
  <c r="W35" i="9"/>
  <c r="S32" i="9"/>
  <c r="S33" i="9"/>
  <c r="S34" i="9"/>
  <c r="S35" i="9"/>
  <c r="O32" i="9"/>
  <c r="O33" i="9"/>
  <c r="O34" i="9"/>
  <c r="O35" i="9"/>
  <c r="X23" i="9"/>
  <c r="U23" i="9"/>
  <c r="AA20" i="9"/>
  <c r="AA21" i="9"/>
  <c r="AA22" i="9"/>
  <c r="AA19" i="9"/>
  <c r="R23" i="9"/>
  <c r="X10" i="9"/>
  <c r="U10" i="9"/>
  <c r="AD6" i="9"/>
  <c r="AA7" i="9"/>
  <c r="AA8" i="9"/>
  <c r="AA9" i="9"/>
  <c r="AA6" i="9"/>
  <c r="R10" i="9"/>
  <c r="F131" i="14"/>
  <c r="F130" i="14"/>
  <c r="F129" i="14"/>
  <c r="E131" i="14"/>
  <c r="E130" i="14"/>
  <c r="E129" i="14"/>
  <c r="F127" i="14"/>
  <c r="F126" i="14"/>
  <c r="F125" i="14"/>
  <c r="E127" i="14"/>
  <c r="E126" i="14"/>
  <c r="E125" i="14"/>
  <c r="D75" i="10"/>
  <c r="H75" i="10"/>
  <c r="L75" i="10"/>
  <c r="N72" i="10"/>
  <c r="N69" i="10"/>
  <c r="N66" i="10"/>
  <c r="F75" i="10"/>
  <c r="J75" i="10"/>
  <c r="O45" i="10"/>
  <c r="J46" i="10"/>
  <c r="K46" i="10"/>
  <c r="L46" i="10"/>
  <c r="J47" i="10"/>
  <c r="K47" i="10"/>
  <c r="L47" i="10"/>
  <c r="J48" i="10"/>
  <c r="K48" i="10"/>
  <c r="L48" i="10"/>
  <c r="L45" i="10"/>
  <c r="K45" i="10"/>
  <c r="D49" i="10"/>
  <c r="G49" i="10"/>
  <c r="F141" i="14"/>
  <c r="F140" i="14"/>
  <c r="F139" i="14"/>
  <c r="E50" i="14"/>
  <c r="F11" i="10"/>
  <c r="F135" i="14"/>
  <c r="E135" i="14"/>
  <c r="F136" i="14"/>
  <c r="E136" i="14"/>
  <c r="F134" i="14"/>
  <c r="E134" i="14"/>
  <c r="C136" i="14"/>
  <c r="C135" i="14"/>
  <c r="C134" i="14"/>
  <c r="D50" i="14"/>
  <c r="C141" i="14"/>
  <c r="C140" i="14"/>
  <c r="C139" i="14"/>
  <c r="C11" i="10"/>
  <c r="C23" i="10" s="1"/>
  <c r="N12" i="10"/>
  <c r="N13" i="10"/>
  <c r="N14" i="10"/>
  <c r="N15" i="10"/>
  <c r="N16" i="10"/>
  <c r="N17" i="10"/>
  <c r="N18" i="10"/>
  <c r="N20" i="10"/>
  <c r="N21" i="10"/>
  <c r="N22" i="10"/>
  <c r="L12" i="10"/>
  <c r="L13" i="10"/>
  <c r="L14" i="10"/>
  <c r="L16" i="10"/>
  <c r="L17" i="10"/>
  <c r="L18" i="10"/>
  <c r="L20" i="10"/>
  <c r="L21" i="10"/>
  <c r="L22" i="10"/>
  <c r="L24" i="10"/>
  <c r="L26" i="10"/>
  <c r="C15" i="10"/>
  <c r="E119" i="14"/>
  <c r="E107" i="14" s="1"/>
  <c r="C119" i="14"/>
  <c r="H119" i="14" s="1"/>
  <c r="C111" i="14"/>
  <c r="H111" i="14" s="1"/>
  <c r="D108" i="14"/>
  <c r="E108" i="14"/>
  <c r="F108" i="14"/>
  <c r="C108" i="14"/>
  <c r="D107" i="14"/>
  <c r="F107" i="14"/>
  <c r="G107" i="14" s="1"/>
  <c r="E8" i="14"/>
  <c r="E53" i="2"/>
  <c r="E21" i="14" s="1"/>
  <c r="F8" i="14"/>
  <c r="F49" i="2"/>
  <c r="F53" i="2"/>
  <c r="D92" i="14"/>
  <c r="D93" i="14"/>
  <c r="D94" i="14"/>
  <c r="D95" i="14"/>
  <c r="E92" i="14"/>
  <c r="E93" i="14"/>
  <c r="E94" i="14"/>
  <c r="E95" i="14"/>
  <c r="E96" i="14"/>
  <c r="E97" i="14"/>
  <c r="F92" i="14"/>
  <c r="G92" i="14" s="1"/>
  <c r="F93" i="14"/>
  <c r="F94" i="14"/>
  <c r="F95" i="14"/>
  <c r="F96" i="14"/>
  <c r="F97" i="14"/>
  <c r="H97" i="14" s="1"/>
  <c r="C93" i="14"/>
  <c r="C94" i="14"/>
  <c r="C95" i="14"/>
  <c r="C96" i="14"/>
  <c r="C97" i="14"/>
  <c r="C92" i="14"/>
  <c r="D83" i="14"/>
  <c r="E83" i="14"/>
  <c r="F83" i="14"/>
  <c r="E84" i="14"/>
  <c r="F84" i="14"/>
  <c r="D88" i="14"/>
  <c r="E88" i="14"/>
  <c r="F88" i="14"/>
  <c r="C88" i="14"/>
  <c r="C84" i="14"/>
  <c r="C83" i="14"/>
  <c r="E19" i="11"/>
  <c r="F19" i="11"/>
  <c r="G19" i="11"/>
  <c r="D19" i="11"/>
  <c r="E52" i="14"/>
  <c r="F15" i="11"/>
  <c r="G15" i="11"/>
  <c r="D15" i="11"/>
  <c r="F14" i="11"/>
  <c r="G14" i="11"/>
  <c r="D14" i="11"/>
  <c r="G7" i="3"/>
  <c r="H7" i="3"/>
  <c r="G8" i="3"/>
  <c r="H8" i="3"/>
  <c r="G9" i="3"/>
  <c r="H9" i="3"/>
  <c r="G10" i="3"/>
  <c r="H10" i="3"/>
  <c r="G11" i="3"/>
  <c r="H11" i="3"/>
  <c r="G12" i="3"/>
  <c r="H12" i="3"/>
  <c r="F6" i="3"/>
  <c r="H6" i="3" s="1"/>
  <c r="G8" i="18"/>
  <c r="H8" i="18"/>
  <c r="G9" i="18"/>
  <c r="H9" i="18"/>
  <c r="G10" i="18"/>
  <c r="H10" i="18"/>
  <c r="G11" i="18"/>
  <c r="H11" i="18"/>
  <c r="G12" i="18"/>
  <c r="H12" i="18"/>
  <c r="G14" i="18"/>
  <c r="H14" i="18"/>
  <c r="G15" i="18"/>
  <c r="H15" i="18"/>
  <c r="G16" i="18"/>
  <c r="H16" i="18"/>
  <c r="G17" i="18"/>
  <c r="H17" i="18"/>
  <c r="G19" i="18"/>
  <c r="H19" i="18"/>
  <c r="G20" i="18"/>
  <c r="H20" i="18"/>
  <c r="G22" i="18"/>
  <c r="H22" i="18"/>
  <c r="G23" i="18"/>
  <c r="H23" i="18"/>
  <c r="G24" i="18"/>
  <c r="H24" i="18"/>
  <c r="G26" i="18"/>
  <c r="H26" i="18"/>
  <c r="G27" i="18"/>
  <c r="H27" i="18"/>
  <c r="G28" i="18"/>
  <c r="H28" i="18"/>
  <c r="G29" i="18"/>
  <c r="H29" i="18"/>
  <c r="G30" i="18"/>
  <c r="H30" i="18"/>
  <c r="G32" i="18"/>
  <c r="H32" i="18"/>
  <c r="G33" i="18"/>
  <c r="H33" i="18"/>
  <c r="G34" i="18"/>
  <c r="H34" i="18"/>
  <c r="G35" i="18"/>
  <c r="H35" i="18"/>
  <c r="G36" i="18"/>
  <c r="H36" i="18"/>
  <c r="G38" i="18"/>
  <c r="H38" i="18"/>
  <c r="G40" i="18"/>
  <c r="H40" i="18"/>
  <c r="G41" i="18"/>
  <c r="H41" i="18"/>
  <c r="G42" i="18"/>
  <c r="H42" i="18"/>
  <c r="G43" i="18"/>
  <c r="H43" i="18"/>
  <c r="G45" i="18"/>
  <c r="H45" i="18"/>
  <c r="G46" i="18"/>
  <c r="H46" i="18"/>
  <c r="G47" i="18"/>
  <c r="H47" i="18"/>
  <c r="G48" i="18"/>
  <c r="H48" i="18"/>
  <c r="G49" i="18"/>
  <c r="H49" i="18"/>
  <c r="G51" i="18"/>
  <c r="H51" i="18"/>
  <c r="G53" i="18"/>
  <c r="H53" i="18"/>
  <c r="G55" i="18"/>
  <c r="H55" i="18"/>
  <c r="G56" i="18"/>
  <c r="H56" i="18"/>
  <c r="G57" i="18"/>
  <c r="H57" i="18"/>
  <c r="G58" i="18"/>
  <c r="H58" i="18"/>
  <c r="G60" i="18"/>
  <c r="H60" i="18"/>
  <c r="G62" i="18"/>
  <c r="H62" i="18"/>
  <c r="G63" i="18"/>
  <c r="H63" i="18"/>
  <c r="G64" i="18"/>
  <c r="H64" i="18"/>
  <c r="G65" i="18"/>
  <c r="H65" i="18"/>
  <c r="G66" i="18"/>
  <c r="H66" i="18"/>
  <c r="G69" i="18"/>
  <c r="G70" i="18"/>
  <c r="H70" i="18"/>
  <c r="F13" i="18"/>
  <c r="F21" i="18"/>
  <c r="F31" i="18"/>
  <c r="F25" i="18" s="1"/>
  <c r="F39" i="18"/>
  <c r="F44" i="18"/>
  <c r="F54" i="18"/>
  <c r="F52" i="18"/>
  <c r="F61" i="18"/>
  <c r="E13" i="18"/>
  <c r="E7" i="18" s="1"/>
  <c r="E21" i="18"/>
  <c r="E31" i="18"/>
  <c r="E25" i="18" s="1"/>
  <c r="E18" i="18" s="1"/>
  <c r="E39" i="18"/>
  <c r="E44" i="18"/>
  <c r="E54" i="18"/>
  <c r="E61" i="18"/>
  <c r="D13" i="18"/>
  <c r="D21" i="18"/>
  <c r="D31" i="18"/>
  <c r="D25" i="18" s="1"/>
  <c r="D39" i="18"/>
  <c r="D44" i="18"/>
  <c r="D50" i="18"/>
  <c r="D86" i="14" s="1"/>
  <c r="D54" i="18"/>
  <c r="D52" i="18" s="1"/>
  <c r="D61" i="18"/>
  <c r="D59" i="18" s="1"/>
  <c r="C13" i="18"/>
  <c r="C7" i="18" s="1"/>
  <c r="C21" i="18"/>
  <c r="C31" i="18"/>
  <c r="C25" i="18"/>
  <c r="C39" i="18"/>
  <c r="C44" i="18"/>
  <c r="C50" i="18" s="1"/>
  <c r="C86" i="14" s="1"/>
  <c r="C54" i="18"/>
  <c r="C52" i="18" s="1"/>
  <c r="C61" i="18"/>
  <c r="C59" i="18" s="1"/>
  <c r="D80" i="14"/>
  <c r="F80" i="14"/>
  <c r="D79" i="14"/>
  <c r="E79" i="14"/>
  <c r="F79" i="14"/>
  <c r="C79" i="14"/>
  <c r="D70" i="14"/>
  <c r="E70" i="14"/>
  <c r="D71" i="14"/>
  <c r="E71" i="14"/>
  <c r="F71" i="14"/>
  <c r="D72" i="14"/>
  <c r="E72" i="14"/>
  <c r="F72" i="14"/>
  <c r="D73" i="14"/>
  <c r="E73" i="14"/>
  <c r="F73" i="14"/>
  <c r="D74" i="14"/>
  <c r="E74" i="14"/>
  <c r="F74" i="14"/>
  <c r="D75" i="14"/>
  <c r="E75" i="14"/>
  <c r="F75" i="14"/>
  <c r="D76" i="14"/>
  <c r="E76" i="14"/>
  <c r="F76" i="14"/>
  <c r="C75" i="14"/>
  <c r="C76" i="14"/>
  <c r="D64" i="14"/>
  <c r="E64" i="14"/>
  <c r="F64" i="14"/>
  <c r="D65" i="14"/>
  <c r="E65" i="14"/>
  <c r="F65" i="14"/>
  <c r="D66" i="14"/>
  <c r="E66" i="14"/>
  <c r="F66" i="14"/>
  <c r="C65" i="14"/>
  <c r="C66" i="14"/>
  <c r="C64" i="14"/>
  <c r="C61" i="14"/>
  <c r="D61" i="14"/>
  <c r="E61" i="14"/>
  <c r="F61" i="14"/>
  <c r="C62" i="14"/>
  <c r="D62" i="14"/>
  <c r="E62" i="14"/>
  <c r="F62" i="14"/>
  <c r="C63" i="14"/>
  <c r="D63" i="14"/>
  <c r="E63" i="14"/>
  <c r="F63" i="14"/>
  <c r="C59" i="14"/>
  <c r="C60" i="14"/>
  <c r="D59" i="14"/>
  <c r="D60" i="14"/>
  <c r="E59" i="14"/>
  <c r="E60" i="14"/>
  <c r="F59" i="14"/>
  <c r="F60" i="14"/>
  <c r="D57" i="14"/>
  <c r="E57" i="14"/>
  <c r="F57" i="14"/>
  <c r="C57" i="14"/>
  <c r="D40" i="19"/>
  <c r="E40" i="19"/>
  <c r="H40" i="19" s="1"/>
  <c r="F40" i="19"/>
  <c r="C40" i="19"/>
  <c r="D35" i="19"/>
  <c r="D78" i="14" s="1"/>
  <c r="E78" i="14"/>
  <c r="F35" i="19"/>
  <c r="G35" i="19" s="1"/>
  <c r="C35" i="19"/>
  <c r="C78" i="14" s="1"/>
  <c r="F30" i="19"/>
  <c r="D20" i="19"/>
  <c r="D69" i="14" s="1"/>
  <c r="F20" i="19"/>
  <c r="C20" i="19"/>
  <c r="H21" i="19"/>
  <c r="H22" i="19"/>
  <c r="H23" i="19"/>
  <c r="H24" i="19"/>
  <c r="H25" i="19"/>
  <c r="H26" i="19"/>
  <c r="H27" i="19"/>
  <c r="H29" i="19"/>
  <c r="H31" i="19"/>
  <c r="H32" i="19"/>
  <c r="H33" i="19"/>
  <c r="H34" i="19"/>
  <c r="H36" i="19"/>
  <c r="H37" i="19"/>
  <c r="H38" i="19"/>
  <c r="H39" i="19"/>
  <c r="H41" i="19"/>
  <c r="H42" i="19"/>
  <c r="H9" i="19"/>
  <c r="H10" i="19"/>
  <c r="H11" i="19"/>
  <c r="H12" i="19"/>
  <c r="H13" i="19"/>
  <c r="H14" i="19"/>
  <c r="H15" i="19"/>
  <c r="H16" i="19"/>
  <c r="H17" i="19"/>
  <c r="H7" i="19"/>
  <c r="D8" i="19"/>
  <c r="E8" i="19"/>
  <c r="F8" i="19"/>
  <c r="C8" i="19"/>
  <c r="E47" i="14"/>
  <c r="E48" i="14"/>
  <c r="D49" i="14"/>
  <c r="E49" i="14"/>
  <c r="E51" i="14"/>
  <c r="D53" i="14"/>
  <c r="E53" i="14"/>
  <c r="F53" i="14"/>
  <c r="D41" i="14"/>
  <c r="G41" i="14"/>
  <c r="D42" i="14"/>
  <c r="E42" i="14"/>
  <c r="F42" i="14"/>
  <c r="C42" i="14"/>
  <c r="D34" i="14"/>
  <c r="E34" i="14"/>
  <c r="F34" i="14"/>
  <c r="C34" i="14"/>
  <c r="C32" i="14"/>
  <c r="D32" i="14"/>
  <c r="E32" i="14"/>
  <c r="F32" i="14"/>
  <c r="D30" i="14"/>
  <c r="E30" i="14"/>
  <c r="F30" i="14"/>
  <c r="C30" i="14"/>
  <c r="D29" i="14"/>
  <c r="E29" i="14"/>
  <c r="F29" i="14"/>
  <c r="C29" i="14"/>
  <c r="D28" i="14"/>
  <c r="E28" i="14"/>
  <c r="F28" i="14"/>
  <c r="C28" i="14"/>
  <c r="D27" i="14"/>
  <c r="E27" i="14"/>
  <c r="F27" i="14"/>
  <c r="C27" i="14"/>
  <c r="C22" i="14"/>
  <c r="D22" i="14"/>
  <c r="E22" i="14"/>
  <c r="F22" i="14"/>
  <c r="C23" i="14"/>
  <c r="D23" i="14"/>
  <c r="E23" i="14"/>
  <c r="F23" i="14"/>
  <c r="C19" i="14"/>
  <c r="D19" i="14"/>
  <c r="E19" i="14"/>
  <c r="F19" i="14"/>
  <c r="C20" i="14"/>
  <c r="D20" i="14"/>
  <c r="E20" i="14"/>
  <c r="F20" i="14"/>
  <c r="G36" i="14"/>
  <c r="G37" i="14"/>
  <c r="G38" i="14"/>
  <c r="G39" i="14"/>
  <c r="G45" i="14"/>
  <c r="G46" i="14"/>
  <c r="E12" i="14"/>
  <c r="F12" i="14"/>
  <c r="D13" i="14"/>
  <c r="E13" i="14"/>
  <c r="F13" i="14"/>
  <c r="E14" i="14"/>
  <c r="F14" i="14"/>
  <c r="E15" i="14"/>
  <c r="F15" i="14"/>
  <c r="E16" i="14"/>
  <c r="F16" i="14"/>
  <c r="H36" i="14"/>
  <c r="H37" i="14"/>
  <c r="H38" i="14"/>
  <c r="H39" i="14"/>
  <c r="H45" i="14"/>
  <c r="H46" i="14"/>
  <c r="D8" i="14"/>
  <c r="D87" i="2"/>
  <c r="C87" i="2"/>
  <c r="D85" i="2"/>
  <c r="E85" i="2"/>
  <c r="G85" i="2" s="1"/>
  <c r="C85" i="2"/>
  <c r="G54" i="2"/>
  <c r="G55" i="2"/>
  <c r="G56" i="2"/>
  <c r="G57" i="2"/>
  <c r="G58" i="2"/>
  <c r="G59" i="2"/>
  <c r="G51" i="2"/>
  <c r="G52" i="2"/>
  <c r="G50" i="2"/>
  <c r="G45" i="2"/>
  <c r="H92" i="2"/>
  <c r="H93" i="2"/>
  <c r="H94" i="2"/>
  <c r="H95" i="2"/>
  <c r="H96" i="2"/>
  <c r="H97" i="2"/>
  <c r="E98" i="2"/>
  <c r="H86" i="2"/>
  <c r="H87" i="2"/>
  <c r="H88" i="2"/>
  <c r="F41" i="2"/>
  <c r="E41" i="2"/>
  <c r="H9" i="2"/>
  <c r="H10" i="2"/>
  <c r="H11" i="2"/>
  <c r="H12" i="2"/>
  <c r="H13" i="2"/>
  <c r="H14" i="2"/>
  <c r="H15" i="2"/>
  <c r="H16" i="2"/>
  <c r="H19" i="2"/>
  <c r="H21" i="2"/>
  <c r="H22" i="2"/>
  <c r="H23" i="2"/>
  <c r="H24" i="2"/>
  <c r="H25" i="2"/>
  <c r="H26" i="2"/>
  <c r="H27" i="2"/>
  <c r="H28" i="2"/>
  <c r="H29" i="2"/>
  <c r="H30" i="2"/>
  <c r="H32" i="2"/>
  <c r="H33" i="2"/>
  <c r="H42" i="2"/>
  <c r="H43" i="2"/>
  <c r="H44" i="2"/>
  <c r="H45" i="2"/>
  <c r="H46" i="2"/>
  <c r="H47" i="2"/>
  <c r="H48" i="2"/>
  <c r="H50" i="2"/>
  <c r="H51" i="2"/>
  <c r="H52" i="2"/>
  <c r="H54" i="2"/>
  <c r="H55" i="2"/>
  <c r="H56" i="2"/>
  <c r="H57" i="2"/>
  <c r="H58" i="2"/>
  <c r="H59" i="2"/>
  <c r="H61" i="2"/>
  <c r="H62" i="2"/>
  <c r="H63" i="2"/>
  <c r="H64" i="2"/>
  <c r="H66" i="2"/>
  <c r="H67" i="2"/>
  <c r="H69" i="2"/>
  <c r="H70" i="2"/>
  <c r="H72" i="2"/>
  <c r="H73" i="2"/>
  <c r="H74" i="2"/>
  <c r="H75" i="2"/>
  <c r="H77" i="2"/>
  <c r="H78" i="2"/>
  <c r="H81" i="2"/>
  <c r="H7" i="2"/>
  <c r="D98" i="14"/>
  <c r="C98" i="14"/>
  <c r="D128" i="14"/>
  <c r="C128" i="14"/>
  <c r="D124" i="14"/>
  <c r="C124" i="14"/>
  <c r="D41" i="2"/>
  <c r="D17" i="14" s="1"/>
  <c r="C41" i="2"/>
  <c r="C17" i="14" s="1"/>
  <c r="D68" i="2"/>
  <c r="D33" i="14" s="1"/>
  <c r="E68" i="2"/>
  <c r="C68" i="2"/>
  <c r="C33" i="14" s="1"/>
  <c r="D65" i="2"/>
  <c r="D31" i="14" s="1"/>
  <c r="E65" i="2"/>
  <c r="E31" i="14" s="1"/>
  <c r="F65" i="2"/>
  <c r="F31" i="14" s="1"/>
  <c r="C65" i="2"/>
  <c r="C31" i="14" s="1"/>
  <c r="D53" i="2"/>
  <c r="D21" i="14" s="1"/>
  <c r="C53" i="2"/>
  <c r="C21" i="14" s="1"/>
  <c r="D49" i="2"/>
  <c r="D18" i="14" s="1"/>
  <c r="E49" i="2"/>
  <c r="E18" i="14" s="1"/>
  <c r="C49" i="2"/>
  <c r="G81" i="2"/>
  <c r="C98" i="2"/>
  <c r="G97" i="2"/>
  <c r="G96" i="2"/>
  <c r="G95" i="2"/>
  <c r="G94" i="2"/>
  <c r="G93" i="2"/>
  <c r="G92" i="2"/>
  <c r="G62" i="2"/>
  <c r="C8" i="2"/>
  <c r="C18" i="2"/>
  <c r="C11" i="14" s="1"/>
  <c r="G27" i="19"/>
  <c r="K59" i="10"/>
  <c r="G7" i="19"/>
  <c r="G42" i="19"/>
  <c r="G38" i="19"/>
  <c r="G37" i="19"/>
  <c r="G36" i="19"/>
  <c r="G34" i="19"/>
  <c r="G29" i="19"/>
  <c r="G28" i="19"/>
  <c r="G26" i="19"/>
  <c r="G25" i="19"/>
  <c r="G24" i="19"/>
  <c r="G22" i="19"/>
  <c r="G21" i="19"/>
  <c r="G17" i="19"/>
  <c r="G16" i="19"/>
  <c r="G15" i="19"/>
  <c r="G14" i="19"/>
  <c r="G13" i="19"/>
  <c r="G12" i="19"/>
  <c r="G11" i="19"/>
  <c r="G10" i="19"/>
  <c r="G9" i="19"/>
  <c r="G88" i="2"/>
  <c r="G86" i="2"/>
  <c r="G78" i="2"/>
  <c r="G77" i="2"/>
  <c r="G75" i="2"/>
  <c r="G72" i="2"/>
  <c r="G70" i="2"/>
  <c r="G66" i="2"/>
  <c r="G64" i="2"/>
  <c r="G63" i="2"/>
  <c r="G61" i="2"/>
  <c r="G48" i="2"/>
  <c r="G47" i="2"/>
  <c r="G46" i="2"/>
  <c r="G44" i="2"/>
  <c r="G43" i="2"/>
  <c r="G42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6" i="2"/>
  <c r="G15" i="2"/>
  <c r="G13" i="2"/>
  <c r="G12" i="2"/>
  <c r="G11" i="2"/>
  <c r="G10" i="2"/>
  <c r="G9" i="2"/>
  <c r="G7" i="2"/>
  <c r="H39" i="18"/>
  <c r="E11" i="14"/>
  <c r="E140" i="14"/>
  <c r="E79" i="2"/>
  <c r="F17" i="14"/>
  <c r="H85" i="2"/>
  <c r="E59" i="18"/>
  <c r="F21" i="14"/>
  <c r="G21" i="14" s="1"/>
  <c r="H93" i="14"/>
  <c r="E139" i="14"/>
  <c r="N24" i="10"/>
  <c r="E141" i="14"/>
  <c r="N26" i="10"/>
  <c r="F102" i="14"/>
  <c r="G102" i="14" s="1"/>
  <c r="N25" i="10"/>
  <c r="L25" i="10"/>
  <c r="L15" i="10"/>
  <c r="E14" i="11"/>
  <c r="E15" i="11"/>
  <c r="D98" i="2"/>
  <c r="C18" i="14" l="1"/>
  <c r="C79" i="2"/>
  <c r="G8" i="19"/>
  <c r="G54" i="18"/>
  <c r="H95" i="14"/>
  <c r="H8" i="14"/>
  <c r="F80" i="2"/>
  <c r="E137" i="14"/>
  <c r="F19" i="10"/>
  <c r="F23" i="10" s="1"/>
  <c r="N75" i="10"/>
  <c r="AE34" i="9"/>
  <c r="C43" i="19"/>
  <c r="C81" i="14" s="1"/>
  <c r="F11" i="14"/>
  <c r="H11" i="14" s="1"/>
  <c r="E9" i="14"/>
  <c r="E17" i="2"/>
  <c r="N11" i="10"/>
  <c r="E133" i="14"/>
  <c r="C138" i="14"/>
  <c r="C69" i="14"/>
  <c r="C91" i="14"/>
  <c r="G88" i="14"/>
  <c r="G129" i="14"/>
  <c r="H99" i="14"/>
  <c r="H101" i="14"/>
  <c r="E58" i="14"/>
  <c r="G62" i="14"/>
  <c r="H76" i="14"/>
  <c r="H60" i="14"/>
  <c r="G32" i="14"/>
  <c r="H34" i="14"/>
  <c r="G57" i="14"/>
  <c r="G59" i="14"/>
  <c r="H64" i="14"/>
  <c r="G72" i="14"/>
  <c r="H70" i="14"/>
  <c r="G134" i="14"/>
  <c r="G126" i="14"/>
  <c r="H125" i="14"/>
  <c r="H130" i="14"/>
  <c r="H129" i="14"/>
  <c r="G64" i="14"/>
  <c r="G14" i="14"/>
  <c r="G13" i="14"/>
  <c r="G27" i="14"/>
  <c r="G51" i="14"/>
  <c r="H62" i="14"/>
  <c r="H74" i="14"/>
  <c r="G79" i="14"/>
  <c r="H88" i="14"/>
  <c r="C133" i="14"/>
  <c r="F18" i="18"/>
  <c r="F37" i="18" s="1"/>
  <c r="G8" i="14"/>
  <c r="D17" i="11"/>
  <c r="AD10" i="9"/>
  <c r="H20" i="19"/>
  <c r="C107" i="14"/>
  <c r="G136" i="14"/>
  <c r="E37" i="18"/>
  <c r="E43" i="19"/>
  <c r="E81" i="14" s="1"/>
  <c r="G100" i="14"/>
  <c r="G30" i="19"/>
  <c r="H134" i="14"/>
  <c r="F133" i="14"/>
  <c r="H100" i="14"/>
  <c r="F60" i="2"/>
  <c r="F71" i="2" s="1"/>
  <c r="H102" i="14"/>
  <c r="H136" i="14"/>
  <c r="H59" i="14"/>
  <c r="G125" i="14"/>
  <c r="H27" i="14"/>
  <c r="G16" i="14"/>
  <c r="G19" i="14"/>
  <c r="C43" i="14"/>
  <c r="H28" i="14"/>
  <c r="H30" i="14"/>
  <c r="G42" i="14"/>
  <c r="C58" i="14"/>
  <c r="H73" i="14"/>
  <c r="G71" i="14"/>
  <c r="G21" i="18"/>
  <c r="H84" i="14"/>
  <c r="G139" i="14"/>
  <c r="H141" i="14"/>
  <c r="E124" i="14"/>
  <c r="E128" i="14"/>
  <c r="G130" i="14"/>
  <c r="E98" i="14"/>
  <c r="D7" i="18"/>
  <c r="H49" i="14"/>
  <c r="F33" i="14"/>
  <c r="D18" i="18"/>
  <c r="H96" i="14"/>
  <c r="G80" i="14"/>
  <c r="G17" i="2"/>
  <c r="G52" i="14"/>
  <c r="G50" i="14"/>
  <c r="H51" i="14"/>
  <c r="AA10" i="9"/>
  <c r="F43" i="19"/>
  <c r="F81" i="14" s="1"/>
  <c r="G18" i="2"/>
  <c r="H18" i="2"/>
  <c r="D9" i="14"/>
  <c r="D54" i="14"/>
  <c r="G8" i="2"/>
  <c r="H8" i="2"/>
  <c r="G6" i="3"/>
  <c r="H50" i="14"/>
  <c r="G49" i="14"/>
  <c r="F9" i="14"/>
  <c r="E54" i="14"/>
  <c r="H53" i="14"/>
  <c r="H52" i="14"/>
  <c r="AE33" i="9"/>
  <c r="H12" i="14"/>
  <c r="G12" i="14"/>
  <c r="F58" i="14"/>
  <c r="G60" i="14"/>
  <c r="G65" i="14"/>
  <c r="H65" i="14"/>
  <c r="G61" i="18"/>
  <c r="G39" i="18"/>
  <c r="F50" i="18"/>
  <c r="F86" i="14" s="1"/>
  <c r="G95" i="14"/>
  <c r="F18" i="14"/>
  <c r="G18" i="14" s="1"/>
  <c r="F79" i="2"/>
  <c r="G79" i="2" s="1"/>
  <c r="H49" i="2"/>
  <c r="S36" i="9"/>
  <c r="N53" i="9"/>
  <c r="G48" i="14"/>
  <c r="H48" i="14"/>
  <c r="H42" i="14"/>
  <c r="H41" i="14"/>
  <c r="F137" i="14"/>
  <c r="F98" i="14"/>
  <c r="H53" i="2"/>
  <c r="H61" i="18"/>
  <c r="G49" i="2"/>
  <c r="H65" i="2"/>
  <c r="G65" i="2"/>
  <c r="G97" i="14"/>
  <c r="E17" i="14"/>
  <c r="G17" i="14" s="1"/>
  <c r="H41" i="2"/>
  <c r="G41" i="2"/>
  <c r="G53" i="2"/>
  <c r="G63" i="14"/>
  <c r="H63" i="14"/>
  <c r="H66" i="14"/>
  <c r="G66" i="14"/>
  <c r="E52" i="18"/>
  <c r="H54" i="18"/>
  <c r="F59" i="18"/>
  <c r="G31" i="18"/>
  <c r="H31" i="18"/>
  <c r="H83" i="14"/>
  <c r="G83" i="14"/>
  <c r="H94" i="14"/>
  <c r="G94" i="14"/>
  <c r="F91" i="14"/>
  <c r="G18" i="11" s="1"/>
  <c r="H92" i="14"/>
  <c r="G119" i="14"/>
  <c r="H139" i="14"/>
  <c r="G141" i="14"/>
  <c r="AE35" i="9"/>
  <c r="F98" i="2"/>
  <c r="H98" i="2" s="1"/>
  <c r="F47" i="14"/>
  <c r="F54" i="14" s="1"/>
  <c r="D6" i="3"/>
  <c r="D96" i="14"/>
  <c r="D91" i="14" s="1"/>
  <c r="E17" i="11" s="1"/>
  <c r="G15" i="14"/>
  <c r="H32" i="14"/>
  <c r="D58" i="14"/>
  <c r="H75" i="14"/>
  <c r="H72" i="14"/>
  <c r="G70" i="14"/>
  <c r="D67" i="18"/>
  <c r="D87" i="14" s="1"/>
  <c r="E50" i="18"/>
  <c r="E86" i="14" s="1"/>
  <c r="H86" i="14" s="1"/>
  <c r="G108" i="14"/>
  <c r="H107" i="14"/>
  <c r="G140" i="14"/>
  <c r="AA23" i="9"/>
  <c r="D79" i="2"/>
  <c r="H140" i="14"/>
  <c r="G111" i="14"/>
  <c r="G25" i="18"/>
  <c r="H80" i="14"/>
  <c r="H71" i="14"/>
  <c r="G53" i="14"/>
  <c r="G29" i="14"/>
  <c r="H29" i="14"/>
  <c r="F77" i="14"/>
  <c r="H30" i="19"/>
  <c r="G61" i="14"/>
  <c r="H61" i="14"/>
  <c r="C67" i="18"/>
  <c r="C87" i="14" s="1"/>
  <c r="G50" i="18"/>
  <c r="G13" i="18"/>
  <c r="H13" i="18"/>
  <c r="G52" i="18"/>
  <c r="G44" i="18"/>
  <c r="H21" i="18"/>
  <c r="G93" i="14"/>
  <c r="E91" i="14"/>
  <c r="H131" i="14"/>
  <c r="F128" i="14"/>
  <c r="O36" i="9"/>
  <c r="G7" i="18"/>
  <c r="D18" i="11"/>
  <c r="H44" i="18"/>
  <c r="G131" i="14"/>
  <c r="H8" i="19"/>
  <c r="C9" i="14"/>
  <c r="C17" i="2"/>
  <c r="C60" i="2" s="1"/>
  <c r="C80" i="2"/>
  <c r="H31" i="14"/>
  <c r="G31" i="14"/>
  <c r="E33" i="14"/>
  <c r="G68" i="2"/>
  <c r="H68" i="2"/>
  <c r="E80" i="2"/>
  <c r="D43" i="14"/>
  <c r="F69" i="14"/>
  <c r="G20" i="19"/>
  <c r="C18" i="18"/>
  <c r="C37" i="18" s="1"/>
  <c r="E43" i="14"/>
  <c r="E10" i="14"/>
  <c r="G135" i="14"/>
  <c r="H135" i="14"/>
  <c r="L11" i="10"/>
  <c r="F124" i="14"/>
  <c r="H126" i="14"/>
  <c r="G99" i="14"/>
  <c r="G101" i="14"/>
  <c r="D18" i="2"/>
  <c r="D60" i="2" s="1"/>
  <c r="D43" i="19"/>
  <c r="D81" i="14" s="1"/>
  <c r="D77" i="14"/>
  <c r="E69" i="14"/>
  <c r="H91" i="2"/>
  <c r="G91" i="2"/>
  <c r="C54" i="14"/>
  <c r="F78" i="14"/>
  <c r="H35" i="19"/>
  <c r="H57" i="14"/>
  <c r="H79" i="14"/>
  <c r="H7" i="18"/>
  <c r="H108" i="14"/>
  <c r="G127" i="14"/>
  <c r="H127" i="14"/>
  <c r="W36" i="9"/>
  <c r="AC36" i="9"/>
  <c r="AE32" i="9"/>
  <c r="AE36" i="9" s="1"/>
  <c r="AD36" i="9"/>
  <c r="H15" i="14"/>
  <c r="H50" i="18" l="1"/>
  <c r="H9" i="14"/>
  <c r="D37" i="18"/>
  <c r="D68" i="18" s="1"/>
  <c r="D71" i="18" s="1"/>
  <c r="G11" i="14"/>
  <c r="E138" i="14"/>
  <c r="G133" i="14"/>
  <c r="F43" i="14"/>
  <c r="H43" i="14" s="1"/>
  <c r="E18" i="11"/>
  <c r="G98" i="14"/>
  <c r="E60" i="2"/>
  <c r="E71" i="2" s="1"/>
  <c r="E76" i="2" s="1"/>
  <c r="E18" i="19" s="1"/>
  <c r="H133" i="14"/>
  <c r="H98" i="14"/>
  <c r="D10" i="14"/>
  <c r="E7" i="11" s="1"/>
  <c r="H79" i="2"/>
  <c r="F138" i="14"/>
  <c r="N19" i="10"/>
  <c r="L19" i="10"/>
  <c r="H17" i="2"/>
  <c r="F44" i="14"/>
  <c r="G9" i="14"/>
  <c r="H25" i="18"/>
  <c r="H81" i="14"/>
  <c r="G98" i="2"/>
  <c r="G17" i="11"/>
  <c r="G80" i="2"/>
  <c r="F10" i="14"/>
  <c r="G86" i="14"/>
  <c r="G47" i="14"/>
  <c r="H47" i="14"/>
  <c r="H137" i="14"/>
  <c r="G137" i="14"/>
  <c r="H59" i="18"/>
  <c r="F67" i="18"/>
  <c r="G59" i="18"/>
  <c r="H52" i="18"/>
  <c r="E67" i="18"/>
  <c r="E87" i="14" s="1"/>
  <c r="F83" i="2"/>
  <c r="H58" i="14"/>
  <c r="G58" i="14"/>
  <c r="H54" i="14"/>
  <c r="G54" i="14"/>
  <c r="G78" i="14"/>
  <c r="H78" i="14"/>
  <c r="D11" i="14"/>
  <c r="D44" i="14" s="1"/>
  <c r="D80" i="2"/>
  <c r="G124" i="14"/>
  <c r="H124" i="14"/>
  <c r="C44" i="14"/>
  <c r="C10" i="14"/>
  <c r="G43" i="19"/>
  <c r="F76" i="2"/>
  <c r="G77" i="14"/>
  <c r="H77" i="14"/>
  <c r="H43" i="19"/>
  <c r="H80" i="2"/>
  <c r="E24" i="14"/>
  <c r="E35" i="14" s="1"/>
  <c r="E40" i="14" s="1"/>
  <c r="E67" i="14" s="1"/>
  <c r="F7" i="11"/>
  <c r="C85" i="14"/>
  <c r="C89" i="14" s="1"/>
  <c r="C68" i="18"/>
  <c r="C71" i="18" s="1"/>
  <c r="H69" i="14"/>
  <c r="G69" i="14"/>
  <c r="H33" i="14"/>
  <c r="G33" i="14"/>
  <c r="C89" i="2"/>
  <c r="C25" i="14" s="1"/>
  <c r="C71" i="2"/>
  <c r="C76" i="2" s="1"/>
  <c r="C18" i="19" s="1"/>
  <c r="E44" i="14"/>
  <c r="G128" i="14"/>
  <c r="H128" i="14"/>
  <c r="G91" i="14"/>
  <c r="H91" i="14"/>
  <c r="F17" i="11"/>
  <c r="F18" i="11"/>
  <c r="H18" i="18"/>
  <c r="G18" i="18"/>
  <c r="E85" i="14"/>
  <c r="E89" i="14" s="1"/>
  <c r="E68" i="18" l="1"/>
  <c r="E71" i="18" s="1"/>
  <c r="L23" i="10"/>
  <c r="G138" i="14"/>
  <c r="N23" i="10"/>
  <c r="E83" i="2"/>
  <c r="D85" i="14"/>
  <c r="D89" i="14" s="1"/>
  <c r="G43" i="14"/>
  <c r="D24" i="14"/>
  <c r="D35" i="14" s="1"/>
  <c r="G71" i="2"/>
  <c r="G60" i="2"/>
  <c r="H71" i="2"/>
  <c r="H60" i="2"/>
  <c r="H138" i="14"/>
  <c r="G10" i="14"/>
  <c r="F24" i="14"/>
  <c r="F35" i="14" s="1"/>
  <c r="H44" i="14"/>
  <c r="G7" i="11"/>
  <c r="H10" i="14"/>
  <c r="G83" i="2"/>
  <c r="F89" i="2"/>
  <c r="H83" i="2"/>
  <c r="G67" i="18"/>
  <c r="H67" i="18"/>
  <c r="F87" i="14"/>
  <c r="C26" i="14"/>
  <c r="D13" i="11"/>
  <c r="D8" i="11"/>
  <c r="F9" i="11"/>
  <c r="F10" i="11"/>
  <c r="E104" i="14"/>
  <c r="F11" i="11"/>
  <c r="E106" i="14"/>
  <c r="E105" i="14"/>
  <c r="G44" i="14"/>
  <c r="C24" i="14"/>
  <c r="C35" i="14" s="1"/>
  <c r="C40" i="14" s="1"/>
  <c r="D7" i="11"/>
  <c r="F85" i="14"/>
  <c r="G37" i="18"/>
  <c r="F68" i="18"/>
  <c r="H76" i="2"/>
  <c r="F18" i="19"/>
  <c r="G76" i="2"/>
  <c r="D71" i="2"/>
  <c r="D83" i="2"/>
  <c r="D76" i="2" l="1"/>
  <c r="D18" i="19" s="1"/>
  <c r="H24" i="14"/>
  <c r="D40" i="14"/>
  <c r="D89" i="2"/>
  <c r="D25" i="14" s="1"/>
  <c r="G24" i="14"/>
  <c r="H87" i="14"/>
  <c r="G87" i="14"/>
  <c r="F25" i="14"/>
  <c r="H68" i="18"/>
  <c r="G68" i="18"/>
  <c r="F71" i="18"/>
  <c r="H85" i="14"/>
  <c r="G85" i="14"/>
  <c r="F89" i="14"/>
  <c r="D9" i="11"/>
  <c r="C106" i="14"/>
  <c r="C105" i="14"/>
  <c r="C67" i="14"/>
  <c r="D10" i="11"/>
  <c r="D11" i="11"/>
  <c r="C104" i="14"/>
  <c r="G18" i="19"/>
  <c r="H18" i="19"/>
  <c r="E9" i="11" l="1"/>
  <c r="D105" i="14"/>
  <c r="E11" i="11"/>
  <c r="D106" i="14"/>
  <c r="E10" i="11"/>
  <c r="D104" i="14"/>
  <c r="D67" i="14"/>
  <c r="H35" i="14"/>
  <c r="F40" i="14"/>
  <c r="G35" i="14"/>
  <c r="E13" i="11"/>
  <c r="D26" i="14"/>
  <c r="E8" i="11"/>
  <c r="F26" i="14"/>
  <c r="G8" i="11"/>
  <c r="G13" i="11"/>
  <c r="H89" i="14"/>
  <c r="G89" i="14"/>
  <c r="G71" i="18"/>
  <c r="H71" i="18"/>
  <c r="H105" i="14" l="1"/>
  <c r="G9" i="11"/>
  <c r="G40" i="14"/>
  <c r="G10" i="11"/>
  <c r="F67" i="14"/>
  <c r="H67" i="14" s="1"/>
  <c r="F106" i="14"/>
  <c r="H106" i="14" s="1"/>
  <c r="H40" i="14"/>
  <c r="G11" i="11"/>
  <c r="F104" i="14"/>
  <c r="H104" i="14" s="1"/>
  <c r="G105" i="14" l="1"/>
  <c r="G67" i="14"/>
  <c r="G106" i="14"/>
  <c r="G104" i="14"/>
  <c r="H84" i="2"/>
  <c r="E89" i="2"/>
  <c r="H89" i="2" s="1"/>
  <c r="G84" i="2"/>
  <c r="E25" i="14" l="1"/>
  <c r="G25" i="14" s="1"/>
  <c r="G89" i="2"/>
  <c r="F13" i="11"/>
  <c r="F8" i="11"/>
  <c r="E26" i="14"/>
  <c r="H25" i="14"/>
  <c r="H26" i="14" l="1"/>
  <c r="G26" i="14"/>
</calcChain>
</file>

<file path=xl/sharedStrings.xml><?xml version="1.0" encoding="utf-8"?>
<sst xmlns="http://schemas.openxmlformats.org/spreadsheetml/2006/main" count="864" uniqueCount="415">
  <si>
    <t>Код рядка</t>
  </si>
  <si>
    <t>капітальне будівництво</t>
  </si>
  <si>
    <t>придбання (виготовлення) основних засобів</t>
  </si>
  <si>
    <t>придбання (створення) нематеріальних активів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</si>
  <si>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</si>
  <si>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</si>
  <si>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</si>
  <si>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</si>
  <si>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 xml:space="preserve">Код рядка </t>
  </si>
  <si>
    <t>Усього доходів</t>
  </si>
  <si>
    <t>витрати на страхові послуги</t>
  </si>
  <si>
    <t>витрати на аудиторські послуги</t>
  </si>
  <si>
    <t>Валовий прибуток (збиток)</t>
  </si>
  <si>
    <t xml:space="preserve">прибуток </t>
  </si>
  <si>
    <t>збиток</t>
  </si>
  <si>
    <t>Резервний фонд</t>
  </si>
  <si>
    <t>витрати на паливо та енергію</t>
  </si>
  <si>
    <t>Інші операційні витрати</t>
  </si>
  <si>
    <t>придбання (виготовлення) інших необоротних матеріальних активів</t>
  </si>
  <si>
    <t>Чистий грошовий потік</t>
  </si>
  <si>
    <t>Забезпечення</t>
  </si>
  <si>
    <t>х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</si>
  <si>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</si>
  <si>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</si>
  <si>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</si>
  <si>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</si>
  <si>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</si>
  <si>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</si>
  <si>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</si>
  <si>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</si>
  <si>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</si>
  <si>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</si>
  <si>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</si>
  <si>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</si>
  <si>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</si>
  <si>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поліпшення основних фондів</t>
  </si>
  <si>
    <t>відрахування до резерву сумнівних боргів</t>
  </si>
  <si>
    <t>№ з/п</t>
  </si>
  <si>
    <t xml:space="preserve">Надходження від продажу акцій та облігацій </t>
  </si>
  <si>
    <t xml:space="preserve">Придбання акцій та облігацій  </t>
  </si>
  <si>
    <t>Залучення кредитних коштів</t>
  </si>
  <si>
    <t>Усього</t>
  </si>
  <si>
    <t>Залишок нерозподіленого прибутку (непокритого збитку) на початок звітного періоду</t>
  </si>
  <si>
    <t>Залишок нерозподіленого прибутку (непокритого збитку) на кінець звітного періоду</t>
  </si>
  <si>
    <t>відрахування до недержавних пенсійних фондів</t>
  </si>
  <si>
    <t>витрати на консалтингові послуги</t>
  </si>
  <si>
    <t>амортизація основних засобів і нематеріальних активів</t>
  </si>
  <si>
    <t>консультаційні та інформаційні послуги</t>
  </si>
  <si>
    <t>Зобов'язання</t>
  </si>
  <si>
    <t xml:space="preserve">Сума, валюта за договорами </t>
  </si>
  <si>
    <t>Процентна ставка</t>
  </si>
  <si>
    <t>модернізація, модифікація (добудова, дообладнання, реконструкція) основних засобів</t>
  </si>
  <si>
    <t>Розвиток виробництва</t>
  </si>
  <si>
    <t>витрати на благодійну допомогу</t>
  </si>
  <si>
    <t xml:space="preserve">Вид кредитного продукту та цільове призначення </t>
  </si>
  <si>
    <t xml:space="preserve">      4. Діючі фінансові зобов'язання підприємства</t>
  </si>
  <si>
    <t xml:space="preserve">      5. Інформація щодо отримання та повернення залучених коштів</t>
  </si>
  <si>
    <t>витрати на утримання основних фондів, інших необоротних активів загальногосподарського використання,  у тому числі:</t>
  </si>
  <si>
    <t>(підпис)</t>
  </si>
  <si>
    <t>витрати на рекламу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</si>
  <si>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</si>
  <si>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</si>
  <si>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</si>
  <si>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акцизний податок</t>
  </si>
  <si>
    <t>Вид діяльності</t>
  </si>
  <si>
    <t>Заборгованість на останню дату</t>
  </si>
  <si>
    <t>Бюджетне фінансування</t>
  </si>
  <si>
    <t>інші платежі (розшифрувати)</t>
  </si>
  <si>
    <t>Дата видачі / погашення (графік)</t>
  </si>
  <si>
    <t>кредити</t>
  </si>
  <si>
    <t>Повернення коштів за короткостроковими зобов'язаннями, у тому числі:</t>
  </si>
  <si>
    <t>Отримання коштів за короткостроковими зобов'язаннями, у тому числі:</t>
  </si>
  <si>
    <t xml:space="preserve">позики </t>
  </si>
  <si>
    <t>Фінансовий результат до оподаткування</t>
  </si>
  <si>
    <t>І. Формування фінансових результатів</t>
  </si>
  <si>
    <t>Оптимальне значення</t>
  </si>
  <si>
    <t xml:space="preserve">         (ініціали, прізвище)    </t>
  </si>
  <si>
    <t>у тому числі:</t>
  </si>
  <si>
    <r>
      <t>у тому числі:</t>
    </r>
    <r>
      <rPr>
        <i/>
        <sz val="14"/>
        <rFont val="Times New Roman"/>
        <family val="1"/>
        <charset val="204"/>
      </rPr>
      <t xml:space="preserve"> </t>
    </r>
  </si>
  <si>
    <t>рентна плата за транспортування</t>
  </si>
  <si>
    <t>_____________________________</t>
  </si>
  <si>
    <t>витрати, пов'язані з використанням власних службових автомобілів</t>
  </si>
  <si>
    <t>Дохід від участі в капіталі (розшифрувати)</t>
  </si>
  <si>
    <t>Інші фінансові доходи (розшифрувати)</t>
  </si>
  <si>
    <t>інші адміністративні витрати (розшифрувати)</t>
  </si>
  <si>
    <t>Фінансові витрати (розшифрувати)</t>
  </si>
  <si>
    <t>Втрати від участі в капіталі (розшифрувати)</t>
  </si>
  <si>
    <t>Інші фонди (розшифрувати)</t>
  </si>
  <si>
    <t>Інші цілі (розшифрувати)</t>
  </si>
  <si>
    <t>Усього витрат</t>
  </si>
  <si>
    <t>облігації</t>
  </si>
  <si>
    <t>Інформація</t>
  </si>
  <si>
    <t>інші витрати (розшифрувати)</t>
  </si>
  <si>
    <t>інші витрати на збут (розшифрувати)</t>
  </si>
  <si>
    <t>Найменування  банку</t>
  </si>
  <si>
    <t>Інші джерела (розшифрувати)</t>
  </si>
  <si>
    <t>у тому числі за основними видами діяльності за КВЕД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</si>
  <si>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</si>
  <si>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(найменування підприємства)</t>
  </si>
  <si>
    <t>Код за ЄДРПОУ</t>
  </si>
  <si>
    <t>Витрати на збут</t>
  </si>
  <si>
    <t>EBITDA</t>
  </si>
  <si>
    <t>Власний капітал</t>
  </si>
  <si>
    <t>Розподіл чистого прибутку</t>
  </si>
  <si>
    <t>IІ. Розрахунки з бюджетом</t>
  </si>
  <si>
    <t>Чистий рух коштів від інвестиційної діяльності </t>
  </si>
  <si>
    <t>Чистий рух коштів від фінансової діяльності </t>
  </si>
  <si>
    <t>Розрахунок показника EBITDA</t>
  </si>
  <si>
    <t xml:space="preserve">Вплив зміни валютних курсів на залишок коштів </t>
  </si>
  <si>
    <t>Довгострокові зобов'язання і забезпечення</t>
  </si>
  <si>
    <t>Поточні зобов'язання і забезпечення</t>
  </si>
  <si>
    <t>Собівартість реалізованої продукції (товарів, робіт, послуг)</t>
  </si>
  <si>
    <t>у тому числі на державну частку</t>
  </si>
  <si>
    <t>&gt; 1</t>
  </si>
  <si>
    <t>транспортні витрати</t>
  </si>
  <si>
    <t>витрати на зберігання та упаковку</t>
  </si>
  <si>
    <t>Коефіцієнти рентабельності та прибутковості</t>
  </si>
  <si>
    <t>Аналіз капітальних інвестицій</t>
  </si>
  <si>
    <t>Коефіцієнти фінансової стійкості та ліквідності</t>
  </si>
  <si>
    <t>Перенесено з додаткового капіталу</t>
  </si>
  <si>
    <t>Марка</t>
  </si>
  <si>
    <t>Рік придбання</t>
  </si>
  <si>
    <t>Витрати, усього</t>
  </si>
  <si>
    <t>Договір</t>
  </si>
  <si>
    <t>Основні фінансові показники</t>
  </si>
  <si>
    <t>Чистий дохід від реалізації продукції (товарів, робіт, послуг)</t>
  </si>
  <si>
    <t>державними унітарними підприємствами та їх об'єднаннями до державного бюджету</t>
  </si>
  <si>
    <t>витрати на оренду службових автомобілів</t>
  </si>
  <si>
    <t>Загальна кошторисна вартість</t>
  </si>
  <si>
    <t xml:space="preserve">IV. Капітальні інвестиції </t>
  </si>
  <si>
    <t>V. Коефіцієнтний аналіз</t>
  </si>
  <si>
    <t>8. Джерела капітальних інвестицій</t>
  </si>
  <si>
    <t>курсові різниці</t>
  </si>
  <si>
    <t>2012/1</t>
  </si>
  <si>
    <t>4010</t>
  </si>
  <si>
    <t>Адміністративні витрати, у тому числі:</t>
  </si>
  <si>
    <t>Витрати на збут, у тому числі:</t>
  </si>
  <si>
    <t>Рентабельність EBITDA</t>
  </si>
  <si>
    <t>Коефіцієнт фінансової стійкості</t>
  </si>
  <si>
    <t>Елементи операційних витрат</t>
  </si>
  <si>
    <t>Факт наростаючим підсумком з початку року</t>
  </si>
  <si>
    <t>Факт</t>
  </si>
  <si>
    <t>План</t>
  </si>
  <si>
    <t xml:space="preserve">чистий дохід  від реалізації продукції (товарів, робіт, послуг) </t>
  </si>
  <si>
    <t xml:space="preserve">кількість продукції/     наданих послуг </t>
  </si>
  <si>
    <t>Заборгованість за кредитами на початок звітного періоду</t>
  </si>
  <si>
    <t>Отримано залучених коштів за звітний період</t>
  </si>
  <si>
    <t>план</t>
  </si>
  <si>
    <t>факт</t>
  </si>
  <si>
    <t>Заборгованість на кінець звітного періоду</t>
  </si>
  <si>
    <t xml:space="preserve">      3. Інформація про бізнес підприємства (код рядка 1000 фінансового плану)</t>
  </si>
  <si>
    <t>Найменування об’єкта</t>
  </si>
  <si>
    <t>9. Капітальне будівництво (рядок 4010 таблиці 4)</t>
  </si>
  <si>
    <t xml:space="preserve">          </t>
  </si>
  <si>
    <t>інші операційні витрати (розшифрувати)</t>
  </si>
  <si>
    <t>Неконтрольована частка</t>
  </si>
  <si>
    <t>минулий рік</t>
  </si>
  <si>
    <t>поточний рік</t>
  </si>
  <si>
    <t xml:space="preserve">план </t>
  </si>
  <si>
    <t>Валовий прибуток/збиток</t>
  </si>
  <si>
    <t>Усього активи</t>
  </si>
  <si>
    <t>Усього зобов'язання і забезпечення</t>
  </si>
  <si>
    <t>Доходи і витрати (деталізація)</t>
  </si>
  <si>
    <t xml:space="preserve">пояснення та обґрунтування відхилення від запланованого рівня доходів/витрат                               </t>
  </si>
  <si>
    <t>відхилення,  +/–</t>
  </si>
  <si>
    <t>виконання, %</t>
  </si>
  <si>
    <t>Фінансовий результат від операційної діяльності, рядок 1100</t>
  </si>
  <si>
    <t>Матеріальні витрати, у тому числі:</t>
  </si>
  <si>
    <t>витрати на сировину та основні матеріали</t>
  </si>
  <si>
    <t>Найменування показника</t>
  </si>
  <si>
    <t>Відхилення,  +/–</t>
  </si>
  <si>
    <t>Виконання, %</t>
  </si>
  <si>
    <t>адміністративно-управлінський персонал</t>
  </si>
  <si>
    <t>директор</t>
  </si>
  <si>
    <t>працівники</t>
  </si>
  <si>
    <t xml:space="preserve">      2. Перелік підприємств, які включені до консолідованого (зведеного) фінансового плану</t>
  </si>
  <si>
    <t>освоєння капітальних вкладень</t>
  </si>
  <si>
    <t>власні кошти</t>
  </si>
  <si>
    <t>кредитні кошти</t>
  </si>
  <si>
    <t>інші джерела (зазначити джерело)</t>
  </si>
  <si>
    <t>фінансування капітальних інвестицій (оплата грошовими коштами), усього</t>
  </si>
  <si>
    <t xml:space="preserve">у тому числі </t>
  </si>
  <si>
    <t>Власні кошти (розшифрувати)</t>
  </si>
  <si>
    <t xml:space="preserve">Довгострокові зобов'язання, усього </t>
  </si>
  <si>
    <t>Короткострокові зобов'язання, усього</t>
  </si>
  <si>
    <t>Інші фінансові зобов'язання, усього</t>
  </si>
  <si>
    <t>кількість продукції/             наданих послуг, одиниця виміру</t>
  </si>
  <si>
    <t>Примітки</t>
  </si>
  <si>
    <t xml:space="preserve">      Загальна інформація про підприємство (резюме)</t>
  </si>
  <si>
    <t>Ковенанти/обмежувальні коефіцієнти</t>
  </si>
  <si>
    <t>Найменування підприємства</t>
  </si>
  <si>
    <t xml:space="preserve">Найменування об’єкта </t>
  </si>
  <si>
    <t>Інформація щодо проектно-кошторисної документації (стан розроблення, затвердження, у разі затвердження зазначити орган, яким затверджено, та відповідний документ)</t>
  </si>
  <si>
    <t>Рік початку        і закінчення будівництва</t>
  </si>
  <si>
    <t>Збільшення</t>
  </si>
  <si>
    <t>Характеризує ефективність використання активів підприємства</t>
  </si>
  <si>
    <t>Характеризує ефективність господарської діяльності підприємства</t>
  </si>
  <si>
    <t>Характеризує співвідношення власних та позикових коштів і залежність підприємства від зовнішніх фінансових джерел</t>
  </si>
  <si>
    <t>Характеризує інвестиційну політику підприємства</t>
  </si>
  <si>
    <t>Показує достатність ресурсів підприємства, які може бути використано для погашення його поточних зобов'язань.  Нормативним значенням для цього показника є &gt; 1–1,5</t>
  </si>
  <si>
    <t>Мета використання</t>
  </si>
  <si>
    <t>Інші коефіцієнти/ковенанти, якщо такі передбачені умовами кредитних договорів, із зазначенням банку, валюти та суми зобов'язання на дату останньої звітності, строку погашення. У графі "Оптимальне значення" вказати граничне значення коефіцієнта</t>
  </si>
  <si>
    <t>(    )</t>
  </si>
  <si>
    <t>зміна ціни одиниці  (вартості продукції/     наданих послуг)</t>
  </si>
  <si>
    <t>Інші операційні доходи, у тому числі:</t>
  </si>
  <si>
    <t>нетипові операційні доходи</t>
  </si>
  <si>
    <t>Інші операційні витрати, у тому числі:</t>
  </si>
  <si>
    <t>нетипові операційні витрати</t>
  </si>
  <si>
    <t>Дохід від участі в капіталі</t>
  </si>
  <si>
    <t>Втрати від участі в капіталі</t>
  </si>
  <si>
    <t>Інші фінансові доходи</t>
  </si>
  <si>
    <t>Фінансові витрати</t>
  </si>
  <si>
    <t>Інші фонди</t>
  </si>
  <si>
    <t>Інші цілі</t>
  </si>
  <si>
    <t>Капітальні інвестиції, усього, у тому числі:</t>
  </si>
  <si>
    <t>Джерела капітальних інвестицій, усього, у тому числі:</t>
  </si>
  <si>
    <t>4000/1</t>
  </si>
  <si>
    <t>4000/2</t>
  </si>
  <si>
    <t>4000/3</t>
  </si>
  <si>
    <t>4000/4</t>
  </si>
  <si>
    <t>Середньомісячні витрати на оплату праці одного працівника (гривень), усього, у тому числі: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</si>
  <si>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</si>
  <si>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</si>
  <si>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</si>
  <si>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</si>
  <si>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капітальний ремонт</t>
  </si>
  <si>
    <t>Інші операційні доходи, усього, у тому числі:</t>
  </si>
  <si>
    <t>інші операційні доходи (розшифрувати)</t>
  </si>
  <si>
    <t>Інші доходи, усього, у тому числі:</t>
  </si>
  <si>
    <t>інші доходи (розшифрувати)</t>
  </si>
  <si>
    <t>Інші витрати, усього, у тому числі:</t>
  </si>
  <si>
    <t>Нараховані до сплати відрахування частини чистого прибутку, усього, у тому числі:</t>
  </si>
  <si>
    <t xml:space="preserve">Надходження грошових коштів від операційної діяльності </t>
  </si>
  <si>
    <t>Надходження авансів від покупців і замовників</t>
  </si>
  <si>
    <t xml:space="preserve">Надходження грошових коштів від інвестиційної діяльності </t>
  </si>
  <si>
    <t xml:space="preserve">Надходження грошових коштів від фінансової діяльності </t>
  </si>
  <si>
    <t xml:space="preserve">Розрахунки за продукцію (товари, роботи та послуги) </t>
  </si>
  <si>
    <t xml:space="preserve">Розрахунки з оплати праці </t>
  </si>
  <si>
    <t>податок на прибуток підприємств</t>
  </si>
  <si>
    <t>податок на додану вартість</t>
  </si>
  <si>
    <t>рентна плата</t>
  </si>
  <si>
    <t>відрахування частини чистого прибутку державними підприємствами</t>
  </si>
  <si>
    <t xml:space="preserve">відрахування частини чистого прибутку до фонду на виплату дивідендів на державну частку господарськими товариствами </t>
  </si>
  <si>
    <t>Повернення коштів до бюджету</t>
  </si>
  <si>
    <t xml:space="preserve">Сплата дивідендів </t>
  </si>
  <si>
    <t>Отримання коштів за довгостроковими зобов'язаннями, у тому числі:</t>
  </si>
  <si>
    <t>інші обов’язкові платежі, у тому числі:</t>
  </si>
  <si>
    <t>Повернення коштів за довгостроковими зобов'язаннями, у тому числі:</t>
  </si>
  <si>
    <t>Видатки грошових коштів від операційної діяльності</t>
  </si>
  <si>
    <t xml:space="preserve">Видатки грошових коштів від інвестиційної діяльності </t>
  </si>
  <si>
    <t xml:space="preserve">Видатки грошових коштів від фінансової діяльності </t>
  </si>
  <si>
    <t>Найменування видів діяльності за КВЕД</t>
  </si>
  <si>
    <t xml:space="preserve">      1. Дані про підприємство, персонал та витрати на оплату праці</t>
  </si>
  <si>
    <t>Чистий фінансовий результат, у тому числі:</t>
  </si>
  <si>
    <t>ІІІ. Рух грошових коштів (за прямим методом)</t>
  </si>
  <si>
    <t>Повернення податків і зборів, у тому числі:</t>
  </si>
  <si>
    <t>податку на додану вартість</t>
  </si>
  <si>
    <t>Зобов’язання з податків, зборів та інших обов’язкових платежів, у тому числі:</t>
  </si>
  <si>
    <t>Виручка від реалізації фінансових інвестицій</t>
  </si>
  <si>
    <t xml:space="preserve">Виручка від реалізації необоротних активів </t>
  </si>
  <si>
    <t>Надходження від власного капіталу</t>
  </si>
  <si>
    <t>Витрачання на викуп власних акцій</t>
  </si>
  <si>
    <t>Чистий рух коштів від операційної діяльності</t>
  </si>
  <si>
    <t>нетипові операційні доходи (розшифрувати)</t>
  </si>
  <si>
    <t>Чистий фінансовий результат</t>
  </si>
  <si>
    <t>І. Рух коштів у результаті операційної діяльності</t>
  </si>
  <si>
    <t>3146/1</t>
  </si>
  <si>
    <t>3146/2</t>
  </si>
  <si>
    <t>II. Рух коштів у результаті інвестиційної діяльності</t>
  </si>
  <si>
    <t>III. Рух коштів у результаті фінансової діяльності</t>
  </si>
  <si>
    <t>Залишок коштів на початок періоду</t>
  </si>
  <si>
    <t>Залишок коштів на кінець періоду</t>
  </si>
  <si>
    <t>Чистий рух коштів від фінансової діяльності</t>
  </si>
  <si>
    <t>IІІ. Рух грошових коштів</t>
  </si>
  <si>
    <t>ІV. Капітальні інвестиції</t>
  </si>
  <si>
    <t>VI. Звіт про фінансовий стан</t>
  </si>
  <si>
    <t>VІI. Кредитна політика</t>
  </si>
  <si>
    <t>7000</t>
  </si>
  <si>
    <t>7010</t>
  </si>
  <si>
    <t>7001</t>
  </si>
  <si>
    <t>7002</t>
  </si>
  <si>
    <t>7003</t>
  </si>
  <si>
    <t>7011</t>
  </si>
  <si>
    <t>7012</t>
  </si>
  <si>
    <t>7013</t>
  </si>
  <si>
    <t>VIII. Дані про персонал та витрати на оплату праці</t>
  </si>
  <si>
    <t>8000</t>
  </si>
  <si>
    <t>8001</t>
  </si>
  <si>
    <t>8002</t>
  </si>
  <si>
    <t>8003</t>
  </si>
  <si>
    <t>8010</t>
  </si>
  <si>
    <t>8020</t>
  </si>
  <si>
    <t>8021</t>
  </si>
  <si>
    <t>8022</t>
  </si>
  <si>
    <t>8023</t>
  </si>
  <si>
    <t>6. Витрати, пов'язані з використанням власних службових автомобілів (у складі адміністративних витрат, рядок 1031)</t>
  </si>
  <si>
    <t>7. Витрати на оренду службових автомобілів (у складі адміністративних витрат, рядок 1032)</t>
  </si>
  <si>
    <t>1050/1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</si>
  <si>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</si>
  <si>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</si>
  <si>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</si>
  <si>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</si>
  <si>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</si>
  <si>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Гроші та їх еквіваленти</t>
  </si>
  <si>
    <t>Зменшення</t>
  </si>
  <si>
    <t>Рентабельність діяльності</t>
  </si>
  <si>
    <t>Рентабельність активів</t>
  </si>
  <si>
    <t>Рентабельність власного капіталу</t>
  </si>
  <si>
    <t>Коефіцієнт зносу основних засобів</t>
  </si>
  <si>
    <t>Повернено залучених коштів за звітний період</t>
  </si>
  <si>
    <t>плюс амортизація, рядок 1430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</si>
  <si>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</si>
  <si>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</si>
  <si>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</si>
  <si>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</si>
  <si>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4"/>
        <rFont val="Times New Roman"/>
        <family val="1"/>
        <charset val="204"/>
      </rPr>
      <t>, у тому числі:</t>
    </r>
  </si>
  <si>
    <t xml:space="preserve">                                                 (посада)</t>
  </si>
  <si>
    <t>Факт наростаючим підсумком
з початку року</t>
  </si>
  <si>
    <t>Факт наростаючим підсумком 
з початку року</t>
  </si>
  <si>
    <t>Первісна балансова вартість введених потужностей на початок звітного періоду</t>
  </si>
  <si>
    <t>Незавершене будівництво на початок звітного періоду</t>
  </si>
  <si>
    <r>
      <t xml:space="preserve">Відхилення,  +/–
</t>
    </r>
    <r>
      <rPr>
        <sz val="12"/>
        <rFont val="Times New Roman"/>
        <family val="1"/>
        <charset val="204"/>
      </rPr>
      <t>(Факт звітного періоду /
План звітного періоду)</t>
    </r>
  </si>
  <si>
    <r>
      <t xml:space="preserve">Виконання, %
</t>
    </r>
    <r>
      <rPr>
        <sz val="12"/>
        <rFont val="Times New Roman"/>
        <family val="1"/>
        <charset val="204"/>
      </rPr>
      <t>(Факт звітного періоду /
План звітного періоду)</t>
    </r>
  </si>
  <si>
    <t>Факт
відповідного періоду минулого року</t>
  </si>
  <si>
    <t>План
звітного періоду</t>
  </si>
  <si>
    <t>Факт
звітного періоду</t>
  </si>
  <si>
    <t>Дата
початку
оренди</t>
  </si>
  <si>
    <t>факт
відповідного періоду
минулого року</t>
  </si>
  <si>
    <t>план
звітного періоду</t>
  </si>
  <si>
    <t>факт
звітного періоду</t>
  </si>
  <si>
    <t>Документ, яким затверджений титул будови,
із зазначенням органу, який його погодив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</si>
  <si>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
працівників, зовнішніх сумісників та працівників,
що працюють за цивільно-правовими договорами)</t>
    </r>
    <r>
      <rPr>
        <b/>
        <sz val="14"/>
        <rFont val="Times New Roman"/>
        <family val="1"/>
        <charset val="204"/>
      </rPr>
      <t>,
у тому числі:</t>
    </r>
  </si>
  <si>
    <t>Цільове фінансування</t>
  </si>
  <si>
    <t>Отримано залучених коштів, усього, у тому числі:</t>
  </si>
  <si>
    <t>Повернено залучених коштів, усього, у тому числі:</t>
  </si>
  <si>
    <t>Сплата податків та зборів до Державного бюджету України (податкові платежі), усього, у тому числі: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</si>
  <si>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</si>
  <si>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</si>
  <si>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відрахування частини чистого прибутку державними унітарними підприємствами та їх об'єднаннями</t>
  </si>
  <si>
    <t>Сплата податків та зборів до місцевих бюджетів (податкові платежі)</t>
  </si>
  <si>
    <t>Інші податки, збори та платежі на користь держави,
усього, у тому числі:</t>
  </si>
  <si>
    <t xml:space="preserve">єдиний внесок на загальнообов'язкове державне соціальне страхування               </t>
  </si>
  <si>
    <t>Усього виплат на користь держави</t>
  </si>
  <si>
    <t xml:space="preserve">Сплата податків, зборів та інших обов'язкових платежів </t>
  </si>
  <si>
    <t>інші податки та збори (розшифрувати)</t>
  </si>
  <si>
    <t>Сплата податків та зборів до місцевих бюджетів (податкові платежі), усього, у тому числі:</t>
  </si>
  <si>
    <t>земельний податок</t>
  </si>
  <si>
    <t>орендна плата</t>
  </si>
  <si>
    <t>Інші податки, збори та платежі на користь держави,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</si>
  <si>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</si>
  <si>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</si>
  <si>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</si>
  <si>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Погашення податкового боргу, усього, у тому числі:</t>
  </si>
  <si>
    <t>інші (штрафи, пені, неустойки) (розшифрувати)</t>
  </si>
  <si>
    <t>Звітний період (квартал, рік)</t>
  </si>
  <si>
    <t>нетипові операційні витрати (розшифрувати)</t>
  </si>
  <si>
    <t>Коефіцієнт відношення боргу до EBITDA
(довгострокові зобов'язання, рядок 6030 + поточні зобов'язання, рядок 6040) / EBITDA, рядок 1310</t>
  </si>
  <si>
    <t>x</t>
  </si>
  <si>
    <t>господарськими товариствами, у статутному капіталі яких більше 50 відсотків акцій (часток, паїв) належать державі, на виплату дивідендів</t>
  </si>
  <si>
    <t>рентна плата за користування надрами</t>
  </si>
  <si>
    <t>відрахування частини чистого прибутку господарськими товариствами, у статутному капіталі яких більше 50 відсотків акцій (часток, паїв) належать державі, на виплату дивідендів на державну частку</t>
  </si>
  <si>
    <t>залучені кредитні кошти</t>
  </si>
  <si>
    <t>бюджетне фінансування</t>
  </si>
  <si>
    <t>інші джерела</t>
  </si>
  <si>
    <t>У тому числі державні гранти і субсидії</t>
  </si>
  <si>
    <t>У тому числі фінансові запозичення</t>
  </si>
  <si>
    <t>довгострокові зобов'язання</t>
  </si>
  <si>
    <t>короткострокові зобов'язання</t>
  </si>
  <si>
    <t>інші фінансові зобов'язання</t>
  </si>
  <si>
    <t>Витрати на сировину та основні матеріали</t>
  </si>
  <si>
    <t xml:space="preserve">Витрати на паливо </t>
  </si>
  <si>
    <t>Витрати на електроенергію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</si>
  <si>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</si>
  <si>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</si>
  <si>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Інші витрати (розшифрувати)</t>
  </si>
  <si>
    <t>Цільове фінансування  (розшифрувати)</t>
  </si>
  <si>
    <t>Виручка від реалізації продукції (товарів, робіт, послуг)</t>
  </si>
  <si>
    <t xml:space="preserve">Інші надходження (розшифрувати) </t>
  </si>
  <si>
    <r>
      <t>Інші надходження (розшифрувати)</t>
    </r>
    <r>
      <rPr>
        <i/>
        <sz val="14"/>
        <rFont val="Times New Roman"/>
        <family val="1"/>
        <charset val="204"/>
      </rPr>
      <t xml:space="preserve"> </t>
    </r>
  </si>
  <si>
    <r>
      <t>Придбання (створення) основних засобів (розшифрувати)</t>
    </r>
    <r>
      <rPr>
        <i/>
        <sz val="14"/>
        <rFont val="Times New Roman"/>
        <family val="1"/>
        <charset val="204"/>
      </rPr>
      <t xml:space="preserve"> </t>
    </r>
  </si>
  <si>
    <r>
      <t>Капітальне будівництво (розшифрувати)</t>
    </r>
    <r>
      <rPr>
        <i/>
        <sz val="14"/>
        <rFont val="Times New Roman"/>
        <family val="1"/>
        <charset val="204"/>
      </rPr>
      <t xml:space="preserve"> </t>
    </r>
  </si>
  <si>
    <r>
      <t>Придбання (створення) нематеріальних активів (розшифрувати)</t>
    </r>
    <r>
      <rPr>
        <i/>
        <sz val="14"/>
        <rFont val="Times New Roman"/>
        <family val="1"/>
        <charset val="204"/>
      </rPr>
      <t xml:space="preserve"> </t>
    </r>
  </si>
  <si>
    <t>Коефіцієнт фінансової стійкості
(власний капітал, рядок 6080 / (довгострокові зобов'язання, рядок 6030 + поточні зобов'язання, рядок 6040))</t>
  </si>
  <si>
    <t>Коефіцієнт поточної ліквідності (покриття)
(оборотні активи, рядок 6010 / поточні зобов'язання, рядок 6040)</t>
  </si>
  <si>
    <t>Коефіцієнт відношення капітальних інвестицій до амортизації
(капітальні інвестиції, рядок 4000 / амортизація, рядок 1430)</t>
  </si>
  <si>
    <t>Коефіцієнт відношення капітальних інвестицій до чистого доходу від реалізації продукції (товарів, робіт, послуг)
(капітальні інвестиції, рядок 4000 / чистий дохід від реалізації продукції (товарів, робіт, послуг), рядок 1000)</t>
  </si>
  <si>
    <t>Коефіцієнт зносу основних засобів 
(сума зносу, рядок 6003 / первісна вартість основних засобів, рядок 6002)</t>
  </si>
  <si>
    <t>Фонд оплати праці, тис. грн,
у тому числі:</t>
  </si>
  <si>
    <t>Витрати на оплату праці,
тис. грн, у тому числі:</t>
  </si>
  <si>
    <t>Середньомісячні витрати на оплату праці
одного працівника (грн), усього,
у тому числі:</t>
  </si>
  <si>
    <t xml:space="preserve">У разі збільшення витрат на оплату праці у звітному періоді порівняно із запланованими та фактичними витратами відповідного періоду минулого року обов'язково надаються обґрунтування. </t>
  </si>
  <si>
    <t>чистий дохід  від реалізації продукції (товарів, робіт, послуг),     тис. грн</t>
  </si>
  <si>
    <t>ціна одиниці     (вартість  продукції/     наданих послуг), грн</t>
  </si>
  <si>
    <t>Відхилення,  +/–
(факт звітного періоду /
план звітного періоду)</t>
  </si>
  <si>
    <t>Виконання, %
(факт звітного періоду /
план звітного періоду)</t>
  </si>
  <si>
    <t>тис. грн (без ПДВ)</t>
  </si>
  <si>
    <t xml:space="preserve">Прибуток </t>
  </si>
  <si>
    <t>Збиток</t>
  </si>
  <si>
    <t>Валова рентабельність
(валовий прибуток, рядок 1020 / чистий дохід від реалізації продукції (товарів, робіт, послуг), рядок 1000) х 100, %</t>
  </si>
  <si>
    <t>Рентабельність EBITDA
(EBITDA, рядок 1310 / чистий дохід від реалізації продукції (товарів, робіт, послуг), рядок 1000) х 100, %</t>
  </si>
  <si>
    <t>Рентабельність активів
(чистий фінансовий результат, рядок 1200 / вартість активів, рядок 6020) х 100, %</t>
  </si>
  <si>
    <t>Рентабельність власного капіталу
(чистий фінансовий результат, рядок 1200 / власний капітал, рядок 6080) х 100, %</t>
  </si>
  <si>
    <t>Рентабельність діяльності
(чистий фінансовий результат, рядок 1200 / чистий дохід від реалізації продукції (товарів, робіт, послуг), рядок 1000) х 100, %</t>
  </si>
  <si>
    <t>{Додаток 3 в редакції Наказу Міністерства економічного розвитку і торгівлі № 1394 від 03.11.2015}</t>
  </si>
  <si>
    <t>-</t>
  </si>
  <si>
    <t>МОНТАЖ ВОДОПРОВОДНИХ МЕРЕЖ, СИСТЕМ ОПАЛЕННЯ ТА КОНДИЦІОНУВАННЯ</t>
  </si>
  <si>
    <t>"Renault DOKER"</t>
  </si>
  <si>
    <t xml:space="preserve">  </t>
  </si>
  <si>
    <t>`</t>
  </si>
  <si>
    <t xml:space="preserve"> </t>
  </si>
  <si>
    <t>до фінансового плану на  2021 рік</t>
  </si>
  <si>
    <t xml:space="preserve"> В.о.директора_____________________________________</t>
  </si>
  <si>
    <t>Войтович Н.С.</t>
  </si>
  <si>
    <t>В.о директора</t>
  </si>
  <si>
    <t>за 2 кв. 2021р.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</si>
</sst>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164" formatCode="_-* #,##0.00\ _г_р_н_._-;\-* #,##0.00\ _г_р_н_._-;_-* &quot;-&quot;??\ _г_р_н_._-;_-@_-"/>
    <numFmt numFmtId="165" formatCode="#,##0&quot;р.&quot;;[Red]\-#,##0&quot;р.&quot;"/>
    <numFmt numFmtId="166" formatCode="#,##0.00&quot;р.&quot;;\-#,##0.00&quot;р.&quot;"/>
    <numFmt numFmtId="167" formatCode="_-* #,##0.00_р_._-;\-* #,##0.00_р_._-;_-* &quot;-&quot;??_р_._-;_-@_-"/>
    <numFmt numFmtId="168" formatCode="_-* #,##0.00_₴_-;\-* #,##0.00_₴_-;_-* &quot;-&quot;??_₴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_);_(* \(#,##0\);_(* &quot;-&quot;??_);_(@_)"/>
    <numFmt numFmtId="178" formatCode="_(* #,##0.0_);_(* \(#,##0.0\);_(* &quot;-&quot;??_);_(@_)"/>
    <numFmt numFmtId="179" formatCode="_(* #,##0.0_);_(* \(#,##0.0\);_(* &quot;-&quot;_);_(@_)"/>
    <numFmt numFmtId="180" formatCode="_(* #,##0.00_);_(* \(#,##0.00\);_(* &quot;-&quot;_);_(@_)"/>
  </numFmts>
  <fonts count="75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4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6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54">
    <xf numFmtId="0" fontId="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33" fillId="2" borderId="0" applyNumberFormat="0" applyBorder="0" applyAlignment="0" applyProtection="0"/>
    <xf numFmtId="0" fontId="1" fillId="2" borderId="0" applyNumberFormat="0" applyBorder="0" applyAlignment="0" applyProtection="0"/>
    <xf numFmtId="0" fontId="33" fillId="3" borderId="0" applyNumberFormat="0" applyBorder="0" applyAlignment="0" applyProtection="0"/>
    <xf numFmtId="0" fontId="1" fillId="3" borderId="0" applyNumberFormat="0" applyBorder="0" applyAlignment="0" applyProtection="0"/>
    <xf numFmtId="0" fontId="33" fillId="4" borderId="0" applyNumberFormat="0" applyBorder="0" applyAlignment="0" applyProtection="0"/>
    <xf numFmtId="0" fontId="1" fillId="4" borderId="0" applyNumberFormat="0" applyBorder="0" applyAlignment="0" applyProtection="0"/>
    <xf numFmtId="0" fontId="33" fillId="5" borderId="0" applyNumberFormat="0" applyBorder="0" applyAlignment="0" applyProtection="0"/>
    <xf numFmtId="0" fontId="1" fillId="5" borderId="0" applyNumberFormat="0" applyBorder="0" applyAlignment="0" applyProtection="0"/>
    <xf numFmtId="0" fontId="33" fillId="6" borderId="0" applyNumberFormat="0" applyBorder="0" applyAlignment="0" applyProtection="0"/>
    <xf numFmtId="0" fontId="1" fillId="6" borderId="0" applyNumberFormat="0" applyBorder="0" applyAlignment="0" applyProtection="0"/>
    <xf numFmtId="0" fontId="33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3" fillId="8" borderId="0" applyNumberFormat="0" applyBorder="0" applyAlignment="0" applyProtection="0"/>
    <xf numFmtId="0" fontId="1" fillId="8" borderId="0" applyNumberFormat="0" applyBorder="0" applyAlignment="0" applyProtection="0"/>
    <xf numFmtId="0" fontId="33" fillId="9" borderId="0" applyNumberFormat="0" applyBorder="0" applyAlignment="0" applyProtection="0"/>
    <xf numFmtId="0" fontId="1" fillId="9" borderId="0" applyNumberFormat="0" applyBorder="0" applyAlignment="0" applyProtection="0"/>
    <xf numFmtId="0" fontId="33" fillId="10" borderId="0" applyNumberFormat="0" applyBorder="0" applyAlignment="0" applyProtection="0"/>
    <xf numFmtId="0" fontId="1" fillId="10" borderId="0" applyNumberFormat="0" applyBorder="0" applyAlignment="0" applyProtection="0"/>
    <xf numFmtId="0" fontId="33" fillId="5" borderId="0" applyNumberFormat="0" applyBorder="0" applyAlignment="0" applyProtection="0"/>
    <xf numFmtId="0" fontId="1" fillId="5" borderId="0" applyNumberFormat="0" applyBorder="0" applyAlignment="0" applyProtection="0"/>
    <xf numFmtId="0" fontId="33" fillId="8" borderId="0" applyNumberFormat="0" applyBorder="0" applyAlignment="0" applyProtection="0"/>
    <xf numFmtId="0" fontId="1" fillId="8" borderId="0" applyNumberFormat="0" applyBorder="0" applyAlignment="0" applyProtection="0"/>
    <xf numFmtId="0" fontId="33" fillId="11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34" fillId="12" borderId="0" applyNumberFormat="0" applyBorder="0" applyAlignment="0" applyProtection="0"/>
    <xf numFmtId="0" fontId="16" fillId="12" borderId="0" applyNumberFormat="0" applyBorder="0" applyAlignment="0" applyProtection="0"/>
    <xf numFmtId="0" fontId="34" fillId="9" borderId="0" applyNumberFormat="0" applyBorder="0" applyAlignment="0" applyProtection="0"/>
    <xf numFmtId="0" fontId="16" fillId="9" borderId="0" applyNumberFormat="0" applyBorder="0" applyAlignment="0" applyProtection="0"/>
    <xf numFmtId="0" fontId="34" fillId="10" borderId="0" applyNumberFormat="0" applyBorder="0" applyAlignment="0" applyProtection="0"/>
    <xf numFmtId="0" fontId="16" fillId="10" borderId="0" applyNumberFormat="0" applyBorder="0" applyAlignment="0" applyProtection="0"/>
    <xf numFmtId="0" fontId="34" fillId="13" borderId="0" applyNumberFormat="0" applyBorder="0" applyAlignment="0" applyProtection="0"/>
    <xf numFmtId="0" fontId="16" fillId="13" borderId="0" applyNumberFormat="0" applyBorder="0" applyAlignment="0" applyProtection="0"/>
    <xf numFmtId="0" fontId="34" fillId="14" borderId="0" applyNumberFormat="0" applyBorder="0" applyAlignment="0" applyProtection="0"/>
    <xf numFmtId="0" fontId="16" fillId="14" borderId="0" applyNumberFormat="0" applyBorder="0" applyAlignment="0" applyProtection="0"/>
    <xf numFmtId="0" fontId="34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27" fillId="3" borderId="0" applyNumberFormat="0" applyBorder="0" applyAlignment="0" applyProtection="0"/>
    <xf numFmtId="0" fontId="19" fillId="20" borderId="1" applyNumberFormat="0" applyAlignment="0" applyProtection="0"/>
    <xf numFmtId="0" fontId="24" fillId="21" borderId="2" applyNumberFormat="0" applyAlignment="0" applyProtection="0"/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164" fontId="13" fillId="0" borderId="0" applyFont="0" applyFill="0" applyBorder="0" applyAlignment="0" applyProtection="0"/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0" fontId="28" fillId="0" borderId="0" applyNumberFormat="0" applyFill="0" applyBorder="0" applyAlignment="0" applyProtection="0"/>
    <xf numFmtId="171" fontId="36" fillId="0" borderId="0" applyAlignment="0">
      <alignment wrapText="1"/>
    </xf>
    <xf numFmtId="0" fontId="31" fillId="4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17" fillId="7" borderId="1" applyNumberFormat="0" applyAlignment="0" applyProtection="0"/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</xf>
    <xf numFmtId="49" fontId="13" fillId="0" borderId="0" applyNumberFormat="0" applyFont="0" applyAlignment="0">
      <alignment vertical="top" wrapText="1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38" fillId="22" borderId="7">
      <alignment horizontal="left" vertical="center"/>
      <protection locked="0"/>
    </xf>
    <xf numFmtId="49" fontId="38" fillId="22" borderId="7">
      <alignment horizontal="left" vertical="center"/>
    </xf>
    <xf numFmtId="4" fontId="38" fillId="22" borderId="7">
      <alignment horizontal="right" vertical="center"/>
      <protection locked="0"/>
    </xf>
    <xf numFmtId="4" fontId="38" fillId="22" borderId="7">
      <alignment horizontal="right" vertical="center"/>
    </xf>
    <xf numFmtId="4" fontId="39" fillId="22" borderId="7">
      <alignment horizontal="right" vertical="center"/>
      <protection locked="0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9" fontId="41" fillId="22" borderId="3">
      <alignment horizontal="left" vertical="center"/>
      <protection locked="0"/>
    </xf>
    <xf numFmtId="49" fontId="41" fillId="22" borderId="3">
      <alignment horizontal="left" vertical="center"/>
    </xf>
    <xf numFmtId="4" fontId="40" fillId="22" borderId="3">
      <alignment horizontal="right" vertical="center"/>
      <protection locked="0"/>
    </xf>
    <xf numFmtId="4" fontId="40" fillId="22" borderId="3">
      <alignment horizontal="right" vertical="center"/>
    </xf>
    <xf numFmtId="4" fontId="42" fillId="22" borderId="3">
      <alignment horizontal="right" vertical="center"/>
      <protection locked="0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9" fontId="35" fillId="22" borderId="3">
      <alignment horizontal="left" vertical="center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" fontId="35" fillId="22" borderId="3">
      <alignment horizontal="right" vertical="center"/>
      <protection locked="0"/>
    </xf>
    <xf numFmtId="4" fontId="35" fillId="22" borderId="3">
      <alignment horizontal="right" vertical="center"/>
      <protection locked="0"/>
    </xf>
    <xf numFmtId="4" fontId="35" fillId="22" borderId="3">
      <alignment horizontal="right" vertical="center"/>
    </xf>
    <xf numFmtId="4" fontId="35" fillId="22" borderId="3">
      <alignment horizontal="right" vertical="center"/>
    </xf>
    <xf numFmtId="4" fontId="39" fillId="22" borderId="3">
      <alignment horizontal="right" vertical="center"/>
      <protection locked="0"/>
    </xf>
    <xf numFmtId="49" fontId="43" fillId="22" borderId="3">
      <alignment horizontal="left" vertical="center"/>
      <protection locked="0"/>
    </xf>
    <xf numFmtId="49" fontId="43" fillId="22" borderId="3">
      <alignment horizontal="left" vertical="center"/>
    </xf>
    <xf numFmtId="49" fontId="44" fillId="22" borderId="3">
      <alignment horizontal="left" vertical="center"/>
      <protection locked="0"/>
    </xf>
    <xf numFmtId="49" fontId="44" fillId="22" borderId="3">
      <alignment horizontal="left" vertical="center"/>
    </xf>
    <xf numFmtId="4" fontId="43" fillId="22" borderId="3">
      <alignment horizontal="right" vertical="center"/>
      <protection locked="0"/>
    </xf>
    <xf numFmtId="4" fontId="43" fillId="22" borderId="3">
      <alignment horizontal="right" vertical="center"/>
    </xf>
    <xf numFmtId="4" fontId="45" fillId="22" borderId="3">
      <alignment horizontal="right" vertical="center"/>
      <protection locked="0"/>
    </xf>
    <xf numFmtId="49" fontId="46" fillId="0" borderId="3">
      <alignment horizontal="left" vertical="center"/>
      <protection locked="0"/>
    </xf>
    <xf numFmtId="49" fontId="46" fillId="0" borderId="3">
      <alignment horizontal="left" vertical="center"/>
    </xf>
    <xf numFmtId="49" fontId="47" fillId="0" borderId="3">
      <alignment horizontal="left" vertical="center"/>
      <protection locked="0"/>
    </xf>
    <xf numFmtId="49" fontId="47" fillId="0" borderId="3">
      <alignment horizontal="left" vertical="center"/>
    </xf>
    <xf numFmtId="4" fontId="46" fillId="0" borderId="3">
      <alignment horizontal="right" vertical="center"/>
      <protection locked="0"/>
    </xf>
    <xf numFmtId="4" fontId="46" fillId="0" borderId="3">
      <alignment horizontal="right" vertical="center"/>
    </xf>
    <xf numFmtId="4" fontId="47" fillId="0" borderId="3">
      <alignment horizontal="right" vertical="center"/>
      <protection locked="0"/>
    </xf>
    <xf numFmtId="49" fontId="48" fillId="0" borderId="3">
      <alignment horizontal="left" vertical="center"/>
      <protection locked="0"/>
    </xf>
    <xf numFmtId="49" fontId="48" fillId="0" borderId="3">
      <alignment horizontal="left" vertical="center"/>
    </xf>
    <xf numFmtId="49" fontId="49" fillId="0" borderId="3">
      <alignment horizontal="left" vertical="center"/>
      <protection locked="0"/>
    </xf>
    <xf numFmtId="49" fontId="49" fillId="0" borderId="3">
      <alignment horizontal="left" vertical="center"/>
    </xf>
    <xf numFmtId="4" fontId="48" fillId="0" borderId="3">
      <alignment horizontal="right" vertical="center"/>
      <protection locked="0"/>
    </xf>
    <xf numFmtId="4" fontId="48" fillId="0" borderId="3">
      <alignment horizontal="right" vertical="center"/>
    </xf>
    <xf numFmtId="49" fontId="46" fillId="0" borderId="3">
      <alignment horizontal="left" vertical="center"/>
      <protection locked="0"/>
    </xf>
    <xf numFmtId="49" fontId="47" fillId="0" borderId="3">
      <alignment horizontal="left" vertical="center"/>
      <protection locked="0"/>
    </xf>
    <xf numFmtId="4" fontId="46" fillId="0" borderId="3">
      <alignment horizontal="right" vertical="center"/>
      <protection locked="0"/>
    </xf>
    <xf numFmtId="0" fontId="29" fillId="0" borderId="8" applyNumberFormat="0" applyFill="0" applyAlignment="0" applyProtection="0"/>
    <xf numFmtId="0" fontId="26" fillId="23" borderId="0" applyNumberFormat="0" applyBorder="0" applyAlignment="0" applyProtection="0"/>
    <xf numFmtId="0" fontId="13" fillId="0" borderId="0"/>
    <xf numFmtId="0" fontId="13" fillId="0" borderId="0"/>
    <xf numFmtId="0" fontId="13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50" fillId="26" borderId="3">
      <alignment horizontal="right" vertical="center"/>
      <protection locked="0"/>
    </xf>
    <xf numFmtId="4" fontId="50" fillId="27" borderId="3">
      <alignment horizontal="right" vertical="center"/>
      <protection locked="0"/>
    </xf>
    <xf numFmtId="4" fontId="50" fillId="28" borderId="3">
      <alignment horizontal="right" vertical="center"/>
      <protection locked="0"/>
    </xf>
    <xf numFmtId="0" fontId="18" fillId="20" borderId="10" applyNumberFormat="0" applyAlignment="0" applyProtection="0"/>
    <xf numFmtId="49" fontId="35" fillId="0" borderId="3">
      <alignment horizontal="left" vertical="center" wrapText="1"/>
      <protection locked="0"/>
    </xf>
    <xf numFmtId="49" fontId="35" fillId="0" borderId="3">
      <alignment horizontal="left" vertical="center" wrapText="1"/>
      <protection locked="0"/>
    </xf>
    <xf numFmtId="0" fontId="25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30" fillId="0" borderId="0" applyNumberFormat="0" applyFill="0" applyBorder="0" applyAlignment="0" applyProtection="0"/>
    <xf numFmtId="0" fontId="34" fillId="16" borderId="0" applyNumberFormat="0" applyBorder="0" applyAlignment="0" applyProtection="0"/>
    <xf numFmtId="0" fontId="16" fillId="16" borderId="0" applyNumberFormat="0" applyBorder="0" applyAlignment="0" applyProtection="0"/>
    <xf numFmtId="0" fontId="34" fillId="17" borderId="0" applyNumberFormat="0" applyBorder="0" applyAlignment="0" applyProtection="0"/>
    <xf numFmtId="0" fontId="16" fillId="17" borderId="0" applyNumberFormat="0" applyBorder="0" applyAlignment="0" applyProtection="0"/>
    <xf numFmtId="0" fontId="34" fillId="18" borderId="0" applyNumberFormat="0" applyBorder="0" applyAlignment="0" applyProtection="0"/>
    <xf numFmtId="0" fontId="16" fillId="18" borderId="0" applyNumberFormat="0" applyBorder="0" applyAlignment="0" applyProtection="0"/>
    <xf numFmtId="0" fontId="34" fillId="13" borderId="0" applyNumberFormat="0" applyBorder="0" applyAlignment="0" applyProtection="0"/>
    <xf numFmtId="0" fontId="16" fillId="13" borderId="0" applyNumberFormat="0" applyBorder="0" applyAlignment="0" applyProtection="0"/>
    <xf numFmtId="0" fontId="34" fillId="14" borderId="0" applyNumberFormat="0" applyBorder="0" applyAlignment="0" applyProtection="0"/>
    <xf numFmtId="0" fontId="16" fillId="14" borderId="0" applyNumberFormat="0" applyBorder="0" applyAlignment="0" applyProtection="0"/>
    <xf numFmtId="0" fontId="34" fillId="19" borderId="0" applyNumberFormat="0" applyBorder="0" applyAlignment="0" applyProtection="0"/>
    <xf numFmtId="0" fontId="16" fillId="19" borderId="0" applyNumberFormat="0" applyBorder="0" applyAlignment="0" applyProtection="0"/>
    <xf numFmtId="0" fontId="51" fillId="7" borderId="1" applyNumberFormat="0" applyAlignment="0" applyProtection="0"/>
    <xf numFmtId="0" fontId="17" fillId="7" borderId="1" applyNumberFormat="0" applyAlignment="0" applyProtection="0"/>
    <xf numFmtId="0" fontId="52" fillId="20" borderId="10" applyNumberFormat="0" applyAlignment="0" applyProtection="0"/>
    <xf numFmtId="0" fontId="18" fillId="20" borderId="10" applyNumberFormat="0" applyAlignment="0" applyProtection="0"/>
    <xf numFmtId="0" fontId="53" fillId="20" borderId="1" applyNumberFormat="0" applyAlignment="0" applyProtection="0"/>
    <xf numFmtId="0" fontId="19" fillId="20" borderId="1" applyNumberFormat="0" applyAlignment="0" applyProtection="0"/>
    <xf numFmtId="172" fontId="13" fillId="0" borderId="0" applyFont="0" applyFill="0" applyBorder="0" applyAlignment="0" applyProtection="0"/>
    <xf numFmtId="0" fontId="54" fillId="0" borderId="4" applyNumberFormat="0" applyFill="0" applyAlignment="0" applyProtection="0"/>
    <xf numFmtId="0" fontId="20" fillId="0" borderId="4" applyNumberFormat="0" applyFill="0" applyAlignment="0" applyProtection="0"/>
    <xf numFmtId="0" fontId="55" fillId="0" borderId="5" applyNumberFormat="0" applyFill="0" applyAlignment="0" applyProtection="0"/>
    <xf numFmtId="0" fontId="21" fillId="0" borderId="5" applyNumberFormat="0" applyFill="0" applyAlignment="0" applyProtection="0"/>
    <xf numFmtId="0" fontId="56" fillId="0" borderId="6" applyNumberFormat="0" applyFill="0" applyAlignment="0" applyProtection="0"/>
    <xf numFmtId="0" fontId="22" fillId="0" borderId="6" applyNumberFormat="0" applyFill="0" applyAlignment="0" applyProtection="0"/>
    <xf numFmtId="0" fontId="56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7" fillId="0" borderId="11" applyNumberFormat="0" applyFill="0" applyAlignment="0" applyProtection="0"/>
    <xf numFmtId="0" fontId="23" fillId="0" borderId="11" applyNumberFormat="0" applyFill="0" applyAlignment="0" applyProtection="0"/>
    <xf numFmtId="0" fontId="58" fillId="21" borderId="2" applyNumberFormat="0" applyAlignment="0" applyProtection="0"/>
    <xf numFmtId="0" fontId="24" fillId="21" borderId="2" applyNumberFormat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59" fillId="23" borderId="0" applyNumberFormat="0" applyBorder="0" applyAlignment="0" applyProtection="0"/>
    <xf numFmtId="0" fontId="26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3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13" fillId="0" borderId="0"/>
    <xf numFmtId="0" fontId="2" fillId="0" borderId="0"/>
    <xf numFmtId="0" fontId="13" fillId="0" borderId="0"/>
    <xf numFmtId="0" fontId="13" fillId="0" borderId="0" applyNumberFormat="0" applyFont="0" applyFill="0" applyBorder="0" applyAlignment="0" applyProtection="0">
      <alignment vertical="top"/>
    </xf>
    <xf numFmtId="0" fontId="13" fillId="0" borderId="0" applyNumberFormat="0" applyFont="0" applyFill="0" applyBorder="0" applyAlignment="0" applyProtection="0">
      <alignment vertical="top"/>
    </xf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60" fillId="3" borderId="0" applyNumberFormat="0" applyBorder="0" applyAlignment="0" applyProtection="0"/>
    <xf numFmtId="0" fontId="27" fillId="3" borderId="0" applyNumberFormat="0" applyBorder="0" applyAlignment="0" applyProtection="0"/>
    <xf numFmtId="0" fontId="61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2" fillId="25" borderId="9" applyNumberFormat="0" applyFont="0" applyAlignment="0" applyProtection="0"/>
    <xf numFmtId="0" fontId="13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3" fillId="0" borderId="8" applyNumberFormat="0" applyFill="0" applyAlignment="0" applyProtection="0"/>
    <xf numFmtId="0" fontId="29" fillId="0" borderId="8" applyNumberFormat="0" applyFill="0" applyAlignment="0" applyProtection="0"/>
    <xf numFmtId="0" fontId="32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73" fontId="66" fillId="0" borderId="0" applyFont="0" applyFill="0" applyBorder="0" applyAlignment="0" applyProtection="0"/>
    <xf numFmtId="174" fontId="6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7" fillId="4" borderId="0" applyNumberFormat="0" applyBorder="0" applyAlignment="0" applyProtection="0"/>
    <xf numFmtId="0" fontId="31" fillId="4" borderId="0" applyNumberFormat="0" applyBorder="0" applyAlignment="0" applyProtection="0"/>
    <xf numFmtId="176" fontId="68" fillId="22" borderId="12" applyFill="0" applyBorder="0">
      <alignment horizontal="center" vertical="center" wrapText="1"/>
      <protection locked="0"/>
    </xf>
    <xf numFmtId="171" fontId="69" fillId="0" borderId="0">
      <alignment wrapText="1"/>
    </xf>
    <xf numFmtId="171" fontId="36" fillId="0" borderId="0">
      <alignment wrapText="1"/>
    </xf>
  </cellStyleXfs>
  <cellXfs count="386">
    <xf numFmtId="0" fontId="0" fillId="0" borderId="0" xfId="0"/>
    <xf numFmtId="0" fontId="5" fillId="0" borderId="0" xfId="0" quotePrefix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quotePrefix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quotePrefix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3" xfId="0" quotePrefix="1" applyFont="1" applyFill="1" applyBorder="1" applyAlignment="1">
      <alignment horizont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169" fontId="4" fillId="0" borderId="0" xfId="0" applyNumberFormat="1" applyFont="1" applyFill="1" applyBorder="1" applyAlignment="1">
      <alignment horizontal="right" vertical="center"/>
    </xf>
    <xf numFmtId="0" fontId="10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 shrinkToFit="1"/>
    </xf>
    <xf numFmtId="0" fontId="5" fillId="0" borderId="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right" vertical="center"/>
    </xf>
    <xf numFmtId="170" fontId="5" fillId="0" borderId="0" xfId="0" applyNumberFormat="1" applyFont="1" applyFill="1" applyAlignment="1">
      <alignment vertical="center"/>
    </xf>
    <xf numFmtId="0" fontId="5" fillId="0" borderId="3" xfId="237" applyNumberFormat="1" applyFont="1" applyFill="1" applyBorder="1" applyAlignment="1">
      <alignment horizontal="left" vertical="top" wrapText="1"/>
    </xf>
    <xf numFmtId="0" fontId="12" fillId="0" borderId="0" xfId="0" applyFont="1" applyFill="1"/>
    <xf numFmtId="0" fontId="4" fillId="0" borderId="0" xfId="0" quotePrefix="1" applyFont="1" applyFill="1" applyBorder="1" applyAlignment="1">
      <alignment horizontal="center" vertical="center"/>
    </xf>
    <xf numFmtId="169" fontId="4" fillId="0" borderId="0" xfId="0" applyNumberFormat="1" applyFont="1" applyFill="1" applyBorder="1" applyAlignment="1">
      <alignment horizontal="right" vertical="center" wrapText="1"/>
    </xf>
    <xf numFmtId="169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 shrinkToFit="1"/>
    </xf>
    <xf numFmtId="0" fontId="4" fillId="0" borderId="0" xfId="0" applyFont="1" applyFill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0" fontId="5" fillId="0" borderId="3" xfId="237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245" applyFont="1" applyFill="1" applyBorder="1" applyAlignment="1">
      <alignment vertical="center"/>
    </xf>
    <xf numFmtId="0" fontId="5" fillId="0" borderId="3" xfId="245" applyFont="1" applyFill="1" applyBorder="1" applyAlignment="1">
      <alignment horizontal="left" vertical="center" wrapText="1"/>
    </xf>
    <xf numFmtId="0" fontId="4" fillId="0" borderId="0" xfId="245" applyFont="1" applyFill="1" applyBorder="1" applyAlignment="1">
      <alignment vertical="center"/>
    </xf>
    <xf numFmtId="0" fontId="5" fillId="0" borderId="0" xfId="245" applyFont="1" applyFill="1" applyBorder="1" applyAlignment="1">
      <alignment horizontal="center" vertical="center"/>
    </xf>
    <xf numFmtId="0" fontId="4" fillId="0" borderId="0" xfId="245" applyFont="1" applyFill="1" applyBorder="1" applyAlignment="1">
      <alignment horizontal="center" vertical="center"/>
    </xf>
    <xf numFmtId="0" fontId="4" fillId="0" borderId="3" xfId="0" quotePrefix="1" applyFont="1" applyFill="1" applyBorder="1" applyAlignment="1">
      <alignment horizontal="center"/>
    </xf>
    <xf numFmtId="0" fontId="5" fillId="0" borderId="0" xfId="0" applyFont="1" applyFill="1" applyBorder="1" applyAlignment="1">
      <alignment vertical="center" wrapText="1"/>
    </xf>
    <xf numFmtId="0" fontId="5" fillId="0" borderId="3" xfId="245" applyFont="1" applyFill="1" applyBorder="1" applyAlignment="1">
      <alignment horizontal="center" vertical="center"/>
    </xf>
    <xf numFmtId="0" fontId="5" fillId="0" borderId="3" xfId="245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left" vertical="center" wrapText="1"/>
    </xf>
    <xf numFmtId="170" fontId="4" fillId="0" borderId="0" xfId="0" applyNumberFormat="1" applyFont="1" applyFill="1" applyBorder="1" applyAlignment="1">
      <alignment horizontal="center" vertical="center" wrapText="1"/>
    </xf>
    <xf numFmtId="170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3" xfId="245" applyFont="1" applyFill="1" applyBorder="1" applyAlignment="1">
      <alignment horizontal="center" vertical="center"/>
    </xf>
    <xf numFmtId="0" fontId="15" fillId="0" borderId="0" xfId="245" applyFont="1" applyFill="1"/>
    <xf numFmtId="0" fontId="5" fillId="0" borderId="0" xfId="245" applyFont="1" applyFill="1" applyBorder="1" applyAlignment="1">
      <alignment vertical="center" wrapText="1"/>
    </xf>
    <xf numFmtId="0" fontId="4" fillId="0" borderId="3" xfId="237" applyFont="1" applyFill="1" applyBorder="1" applyAlignment="1">
      <alignment horizontal="left" vertical="center"/>
    </xf>
    <xf numFmtId="0" fontId="5" fillId="0" borderId="0" xfId="0" applyFont="1" applyFill="1"/>
    <xf numFmtId="0" fontId="10" fillId="0" borderId="3" xfId="0" applyFont="1" applyFill="1" applyBorder="1" applyAlignment="1">
      <alignment horizontal="center" vertical="center" wrapText="1" shrinkToFit="1"/>
    </xf>
    <xf numFmtId="0" fontId="5" fillId="0" borderId="3" xfId="0" quotePrefix="1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quotePrefix="1" applyFont="1" applyFill="1" applyBorder="1" applyAlignment="1">
      <alignment horizontal="center"/>
    </xf>
    <xf numFmtId="0" fontId="5" fillId="0" borderId="0" xfId="245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4" fillId="0" borderId="3" xfId="245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15" fillId="0" borderId="0" xfId="0" applyFont="1" applyFill="1" applyAlignment="1">
      <alignment vertical="center"/>
    </xf>
    <xf numFmtId="0" fontId="15" fillId="0" borderId="0" xfId="0" applyFont="1" applyFill="1"/>
    <xf numFmtId="0" fontId="15" fillId="0" borderId="0" xfId="0" applyFont="1" applyFill="1" applyAlignment="1">
      <alignment horizontal="center" vertical="center"/>
    </xf>
    <xf numFmtId="0" fontId="5" fillId="0" borderId="3" xfId="182" applyFont="1" applyFill="1" applyBorder="1" applyAlignment="1">
      <alignment horizontal="left" vertical="center" wrapText="1"/>
      <protection locked="0"/>
    </xf>
    <xf numFmtId="0" fontId="4" fillId="0" borderId="3" xfId="182" applyFont="1" applyFill="1" applyBorder="1" applyAlignment="1">
      <alignment horizontal="left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17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 shrinkToFit="1"/>
    </xf>
    <xf numFmtId="3" fontId="5" fillId="0" borderId="3" xfId="0" applyNumberFormat="1" applyFont="1" applyFill="1" applyBorder="1" applyAlignment="1">
      <alignment horizontal="center" vertical="center" wrapText="1"/>
    </xf>
    <xf numFmtId="3" fontId="10" fillId="0" borderId="3" xfId="0" applyNumberFormat="1" applyFont="1" applyFill="1" applyBorder="1" applyAlignment="1">
      <alignment horizontal="center" vertical="center" wrapText="1" shrinkToFit="1"/>
    </xf>
    <xf numFmtId="49" fontId="5" fillId="0" borderId="3" xfId="0" applyNumberFormat="1" applyFont="1" applyFill="1" applyBorder="1" applyAlignment="1">
      <alignment horizontal="left" vertical="center" wrapText="1"/>
    </xf>
    <xf numFmtId="49" fontId="5" fillId="0" borderId="3" xfId="0" quotePrefix="1" applyNumberFormat="1" applyFont="1" applyFill="1" applyBorder="1" applyAlignment="1">
      <alignment horizontal="left" vertical="center" wrapText="1"/>
    </xf>
    <xf numFmtId="49" fontId="4" fillId="0" borderId="3" xfId="0" quotePrefix="1" applyNumberFormat="1" applyFont="1" applyFill="1" applyBorder="1" applyAlignment="1">
      <alignment horizontal="left" vertical="center" wrapText="1"/>
    </xf>
    <xf numFmtId="170" fontId="5" fillId="0" borderId="3" xfId="237" applyNumberFormat="1" applyFont="1" applyFill="1" applyBorder="1" applyAlignment="1">
      <alignment horizontal="center" vertical="center" wrapText="1"/>
    </xf>
    <xf numFmtId="0" fontId="5" fillId="0" borderId="3" xfId="237" applyNumberFormat="1" applyFont="1" applyFill="1" applyBorder="1" applyAlignment="1">
      <alignment horizontal="left" vertical="center" wrapText="1"/>
    </xf>
    <xf numFmtId="0" fontId="70" fillId="0" borderId="0" xfId="0" applyFont="1" applyFill="1"/>
    <xf numFmtId="49" fontId="5" fillId="0" borderId="3" xfId="237" applyNumberFormat="1" applyFont="1" applyFill="1" applyBorder="1" applyAlignment="1">
      <alignment horizontal="left" vertical="center" wrapText="1"/>
    </xf>
    <xf numFmtId="0" fontId="10" fillId="0" borderId="14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 wrapText="1" shrinkToFit="1"/>
    </xf>
    <xf numFmtId="0" fontId="5" fillId="0" borderId="3" xfId="0" applyNumberFormat="1" applyFont="1" applyFill="1" applyBorder="1"/>
    <xf numFmtId="3" fontId="5" fillId="0" borderId="3" xfId="0" applyNumberFormat="1" applyFont="1" applyFill="1" applyBorder="1" applyAlignment="1">
      <alignment horizontal="center" vertical="center" wrapText="1" shrinkToFit="1"/>
    </xf>
    <xf numFmtId="0" fontId="5" fillId="0" borderId="3" xfId="0" applyNumberFormat="1" applyFont="1" applyFill="1" applyBorder="1" applyAlignment="1">
      <alignment horizontal="center" vertical="center" wrapText="1" shrinkToFit="1"/>
    </xf>
    <xf numFmtId="3" fontId="5" fillId="0" borderId="0" xfId="0" applyNumberFormat="1" applyFont="1" applyFill="1" applyBorder="1" applyAlignment="1">
      <alignment horizontal="center" vertical="center" wrapText="1"/>
    </xf>
    <xf numFmtId="3" fontId="5" fillId="0" borderId="18" xfId="0" applyNumberFormat="1" applyFont="1" applyFill="1" applyBorder="1" applyAlignment="1">
      <alignment vertical="center" wrapText="1"/>
    </xf>
    <xf numFmtId="170" fontId="4" fillId="0" borderId="0" xfId="0" applyNumberFormat="1" applyFont="1" applyFill="1" applyBorder="1" applyAlignment="1">
      <alignment vertical="center"/>
    </xf>
    <xf numFmtId="170" fontId="5" fillId="0" borderId="0" xfId="0" applyNumberFormat="1" applyFont="1" applyFill="1" applyBorder="1" applyAlignment="1">
      <alignment horizontal="center" vertical="center" wrapText="1"/>
    </xf>
    <xf numFmtId="0" fontId="5" fillId="0" borderId="3" xfId="237" applyNumberFormat="1" applyFont="1" applyFill="1" applyBorder="1" applyAlignment="1">
      <alignment horizontal="center" vertical="center" wrapText="1"/>
    </xf>
    <xf numFmtId="0" fontId="5" fillId="0" borderId="3" xfId="237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 shrinkToFit="1"/>
    </xf>
    <xf numFmtId="173" fontId="5" fillId="0" borderId="3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/>
    </xf>
    <xf numFmtId="0" fontId="5" fillId="0" borderId="19" xfId="182" applyFont="1" applyFill="1" applyBorder="1" applyAlignment="1">
      <alignment horizontal="left" vertical="center" wrapText="1"/>
      <protection locked="0"/>
    </xf>
    <xf numFmtId="173" fontId="5" fillId="0" borderId="19" xfId="0" applyNumberFormat="1" applyFont="1" applyFill="1" applyBorder="1" applyAlignment="1">
      <alignment horizontal="center" vertical="center" wrapText="1"/>
    </xf>
    <xf numFmtId="173" fontId="4" fillId="27" borderId="3" xfId="0" applyNumberFormat="1" applyFont="1" applyFill="1" applyBorder="1" applyAlignment="1">
      <alignment horizontal="center" vertical="center" wrapText="1"/>
    </xf>
    <xf numFmtId="173" fontId="4" fillId="0" borderId="3" xfId="0" applyNumberFormat="1" applyFont="1" applyFill="1" applyBorder="1" applyAlignment="1">
      <alignment horizontal="center" vertical="center" wrapText="1"/>
    </xf>
    <xf numFmtId="173" fontId="6" fillId="0" borderId="3" xfId="0" applyNumberFormat="1" applyFont="1" applyFill="1" applyBorder="1" applyAlignment="1">
      <alignment horizontal="center" vertical="center" wrapText="1"/>
    </xf>
    <xf numFmtId="179" fontId="5" fillId="29" borderId="3" xfId="0" applyNumberFormat="1" applyFont="1" applyFill="1" applyBorder="1" applyAlignment="1">
      <alignment horizontal="center" vertical="center" wrapText="1"/>
    </xf>
    <xf numFmtId="179" fontId="5" fillId="0" borderId="3" xfId="0" applyNumberFormat="1" applyFont="1" applyFill="1" applyBorder="1" applyAlignment="1">
      <alignment horizontal="center" vertical="center" wrapText="1"/>
    </xf>
    <xf numFmtId="173" fontId="5" fillId="27" borderId="3" xfId="0" applyNumberFormat="1" applyFont="1" applyFill="1" applyBorder="1" applyAlignment="1">
      <alignment horizontal="center" vertical="center" wrapText="1"/>
    </xf>
    <xf numFmtId="173" fontId="5" fillId="0" borderId="20" xfId="0" applyNumberFormat="1" applyFont="1" applyFill="1" applyBorder="1" applyAlignment="1">
      <alignment horizontal="center" vertical="center" wrapText="1"/>
    </xf>
    <xf numFmtId="0" fontId="4" fillId="0" borderId="19" xfId="0" applyFont="1" applyFill="1" applyBorder="1" applyAlignment="1" applyProtection="1">
      <alignment horizontal="left" vertical="center" wrapText="1"/>
      <protection locked="0"/>
    </xf>
    <xf numFmtId="0" fontId="4" fillId="0" borderId="15" xfId="0" applyFont="1" applyFill="1" applyBorder="1" applyAlignment="1" applyProtection="1">
      <alignment horizontal="left" vertical="center" wrapText="1"/>
      <protection locked="0"/>
    </xf>
    <xf numFmtId="0" fontId="5" fillId="0" borderId="19" xfId="0" quotePrefix="1" applyNumberFormat="1" applyFont="1" applyFill="1" applyBorder="1" applyAlignment="1">
      <alignment horizontal="center" vertical="center"/>
    </xf>
    <xf numFmtId="173" fontId="4" fillId="27" borderId="19" xfId="0" applyNumberFormat="1" applyFont="1" applyFill="1" applyBorder="1" applyAlignment="1">
      <alignment horizontal="center" vertical="center" wrapText="1"/>
    </xf>
    <xf numFmtId="0" fontId="5" fillId="0" borderId="19" xfId="0" applyNumberFormat="1" applyFont="1" applyFill="1" applyBorder="1" applyAlignment="1">
      <alignment horizontal="center" vertical="center"/>
    </xf>
    <xf numFmtId="0" fontId="5" fillId="0" borderId="19" xfId="0" applyFont="1" applyFill="1" applyBorder="1" applyAlignment="1" applyProtection="1">
      <alignment horizontal="left" vertical="center" wrapText="1"/>
      <protection locked="0"/>
    </xf>
    <xf numFmtId="0" fontId="5" fillId="0" borderId="19" xfId="0" applyFont="1" applyFill="1" applyBorder="1" applyAlignment="1">
      <alignment horizontal="center" vertical="center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0" fontId="5" fillId="0" borderId="15" xfId="0" applyFont="1" applyFill="1" applyBorder="1" applyAlignment="1">
      <alignment horizontal="center" vertical="center"/>
    </xf>
    <xf numFmtId="49" fontId="5" fillId="0" borderId="19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15" xfId="0" applyNumberFormat="1" applyFont="1" applyFill="1" applyBorder="1" applyAlignment="1">
      <alignment horizontal="center" vertical="center"/>
    </xf>
    <xf numFmtId="173" fontId="5" fillId="0" borderId="14" xfId="0" applyNumberFormat="1" applyFont="1" applyFill="1" applyBorder="1" applyAlignment="1">
      <alignment horizontal="center" vertical="center" wrapText="1"/>
    </xf>
    <xf numFmtId="173" fontId="5" fillId="0" borderId="17" xfId="0" applyNumberFormat="1" applyFont="1" applyFill="1" applyBorder="1" applyAlignment="1">
      <alignment horizontal="center" vertical="center" wrapText="1"/>
    </xf>
    <xf numFmtId="173" fontId="4" fillId="0" borderId="19" xfId="0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 shrinkToFit="1"/>
    </xf>
    <xf numFmtId="0" fontId="4" fillId="0" borderId="19" xfId="0" quotePrefix="1" applyFont="1" applyFill="1" applyBorder="1" applyAlignment="1">
      <alignment horizontal="center" vertical="center"/>
    </xf>
    <xf numFmtId="0" fontId="4" fillId="0" borderId="17" xfId="245" applyFont="1" applyFill="1" applyBorder="1" applyAlignment="1">
      <alignment horizontal="left" vertical="center" wrapText="1"/>
    </xf>
    <xf numFmtId="0" fontId="4" fillId="0" borderId="16" xfId="245" applyFont="1" applyFill="1" applyBorder="1" applyAlignment="1">
      <alignment horizontal="left" vertical="center" wrapText="1"/>
    </xf>
    <xf numFmtId="0" fontId="4" fillId="0" borderId="15" xfId="0" quotePrefix="1" applyFont="1" applyFill="1" applyBorder="1" applyAlignment="1">
      <alignment horizontal="center" vertical="center"/>
    </xf>
    <xf numFmtId="0" fontId="5" fillId="0" borderId="15" xfId="0" quotePrefix="1" applyFont="1" applyFill="1" applyBorder="1" applyAlignment="1">
      <alignment horizontal="center" vertical="center"/>
    </xf>
    <xf numFmtId="0" fontId="5" fillId="0" borderId="19" xfId="245" applyFont="1" applyFill="1" applyBorder="1" applyAlignment="1">
      <alignment horizontal="left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0" fontId="5" fillId="0" borderId="20" xfId="245" applyFont="1" applyFill="1" applyBorder="1" applyAlignment="1">
      <alignment horizontal="left" vertical="center" wrapText="1"/>
    </xf>
    <xf numFmtId="0" fontId="5" fillId="0" borderId="20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69" fontId="5" fillId="0" borderId="3" xfId="0" applyNumberFormat="1" applyFont="1" applyFill="1" applyBorder="1" applyAlignment="1">
      <alignment horizontal="center" vertical="center"/>
    </xf>
    <xf numFmtId="169" fontId="4" fillId="0" borderId="3" xfId="0" applyNumberFormat="1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4" fillId="0" borderId="15" xfId="245" applyFont="1" applyFill="1" applyBorder="1" applyAlignment="1">
      <alignment horizontal="left" vertical="center" wrapText="1"/>
    </xf>
    <xf numFmtId="179" fontId="5" fillId="0" borderId="19" xfId="0" applyNumberFormat="1" applyFont="1" applyFill="1" applyBorder="1" applyAlignment="1">
      <alignment horizontal="center" vertical="center" wrapText="1"/>
    </xf>
    <xf numFmtId="169" fontId="5" fillId="0" borderId="3" xfId="291" applyNumberFormat="1" applyFont="1" applyFill="1" applyBorder="1" applyAlignment="1">
      <alignment horizontal="right" vertical="center" wrapText="1"/>
    </xf>
    <xf numFmtId="173" fontId="5" fillId="30" borderId="3" xfId="0" applyNumberFormat="1" applyFont="1" applyFill="1" applyBorder="1" applyAlignment="1">
      <alignment horizontal="center" vertical="center" wrapText="1"/>
    </xf>
    <xf numFmtId="169" fontId="4" fillId="0" borderId="3" xfId="291" applyNumberFormat="1" applyFont="1" applyFill="1" applyBorder="1" applyAlignment="1">
      <alignment horizontal="right" vertical="center" wrapText="1"/>
    </xf>
    <xf numFmtId="173" fontId="4" fillId="26" borderId="3" xfId="0" applyNumberFormat="1" applyFont="1" applyFill="1" applyBorder="1" applyAlignment="1">
      <alignment horizontal="center" vertical="center" wrapText="1"/>
    </xf>
    <xf numFmtId="173" fontId="4" fillId="29" borderId="3" xfId="0" applyNumberFormat="1" applyFont="1" applyFill="1" applyBorder="1" applyAlignment="1">
      <alignment horizontal="center" vertical="center" wrapText="1"/>
    </xf>
    <xf numFmtId="173" fontId="4" fillId="30" borderId="3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173" fontId="5" fillId="0" borderId="0" xfId="0" applyNumberFormat="1" applyFont="1" applyFill="1" applyBorder="1" applyAlignment="1">
      <alignment horizontal="center" vertical="center" wrapText="1"/>
    </xf>
    <xf numFmtId="173" fontId="6" fillId="0" borderId="0" xfId="0" applyNumberFormat="1" applyFont="1" applyFill="1" applyBorder="1" applyAlignment="1">
      <alignment horizontal="center" vertical="center" wrapText="1"/>
    </xf>
    <xf numFmtId="170" fontId="6" fillId="0" borderId="0" xfId="0" applyNumberFormat="1" applyFont="1" applyFill="1" applyBorder="1" applyAlignment="1">
      <alignment horizontal="center" vertical="center" wrapText="1"/>
    </xf>
    <xf numFmtId="170" fontId="5" fillId="0" borderId="19" xfId="0" applyNumberFormat="1" applyFont="1" applyFill="1" applyBorder="1" applyAlignment="1">
      <alignment horizontal="right" vertical="center" wrapText="1"/>
    </xf>
    <xf numFmtId="170" fontId="4" fillId="0" borderId="19" xfId="0" applyNumberFormat="1" applyFont="1" applyFill="1" applyBorder="1" applyAlignment="1">
      <alignment horizontal="right" vertical="center" wrapText="1"/>
    </xf>
    <xf numFmtId="179" fontId="4" fillId="29" borderId="3" xfId="0" applyNumberFormat="1" applyFont="1" applyFill="1" applyBorder="1" applyAlignment="1">
      <alignment horizontal="center" vertical="center" wrapText="1"/>
    </xf>
    <xf numFmtId="173" fontId="5" fillId="30" borderId="19" xfId="0" applyNumberFormat="1" applyFont="1" applyFill="1" applyBorder="1" applyAlignment="1">
      <alignment horizontal="center" vertical="center" wrapText="1"/>
    </xf>
    <xf numFmtId="0" fontId="4" fillId="26" borderId="14" xfId="245" applyFont="1" applyFill="1" applyBorder="1" applyAlignment="1">
      <alignment horizontal="left" vertical="center" wrapText="1"/>
    </xf>
    <xf numFmtId="0" fontId="4" fillId="26" borderId="3" xfId="0" applyFont="1" applyFill="1" applyBorder="1" applyAlignment="1">
      <alignment horizontal="left" vertical="center" wrapText="1"/>
    </xf>
    <xf numFmtId="170" fontId="5" fillId="30" borderId="3" xfId="237" applyNumberFormat="1" applyFont="1" applyFill="1" applyBorder="1" applyAlignment="1">
      <alignment horizontal="center" vertical="center" wrapText="1"/>
    </xf>
    <xf numFmtId="179" fontId="5" fillId="29" borderId="19" xfId="0" applyNumberFormat="1" applyFont="1" applyFill="1" applyBorder="1" applyAlignment="1">
      <alignment horizontal="center" vertical="center" wrapText="1"/>
    </xf>
    <xf numFmtId="179" fontId="5" fillId="29" borderId="15" xfId="0" applyNumberFormat="1" applyFont="1" applyFill="1" applyBorder="1" applyAlignment="1">
      <alignment horizontal="center" vertical="center" wrapText="1"/>
    </xf>
    <xf numFmtId="179" fontId="4" fillId="0" borderId="3" xfId="0" applyNumberFormat="1" applyFont="1" applyFill="1" applyBorder="1" applyAlignment="1">
      <alignment horizontal="center" vertical="center" wrapText="1"/>
    </xf>
    <xf numFmtId="177" fontId="5" fillId="30" borderId="3" xfId="0" applyNumberFormat="1" applyFont="1" applyFill="1" applyBorder="1" applyAlignment="1">
      <alignment horizontal="center" vertical="center" wrapText="1"/>
    </xf>
    <xf numFmtId="178" fontId="5" fillId="30" borderId="3" xfId="0" applyNumberFormat="1" applyFont="1" applyFill="1" applyBorder="1" applyAlignment="1">
      <alignment horizontal="center" vertical="center" wrapText="1"/>
    </xf>
    <xf numFmtId="177" fontId="4" fillId="30" borderId="3" xfId="0" applyNumberFormat="1" applyFont="1" applyFill="1" applyBorder="1" applyAlignment="1">
      <alignment horizontal="center" vertical="center" wrapText="1"/>
    </xf>
    <xf numFmtId="170" fontId="5" fillId="0" borderId="3" xfId="0" applyNumberFormat="1" applyFont="1" applyFill="1" applyBorder="1" applyAlignment="1">
      <alignment horizontal="right" vertical="center" wrapText="1"/>
    </xf>
    <xf numFmtId="170" fontId="4" fillId="0" borderId="3" xfId="0" applyNumberFormat="1" applyFont="1" applyFill="1" applyBorder="1" applyAlignment="1">
      <alignment horizontal="right" vertical="center" wrapText="1"/>
    </xf>
    <xf numFmtId="170" fontId="5" fillId="30" borderId="3" xfId="0" applyNumberFormat="1" applyFont="1" applyFill="1" applyBorder="1" applyAlignment="1">
      <alignment horizontal="center" vertical="center" wrapText="1"/>
    </xf>
    <xf numFmtId="170" fontId="5" fillId="0" borderId="20" xfId="0" applyNumberFormat="1" applyFont="1" applyFill="1" applyBorder="1" applyAlignment="1">
      <alignment horizontal="right" vertical="center" wrapText="1"/>
    </xf>
    <xf numFmtId="0" fontId="5" fillId="0" borderId="20" xfId="0" applyFont="1" applyFill="1" applyBorder="1" applyAlignment="1" applyProtection="1">
      <alignment horizontal="left" vertical="center" wrapText="1"/>
      <protection locked="0"/>
    </xf>
    <xf numFmtId="0" fontId="5" fillId="0" borderId="20" xfId="0" applyFont="1" applyFill="1" applyBorder="1" applyAlignment="1">
      <alignment horizontal="center" vertical="center"/>
    </xf>
    <xf numFmtId="179" fontId="5" fillId="29" borderId="20" xfId="0" applyNumberFormat="1" applyFont="1" applyFill="1" applyBorder="1" applyAlignment="1">
      <alignment horizontal="center" vertical="center" wrapText="1"/>
    </xf>
    <xf numFmtId="173" fontId="5" fillId="31" borderId="19" xfId="0" applyNumberFormat="1" applyFont="1" applyFill="1" applyBorder="1" applyAlignment="1">
      <alignment horizontal="center" vertical="center" wrapText="1"/>
    </xf>
    <xf numFmtId="173" fontId="5" fillId="31" borderId="20" xfId="0" applyNumberFormat="1" applyFont="1" applyFill="1" applyBorder="1" applyAlignment="1">
      <alignment horizontal="center" vertical="center" wrapText="1"/>
    </xf>
    <xf numFmtId="173" fontId="4" fillId="31" borderId="19" xfId="0" applyNumberFormat="1" applyFont="1" applyFill="1" applyBorder="1" applyAlignment="1">
      <alignment horizontal="center" vertical="center" wrapText="1"/>
    </xf>
    <xf numFmtId="173" fontId="5" fillId="31" borderId="3" xfId="0" applyNumberFormat="1" applyFont="1" applyFill="1" applyBorder="1" applyAlignment="1">
      <alignment horizontal="center" vertical="center" wrapText="1"/>
    </xf>
    <xf numFmtId="173" fontId="5" fillId="31" borderId="19" xfId="0" applyNumberFormat="1" applyFont="1" applyFill="1" applyBorder="1" applyAlignment="1">
      <alignment horizontal="right" vertical="center" wrapText="1"/>
    </xf>
    <xf numFmtId="180" fontId="5" fillId="0" borderId="19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74" fillId="0" borderId="0" xfId="0" applyFont="1" applyFill="1" applyBorder="1" applyAlignment="1">
      <alignment horizontal="left" vertical="center" wrapText="1"/>
    </xf>
    <xf numFmtId="0" fontId="74" fillId="0" borderId="0" xfId="0" quotePrefix="1" applyFont="1" applyFill="1" applyBorder="1" applyAlignment="1">
      <alignment horizontal="center" vertical="center"/>
    </xf>
    <xf numFmtId="0" fontId="7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245" applyFont="1" applyFill="1" applyBorder="1" applyAlignment="1">
      <alignment horizontal="center" vertical="center"/>
    </xf>
    <xf numFmtId="0" fontId="5" fillId="0" borderId="3" xfId="245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 applyProtection="1">
      <alignment horizontal="center" vertical="center" wrapText="1"/>
      <protection locked="0"/>
    </xf>
    <xf numFmtId="0" fontId="4" fillId="0" borderId="25" xfId="0" applyFont="1" applyFill="1" applyBorder="1" applyAlignment="1" applyProtection="1">
      <alignment horizontal="center" vertical="center" wrapText="1"/>
      <protection locked="0"/>
    </xf>
    <xf numFmtId="0" fontId="4" fillId="0" borderId="26" xfId="0" applyFont="1" applyFill="1" applyBorder="1" applyAlignment="1" applyProtection="1">
      <alignment horizontal="center" vertical="center" wrapText="1"/>
      <protection locked="0"/>
    </xf>
    <xf numFmtId="0" fontId="4" fillId="0" borderId="27" xfId="237" applyNumberFormat="1" applyFont="1" applyFill="1" applyBorder="1" applyAlignment="1">
      <alignment horizontal="center" vertical="center" wrapText="1"/>
    </xf>
    <xf numFmtId="0" fontId="4" fillId="0" borderId="28" xfId="237" applyNumberFormat="1" applyFont="1" applyFill="1" applyBorder="1" applyAlignment="1">
      <alignment horizontal="center" vertical="center" wrapText="1"/>
    </xf>
    <xf numFmtId="0" fontId="4" fillId="0" borderId="29" xfId="237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71" fillId="0" borderId="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4" fillId="0" borderId="22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5" fillId="0" borderId="3" xfId="245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0" fontId="5" fillId="0" borderId="0" xfId="0" applyNumberFormat="1" applyFont="1" applyFill="1" applyBorder="1" applyAlignment="1">
      <alignment horizontal="center" vertical="center" wrapText="1"/>
    </xf>
    <xf numFmtId="170" fontId="5" fillId="0" borderId="0" xfId="0" quotePrefix="1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/>
    </xf>
    <xf numFmtId="0" fontId="4" fillId="0" borderId="0" xfId="245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4" fillId="0" borderId="3" xfId="245" applyFont="1" applyFill="1" applyBorder="1" applyAlignment="1">
      <alignment horizontal="left" vertical="center" wrapText="1"/>
    </xf>
    <xf numFmtId="0" fontId="5" fillId="0" borderId="3" xfId="245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15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4" fillId="0" borderId="0" xfId="237" applyNumberFormat="1" applyFont="1" applyFill="1" applyBorder="1" applyAlignment="1">
      <alignment horizontal="center" vertical="center" wrapText="1"/>
    </xf>
    <xf numFmtId="0" fontId="5" fillId="0" borderId="15" xfId="237" applyNumberFormat="1" applyFont="1" applyFill="1" applyBorder="1" applyAlignment="1">
      <alignment horizontal="center" vertical="center" wrapText="1"/>
    </xf>
    <xf numFmtId="0" fontId="5" fillId="0" borderId="19" xfId="237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177" fontId="5" fillId="0" borderId="14" xfId="0" applyNumberFormat="1" applyFont="1" applyFill="1" applyBorder="1" applyAlignment="1">
      <alignment horizontal="center" vertical="center" wrapText="1"/>
    </xf>
    <xf numFmtId="177" fontId="5" fillId="0" borderId="17" xfId="0" applyNumberFormat="1" applyFont="1" applyFill="1" applyBorder="1" applyAlignment="1">
      <alignment horizontal="center" vertical="center" wrapText="1"/>
    </xf>
    <xf numFmtId="177" fontId="5" fillId="0" borderId="16" xfId="0" applyNumberFormat="1" applyFont="1" applyFill="1" applyBorder="1" applyAlignment="1">
      <alignment horizontal="center" vertical="center" wrapText="1"/>
    </xf>
    <xf numFmtId="177" fontId="4" fillId="30" borderId="14" xfId="0" applyNumberFormat="1" applyFont="1" applyFill="1" applyBorder="1" applyAlignment="1">
      <alignment horizontal="center" vertical="center" wrapText="1"/>
    </xf>
    <xf numFmtId="177" fontId="4" fillId="30" borderId="17" xfId="0" applyNumberFormat="1" applyFont="1" applyFill="1" applyBorder="1" applyAlignment="1">
      <alignment horizontal="center" vertical="center" wrapText="1"/>
    </xf>
    <xf numFmtId="177" fontId="4" fillId="30" borderId="16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49" fontId="5" fillId="0" borderId="14" xfId="0" applyNumberFormat="1" applyFont="1" applyFill="1" applyBorder="1" applyAlignment="1">
      <alignment horizontal="center" vertical="center" wrapText="1"/>
    </xf>
    <xf numFmtId="49" fontId="5" fillId="0" borderId="17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178" fontId="5" fillId="0" borderId="14" xfId="291" applyNumberFormat="1" applyFont="1" applyFill="1" applyBorder="1" applyAlignment="1">
      <alignment horizontal="right" vertical="center" wrapText="1"/>
    </xf>
    <xf numFmtId="178" fontId="5" fillId="0" borderId="16" xfId="291" applyNumberFormat="1" applyFont="1" applyFill="1" applyBorder="1" applyAlignment="1">
      <alignment horizontal="right" vertical="center" wrapText="1"/>
    </xf>
    <xf numFmtId="178" fontId="4" fillId="0" borderId="14" xfId="291" applyNumberFormat="1" applyFont="1" applyFill="1" applyBorder="1" applyAlignment="1">
      <alignment horizontal="right" vertical="center" wrapText="1"/>
    </xf>
    <xf numFmtId="178" fontId="4" fillId="0" borderId="16" xfId="291" applyNumberFormat="1" applyFont="1" applyFill="1" applyBorder="1" applyAlignment="1">
      <alignment horizontal="right" vertical="center" wrapText="1"/>
    </xf>
    <xf numFmtId="177" fontId="5" fillId="30" borderId="14" xfId="0" applyNumberFormat="1" applyFont="1" applyFill="1" applyBorder="1" applyAlignment="1">
      <alignment horizontal="center" vertical="center" wrapText="1"/>
    </xf>
    <xf numFmtId="177" fontId="5" fillId="30" borderId="17" xfId="0" applyNumberFormat="1" applyFont="1" applyFill="1" applyBorder="1" applyAlignment="1">
      <alignment horizontal="center" vertical="center" wrapText="1"/>
    </xf>
    <xf numFmtId="177" fontId="5" fillId="30" borderId="16" xfId="0" applyNumberFormat="1" applyFont="1" applyFill="1" applyBorder="1" applyAlignment="1">
      <alignment horizontal="center" vertical="center" wrapText="1"/>
    </xf>
    <xf numFmtId="178" fontId="4" fillId="30" borderId="14" xfId="0" applyNumberFormat="1" applyFont="1" applyFill="1" applyBorder="1" applyAlignment="1">
      <alignment horizontal="center" vertical="center" wrapText="1"/>
    </xf>
    <xf numFmtId="178" fontId="4" fillId="30" borderId="17" xfId="0" applyNumberFormat="1" applyFont="1" applyFill="1" applyBorder="1" applyAlignment="1">
      <alignment horizontal="center" vertical="center" wrapText="1"/>
    </xf>
    <xf numFmtId="178" fontId="4" fillId="30" borderId="16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6" xfId="0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170" fontId="5" fillId="0" borderId="3" xfId="0" applyNumberFormat="1" applyFont="1" applyFill="1" applyBorder="1" applyAlignment="1">
      <alignment horizontal="center" vertical="center" wrapText="1"/>
    </xf>
    <xf numFmtId="3" fontId="5" fillId="0" borderId="14" xfId="0" applyNumberFormat="1" applyFont="1" applyFill="1" applyBorder="1" applyAlignment="1">
      <alignment horizontal="center" vertical="center" wrapText="1"/>
    </xf>
    <xf numFmtId="3" fontId="5" fillId="0" borderId="17" xfId="0" applyNumberFormat="1" applyFont="1" applyFill="1" applyBorder="1" applyAlignment="1">
      <alignment horizontal="center" vertical="center" wrapText="1"/>
    </xf>
    <xf numFmtId="3" fontId="5" fillId="0" borderId="16" xfId="0" applyNumberFormat="1" applyFont="1" applyFill="1" applyBorder="1" applyAlignment="1">
      <alignment horizontal="center" vertical="center" wrapText="1"/>
    </xf>
    <xf numFmtId="170" fontId="5" fillId="0" borderId="14" xfId="0" applyNumberFormat="1" applyFont="1" applyFill="1" applyBorder="1" applyAlignment="1">
      <alignment horizontal="center" vertical="center" wrapText="1"/>
    </xf>
    <xf numFmtId="170" fontId="5" fillId="0" borderId="16" xfId="0" applyNumberFormat="1" applyFont="1" applyFill="1" applyBorder="1" applyAlignment="1">
      <alignment horizontal="center" vertical="center" wrapText="1"/>
    </xf>
    <xf numFmtId="0" fontId="5" fillId="0" borderId="14" xfId="0" applyNumberFormat="1" applyFont="1" applyFill="1" applyBorder="1" applyAlignment="1">
      <alignment horizontal="center" vertical="center" wrapText="1"/>
    </xf>
    <xf numFmtId="0" fontId="5" fillId="0" borderId="17" xfId="0" applyNumberFormat="1" applyFont="1" applyFill="1" applyBorder="1" applyAlignment="1">
      <alignment horizontal="center" vertical="center" wrapText="1"/>
    </xf>
    <xf numFmtId="0" fontId="5" fillId="0" borderId="16" xfId="0" applyNumberFormat="1" applyFont="1" applyFill="1" applyBorder="1" applyAlignment="1">
      <alignment horizontal="center" vertical="center" wrapText="1"/>
    </xf>
    <xf numFmtId="49" fontId="5" fillId="0" borderId="14" xfId="0" applyNumberFormat="1" applyFont="1" applyFill="1" applyBorder="1" applyAlignment="1">
      <alignment horizontal="left" vertical="center" wrapText="1"/>
    </xf>
    <xf numFmtId="49" fontId="5" fillId="0" borderId="16" xfId="0" applyNumberFormat="1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left" vertical="center"/>
    </xf>
    <xf numFmtId="0" fontId="4" fillId="0" borderId="16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49" fontId="5" fillId="0" borderId="16" xfId="0" applyNumberFormat="1" applyFont="1" applyFill="1" applyBorder="1" applyAlignment="1">
      <alignment horizontal="center" vertical="center" wrapText="1"/>
    </xf>
    <xf numFmtId="174" fontId="5" fillId="30" borderId="14" xfId="0" applyNumberFormat="1" applyFont="1" applyFill="1" applyBorder="1" applyAlignment="1">
      <alignment horizontal="center" vertical="center" wrapText="1"/>
    </xf>
    <xf numFmtId="174" fontId="5" fillId="30" borderId="17" xfId="0" applyNumberFormat="1" applyFont="1" applyFill="1" applyBorder="1" applyAlignment="1">
      <alignment horizontal="center" vertical="center" wrapText="1"/>
    </xf>
    <xf numFmtId="174" fontId="5" fillId="30" borderId="16" xfId="0" applyNumberFormat="1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justify" vertical="center" wrapText="1" shrinkToFi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178" fontId="5" fillId="0" borderId="14" xfId="0" applyNumberFormat="1" applyFont="1" applyFill="1" applyBorder="1" applyAlignment="1">
      <alignment horizontal="center" vertical="center" wrapText="1"/>
    </xf>
    <xf numFmtId="178" fontId="5" fillId="0" borderId="17" xfId="0" applyNumberFormat="1" applyFont="1" applyFill="1" applyBorder="1" applyAlignment="1">
      <alignment horizontal="center" vertical="center" wrapText="1"/>
    </xf>
    <xf numFmtId="178" fontId="5" fillId="0" borderId="16" xfId="0" applyNumberFormat="1" applyFont="1" applyFill="1" applyBorder="1" applyAlignment="1">
      <alignment horizontal="center" vertical="center" wrapText="1"/>
    </xf>
    <xf numFmtId="49" fontId="10" fillId="0" borderId="14" xfId="0" applyNumberFormat="1" applyFont="1" applyFill="1" applyBorder="1" applyAlignment="1">
      <alignment horizontal="center" vertical="center" wrapText="1"/>
    </xf>
    <xf numFmtId="49" fontId="10" fillId="0" borderId="16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14" xfId="0" applyNumberFormat="1" applyFont="1" applyFill="1" applyBorder="1" applyAlignment="1">
      <alignment horizontal="center" vertical="center" wrapText="1" shrinkToFit="1"/>
    </xf>
    <xf numFmtId="0" fontId="10" fillId="0" borderId="16" xfId="0" applyNumberFormat="1" applyFont="1" applyFill="1" applyBorder="1" applyAlignment="1">
      <alignment horizontal="center" vertical="center" wrapText="1" shrinkToFit="1"/>
    </xf>
    <xf numFmtId="49" fontId="10" fillId="0" borderId="14" xfId="0" applyNumberFormat="1" applyFont="1" applyFill="1" applyBorder="1" applyAlignment="1">
      <alignment horizontal="left" vertical="center" wrapText="1"/>
    </xf>
    <xf numFmtId="49" fontId="10" fillId="0" borderId="17" xfId="0" applyNumberFormat="1" applyFont="1" applyFill="1" applyBorder="1" applyAlignment="1">
      <alignment horizontal="left" vertical="center" wrapText="1"/>
    </xf>
    <xf numFmtId="49" fontId="10" fillId="0" borderId="16" xfId="0" applyNumberFormat="1" applyFont="1" applyFill="1" applyBorder="1" applyAlignment="1">
      <alignment horizontal="left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 shrinkToFit="1"/>
    </xf>
    <xf numFmtId="0" fontId="5" fillId="0" borderId="31" xfId="0" applyFont="1" applyFill="1" applyBorder="1" applyAlignment="1">
      <alignment horizontal="center" vertical="center" wrapText="1" shrinkToFit="1"/>
    </xf>
    <xf numFmtId="0" fontId="5" fillId="0" borderId="34" xfId="0" applyFont="1" applyFill="1" applyBorder="1" applyAlignment="1">
      <alignment horizontal="center" vertical="center" wrapText="1" shrinkToFit="1"/>
    </xf>
    <xf numFmtId="0" fontId="5" fillId="0" borderId="35" xfId="0" applyFont="1" applyFill="1" applyBorder="1" applyAlignment="1">
      <alignment horizontal="center" vertical="center" wrapText="1" shrinkToFit="1"/>
    </xf>
    <xf numFmtId="0" fontId="5" fillId="0" borderId="32" xfId="0" applyFont="1" applyFill="1" applyBorder="1" applyAlignment="1">
      <alignment horizontal="center" vertical="center" wrapText="1" shrinkToFit="1"/>
    </xf>
    <xf numFmtId="0" fontId="5" fillId="0" borderId="33" xfId="0" applyFont="1" applyFill="1" applyBorder="1" applyAlignment="1">
      <alignment horizontal="center" vertical="center" wrapText="1" shrinkToFit="1"/>
    </xf>
    <xf numFmtId="0" fontId="10" fillId="0" borderId="14" xfId="0" applyFont="1" applyFill="1" applyBorder="1" applyAlignment="1">
      <alignment horizontal="center" vertical="center" wrapText="1" shrinkToFit="1"/>
    </xf>
    <xf numFmtId="0" fontId="10" fillId="0" borderId="16" xfId="0" applyFont="1" applyFill="1" applyBorder="1" applyAlignment="1">
      <alignment horizontal="center" vertical="center" wrapText="1" shrinkToFit="1"/>
    </xf>
    <xf numFmtId="0" fontId="10" fillId="0" borderId="14" xfId="0" applyNumberFormat="1" applyFont="1" applyFill="1" applyBorder="1" applyAlignment="1">
      <alignment horizontal="center" vertical="center" wrapText="1"/>
    </xf>
    <xf numFmtId="0" fontId="10" fillId="0" borderId="17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left" vertical="center" wrapText="1"/>
    </xf>
    <xf numFmtId="0" fontId="10" fillId="0" borderId="16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center" wrapText="1" shrinkToFit="1"/>
    </xf>
    <xf numFmtId="0" fontId="4" fillId="0" borderId="17" xfId="0" applyFont="1" applyFill="1" applyBorder="1" applyAlignment="1">
      <alignment horizontal="left" vertical="center" wrapText="1" shrinkToFit="1"/>
    </xf>
    <xf numFmtId="0" fontId="4" fillId="0" borderId="16" xfId="0" applyFont="1" applyFill="1" applyBorder="1" applyAlignment="1">
      <alignment horizontal="left" vertical="center" wrapText="1" shrinkToFit="1"/>
    </xf>
    <xf numFmtId="3" fontId="10" fillId="0" borderId="14" xfId="0" applyNumberFormat="1" applyFont="1" applyFill="1" applyBorder="1" applyAlignment="1">
      <alignment horizontal="center" vertical="center" wrapText="1" shrinkToFit="1"/>
    </xf>
    <xf numFmtId="3" fontId="10" fillId="0" borderId="16" xfId="0" applyNumberFormat="1" applyFont="1" applyFill="1" applyBorder="1" applyAlignment="1">
      <alignment horizontal="center" vertical="center" wrapText="1" shrinkToFit="1"/>
    </xf>
    <xf numFmtId="177" fontId="4" fillId="30" borderId="3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/>
    </xf>
    <xf numFmtId="0" fontId="4" fillId="0" borderId="17" xfId="0" applyFont="1" applyFill="1" applyBorder="1" applyAlignment="1">
      <alignment horizontal="left"/>
    </xf>
    <xf numFmtId="0" fontId="4" fillId="0" borderId="16" xfId="0" applyFont="1" applyFill="1" applyBorder="1" applyAlignment="1">
      <alignment horizontal="left"/>
    </xf>
    <xf numFmtId="170" fontId="74" fillId="0" borderId="0" xfId="0" applyNumberFormat="1" applyFont="1" applyFill="1" applyBorder="1" applyAlignment="1">
      <alignment horizontal="center" vertical="center" wrapText="1"/>
    </xf>
    <xf numFmtId="170" fontId="74" fillId="0" borderId="0" xfId="0" quotePrefix="1" applyNumberFormat="1" applyFont="1" applyFill="1" applyBorder="1" applyAlignment="1">
      <alignment horizontal="center" vertical="center" wrapText="1"/>
    </xf>
    <xf numFmtId="0" fontId="74" fillId="0" borderId="0" xfId="0" applyFont="1" applyFill="1" applyBorder="1" applyAlignment="1">
      <alignment horizontal="center" vertical="center"/>
    </xf>
    <xf numFmtId="177" fontId="4" fillId="0" borderId="14" xfId="0" applyNumberFormat="1" applyFont="1" applyFill="1" applyBorder="1" applyAlignment="1">
      <alignment horizontal="center" vertical="center" wrapText="1"/>
    </xf>
    <xf numFmtId="177" fontId="4" fillId="0" borderId="17" xfId="0" applyNumberFormat="1" applyFont="1" applyFill="1" applyBorder="1" applyAlignment="1">
      <alignment horizontal="center" vertical="center" wrapText="1"/>
    </xf>
    <xf numFmtId="177" fontId="4" fillId="0" borderId="16" xfId="0" applyNumberFormat="1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 shrinkToFit="1"/>
    </xf>
    <xf numFmtId="0" fontId="5" fillId="0" borderId="19" xfId="0" applyFont="1" applyFill="1" applyBorder="1" applyAlignment="1">
      <alignment horizontal="center" vertical="center" wrapText="1" shrinkToFit="1"/>
    </xf>
    <xf numFmtId="0" fontId="10" fillId="0" borderId="14" xfId="0" applyNumberFormat="1" applyFont="1" applyFill="1" applyBorder="1" applyAlignment="1">
      <alignment horizontal="left" vertical="center" wrapText="1"/>
    </xf>
    <xf numFmtId="0" fontId="10" fillId="0" borderId="17" xfId="0" applyNumberFormat="1" applyFont="1" applyFill="1" applyBorder="1" applyAlignment="1">
      <alignment horizontal="left" vertical="center" wrapText="1"/>
    </xf>
    <xf numFmtId="0" fontId="10" fillId="0" borderId="16" xfId="0" applyNumberFormat="1" applyFont="1" applyFill="1" applyBorder="1" applyAlignment="1">
      <alignment horizontal="left" vertical="center" wrapText="1"/>
    </xf>
    <xf numFmtId="0" fontId="10" fillId="0" borderId="14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178" fontId="4" fillId="0" borderId="14" xfId="0" applyNumberFormat="1" applyFont="1" applyFill="1" applyBorder="1" applyAlignment="1">
      <alignment horizontal="center" vertical="center" wrapText="1"/>
    </xf>
    <xf numFmtId="178" fontId="4" fillId="0" borderId="17" xfId="0" applyNumberFormat="1" applyFont="1" applyFill="1" applyBorder="1" applyAlignment="1">
      <alignment horizontal="center" vertical="center" wrapText="1"/>
    </xf>
    <xf numFmtId="178" fontId="4" fillId="0" borderId="16" xfId="0" applyNumberFormat="1" applyFont="1" applyFill="1" applyBorder="1" applyAlignment="1">
      <alignment horizontal="center" vertical="center" wrapText="1"/>
    </xf>
    <xf numFmtId="2" fontId="5" fillId="0" borderId="15" xfId="0" applyNumberFormat="1" applyFont="1" applyFill="1" applyBorder="1" applyAlignment="1">
      <alignment horizontal="center" vertical="center" wrapText="1"/>
    </xf>
    <xf numFmtId="2" fontId="5" fillId="0" borderId="19" xfId="0" applyNumberFormat="1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right" vertical="center"/>
    </xf>
    <xf numFmtId="0" fontId="5" fillId="0" borderId="13" xfId="0" applyFont="1" applyFill="1" applyBorder="1" applyAlignment="1">
      <alignment horizontal="right" vertical="center"/>
    </xf>
    <xf numFmtId="0" fontId="10" fillId="0" borderId="14" xfId="0" applyNumberFormat="1" applyFont="1" applyFill="1" applyBorder="1" applyAlignment="1">
      <alignment horizontal="left" vertical="center" wrapText="1" shrinkToFit="1"/>
    </xf>
    <xf numFmtId="0" fontId="10" fillId="0" borderId="16" xfId="0" applyNumberFormat="1" applyFont="1" applyFill="1" applyBorder="1" applyAlignment="1">
      <alignment horizontal="left" vertical="center" wrapText="1" shrinkToFit="1"/>
    </xf>
    <xf numFmtId="3" fontId="5" fillId="0" borderId="3" xfId="0" applyNumberFormat="1" applyFont="1" applyFill="1" applyBorder="1" applyAlignment="1">
      <alignment horizontal="center" vertical="center" wrapText="1" shrinkToFit="1"/>
    </xf>
    <xf numFmtId="2" fontId="5" fillId="0" borderId="14" xfId="0" applyNumberFormat="1" applyFont="1" applyFill="1" applyBorder="1" applyAlignment="1">
      <alignment horizontal="center" vertical="center" wrapText="1"/>
    </xf>
    <xf numFmtId="2" fontId="5" fillId="0" borderId="17" xfId="0" applyNumberFormat="1" applyFont="1" applyFill="1" applyBorder="1" applyAlignment="1">
      <alignment horizontal="center" vertical="center" wrapText="1"/>
    </xf>
    <xf numFmtId="2" fontId="5" fillId="0" borderId="16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 shrinkToFit="1"/>
    </xf>
    <xf numFmtId="0" fontId="5" fillId="0" borderId="14" xfId="0" applyNumberFormat="1" applyFont="1" applyFill="1" applyBorder="1" applyAlignment="1">
      <alignment horizontal="left" vertical="center" wrapText="1" shrinkToFit="1"/>
    </xf>
    <xf numFmtId="0" fontId="5" fillId="0" borderId="17" xfId="0" applyNumberFormat="1" applyFont="1" applyFill="1" applyBorder="1" applyAlignment="1">
      <alignment horizontal="left" vertical="center" wrapText="1" shrinkToFit="1"/>
    </xf>
    <xf numFmtId="0" fontId="5" fillId="0" borderId="16" xfId="0" applyNumberFormat="1" applyFont="1" applyFill="1" applyBorder="1" applyAlignment="1">
      <alignment horizontal="left" vertical="center" wrapText="1" shrinkToFit="1"/>
    </xf>
    <xf numFmtId="0" fontId="4" fillId="0" borderId="14" xfId="0" applyNumberFormat="1" applyFont="1" applyFill="1" applyBorder="1" applyAlignment="1">
      <alignment horizontal="left" vertical="center" wrapText="1" shrinkToFit="1"/>
    </xf>
    <xf numFmtId="0" fontId="4" fillId="0" borderId="17" xfId="0" applyNumberFormat="1" applyFont="1" applyFill="1" applyBorder="1" applyAlignment="1">
      <alignment horizontal="left" vertical="center" wrapText="1" shrinkToFit="1"/>
    </xf>
    <xf numFmtId="0" fontId="4" fillId="0" borderId="16" xfId="0" applyNumberFormat="1" applyFont="1" applyFill="1" applyBorder="1" applyAlignment="1">
      <alignment horizontal="left" vertical="center" wrapText="1" shrinkToFit="1"/>
    </xf>
    <xf numFmtId="0" fontId="5" fillId="0" borderId="18" xfId="0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 shrinkToFit="1"/>
    </xf>
    <xf numFmtId="0" fontId="5" fillId="0" borderId="13" xfId="0" applyFont="1" applyFill="1" applyBorder="1" applyAlignment="1">
      <alignment horizontal="center" vertical="center" wrapText="1" shrinkToFit="1"/>
    </xf>
    <xf numFmtId="0" fontId="72" fillId="0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 applyFill="1" applyAlignment="1">
      <alignment horizontal="right" vertical="center"/>
    </xf>
    <xf numFmtId="0" fontId="5" fillId="0" borderId="36" xfId="0" applyFont="1" applyFill="1" applyBorder="1" applyAlignment="1">
      <alignment horizontal="center" vertical="center" wrapText="1" shrinkToFit="1"/>
    </xf>
    <xf numFmtId="0" fontId="5" fillId="0" borderId="14" xfId="0" applyNumberFormat="1" applyFont="1" applyFill="1" applyBorder="1" applyAlignment="1">
      <alignment horizontal="center"/>
    </xf>
    <xf numFmtId="0" fontId="5" fillId="0" borderId="16" xfId="0" applyNumberFormat="1" applyFont="1" applyFill="1" applyBorder="1" applyAlignment="1">
      <alignment horizontal="center"/>
    </xf>
  </cellXfs>
  <cellStyles count="354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rmal_GSE DCF_Model_31_07_09 final" xfId="182"/>
    <cellStyle name="Note" xfId="183"/>
    <cellStyle name="Number-Cells" xfId="184"/>
    <cellStyle name="Number-Cells-Column2" xfId="185"/>
    <cellStyle name="Number-Cells-Column5" xfId="186"/>
    <cellStyle name="Output" xfId="187"/>
    <cellStyle name="Row-Header" xfId="188"/>
    <cellStyle name="Row-Header 2" xfId="189"/>
    <cellStyle name="Title" xfId="190"/>
    <cellStyle name="Total" xfId="191"/>
    <cellStyle name="Warning Text" xfId="192"/>
    <cellStyle name="Акцент1 2" xfId="193"/>
    <cellStyle name="Акцент1 3" xfId="194"/>
    <cellStyle name="Акцент2 2" xfId="195"/>
    <cellStyle name="Акцент2 3" xfId="196"/>
    <cellStyle name="Акцент3 2" xfId="197"/>
    <cellStyle name="Акцент3 3" xfId="198"/>
    <cellStyle name="Акцент4 2" xfId="199"/>
    <cellStyle name="Акцент4 3" xfId="200"/>
    <cellStyle name="Акцент5 2" xfId="201"/>
    <cellStyle name="Акцент5 3" xfId="202"/>
    <cellStyle name="Акцент6 2" xfId="203"/>
    <cellStyle name="Акцент6 3" xfId="204"/>
    <cellStyle name="Ввод  2" xfId="205"/>
    <cellStyle name="Ввод  3" xfId="206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" xfId="291" builtinId="5"/>
    <cellStyle name="Процентный 2" xfId="292"/>
    <cellStyle name="Процентный 2 10" xfId="293"/>
    <cellStyle name="Процентный 2 11" xfId="294"/>
    <cellStyle name="Процентный 2 12" xfId="295"/>
    <cellStyle name="Процентный 2 13" xfId="296"/>
    <cellStyle name="Процентный 2 14" xfId="297"/>
    <cellStyle name="Процентный 2 15" xfId="298"/>
    <cellStyle name="Процентный 2 16" xfId="299"/>
    <cellStyle name="Процентный 2 2" xfId="300"/>
    <cellStyle name="Процентный 2 3" xfId="301"/>
    <cellStyle name="Процентный 2 4" xfId="302"/>
    <cellStyle name="Процентный 2 5" xfId="303"/>
    <cellStyle name="Процентный 2 6" xfId="304"/>
    <cellStyle name="Процентный 2 7" xfId="305"/>
    <cellStyle name="Процентный 2 8" xfId="306"/>
    <cellStyle name="Процентный 2 9" xfId="307"/>
    <cellStyle name="Процентный 3" xfId="308"/>
    <cellStyle name="Процентный 4" xfId="309"/>
    <cellStyle name="Процентный 4 2" xfId="310"/>
    <cellStyle name="Связанная ячейка 2" xfId="311"/>
    <cellStyle name="Связанная ячейка 3" xfId="312"/>
    <cellStyle name="Стиль 1" xfId="313"/>
    <cellStyle name="Стиль 1 2" xfId="314"/>
    <cellStyle name="Стиль 1 3" xfId="315"/>
    <cellStyle name="Стиль 1 4" xfId="316"/>
    <cellStyle name="Стиль 1 5" xfId="317"/>
    <cellStyle name="Стиль 1 6" xfId="318"/>
    <cellStyle name="Стиль 1 7" xfId="319"/>
    <cellStyle name="Текст предупреждения 2" xfId="320"/>
    <cellStyle name="Текст предупреждения 3" xfId="321"/>
    <cellStyle name="Тысячи [0]_1.62" xfId="322"/>
    <cellStyle name="Тысячи_1.62" xfId="323"/>
    <cellStyle name="Финансовый 2" xfId="324"/>
    <cellStyle name="Финансовый 2 10" xfId="325"/>
    <cellStyle name="Финансовый 2 11" xfId="326"/>
    <cellStyle name="Финансовый 2 12" xfId="327"/>
    <cellStyle name="Финансовый 2 13" xfId="328"/>
    <cellStyle name="Финансовый 2 14" xfId="329"/>
    <cellStyle name="Финансовый 2 15" xfId="330"/>
    <cellStyle name="Финансовый 2 16" xfId="331"/>
    <cellStyle name="Финансовый 2 17" xfId="332"/>
    <cellStyle name="Финансовый 2 2" xfId="333"/>
    <cellStyle name="Финансовый 2 3" xfId="334"/>
    <cellStyle name="Финансовый 2 4" xfId="335"/>
    <cellStyle name="Финансовый 2 5" xfId="336"/>
    <cellStyle name="Финансовый 2 6" xfId="337"/>
    <cellStyle name="Финансовый 2 7" xfId="338"/>
    <cellStyle name="Финансовый 2 8" xfId="339"/>
    <cellStyle name="Финансовый 2 9" xfId="340"/>
    <cellStyle name="Финансовый 3" xfId="341"/>
    <cellStyle name="Финансовый 3 2" xfId="342"/>
    <cellStyle name="Финансовый 4" xfId="343"/>
    <cellStyle name="Финансовый 4 2" xfId="344"/>
    <cellStyle name="Финансовый 4 3" xfId="345"/>
    <cellStyle name="Финансовый 5" xfId="346"/>
    <cellStyle name="Финансовый 6" xfId="347"/>
    <cellStyle name="Финансовый 7" xfId="348"/>
    <cellStyle name="Хороший 2" xfId="349"/>
    <cellStyle name="Хороший 3" xfId="350"/>
    <cellStyle name="числовой" xfId="351"/>
    <cellStyle name="Ю" xfId="352"/>
    <cellStyle name="Ю-FreeSet_10" xfId="3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9" Type="http://schemas.openxmlformats.org/officeDocument/2006/relationships/externalLink" Target="externalLinks/externalLink3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34" Type="http://schemas.openxmlformats.org/officeDocument/2006/relationships/externalLink" Target="externalLinks/externalLink26.xml"/><Relationship Id="rId42" Type="http://schemas.openxmlformats.org/officeDocument/2006/relationships/externalLink" Target="externalLinks/externalLink34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33" Type="http://schemas.openxmlformats.org/officeDocument/2006/relationships/externalLink" Target="externalLinks/externalLink25.xml"/><Relationship Id="rId38" Type="http://schemas.openxmlformats.org/officeDocument/2006/relationships/externalLink" Target="externalLinks/externalLink30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1.xml"/><Relationship Id="rId41" Type="http://schemas.openxmlformats.org/officeDocument/2006/relationships/externalLink" Target="externalLinks/externalLink3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32" Type="http://schemas.openxmlformats.org/officeDocument/2006/relationships/externalLink" Target="externalLinks/externalLink24.xml"/><Relationship Id="rId37" Type="http://schemas.openxmlformats.org/officeDocument/2006/relationships/externalLink" Target="externalLinks/externalLink29.xml"/><Relationship Id="rId40" Type="http://schemas.openxmlformats.org/officeDocument/2006/relationships/externalLink" Target="externalLinks/externalLink32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externalLink" Target="externalLinks/externalLink20.xml"/><Relationship Id="rId36" Type="http://schemas.openxmlformats.org/officeDocument/2006/relationships/externalLink" Target="externalLinks/externalLink28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externalLink" Target="externalLinks/externalLink23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externalLink" Target="externalLinks/externalLink22.xml"/><Relationship Id="rId35" Type="http://schemas.openxmlformats.org/officeDocument/2006/relationships/externalLink" Target="externalLinks/externalLink27.xml"/><Relationship Id="rId43" Type="http://schemas.openxmlformats.org/officeDocument/2006/relationships/externalLink" Target="externalLinks/externalLink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1112%20&#1082;&#1074;%202018%20(&#1079;&#1074;&#1110;&#1090;)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I470"/>
  <sheetViews>
    <sheetView topLeftCell="A4" zoomScale="70" zoomScaleNormal="70" zoomScaleSheetLayoutView="65" workbookViewId="0">
      <pane xSplit="2" ySplit="2" topLeftCell="C114" activePane="bottomRight" state="frozen"/>
      <selection activeCell="A4" sqref="A4"/>
      <selection pane="topRight" activeCell="C4" sqref="C4"/>
      <selection pane="bottomLeft" activeCell="A6" sqref="A6"/>
      <selection pane="bottomRight" activeCell="F11" sqref="F11"/>
    </sheetView>
  </sheetViews>
  <sheetFormatPr defaultColWidth="9.140625" defaultRowHeight="18.75"/>
  <cols>
    <col min="1" max="1" width="67.5703125" style="3" customWidth="1"/>
    <col min="2" max="2" width="12.5703125" style="23" customWidth="1"/>
    <col min="3" max="3" width="19.85546875" style="23" customWidth="1"/>
    <col min="4" max="4" width="17.85546875" style="23" customWidth="1"/>
    <col min="5" max="5" width="21.42578125" style="23" customWidth="1"/>
    <col min="6" max="6" width="23.85546875" style="23" customWidth="1"/>
    <col min="7" max="7" width="14.5703125" style="23" customWidth="1"/>
    <col min="8" max="8" width="15.28515625" style="23" customWidth="1"/>
    <col min="9" max="9" width="10" style="3" customWidth="1"/>
    <col min="10" max="10" width="9.5703125" style="3" customWidth="1"/>
    <col min="11" max="16384" width="9.140625" style="3"/>
  </cols>
  <sheetData>
    <row r="1" spans="1:9" ht="9" customHeight="1">
      <c r="A1" s="12"/>
      <c r="B1" s="12"/>
      <c r="C1" s="12"/>
      <c r="D1" s="12"/>
      <c r="E1" s="12"/>
      <c r="F1" s="12"/>
      <c r="G1" s="12"/>
      <c r="H1" s="12"/>
    </row>
    <row r="2" spans="1:9">
      <c r="A2" s="195" t="s">
        <v>124</v>
      </c>
      <c r="B2" s="195"/>
      <c r="C2" s="195"/>
      <c r="D2" s="195"/>
      <c r="E2" s="195"/>
      <c r="F2" s="195"/>
      <c r="G2" s="195"/>
      <c r="H2" s="195"/>
    </row>
    <row r="3" spans="1:9" ht="12" customHeight="1">
      <c r="B3" s="25"/>
      <c r="C3" s="25"/>
      <c r="D3" s="25"/>
      <c r="E3" s="25"/>
      <c r="F3" s="25"/>
      <c r="G3" s="25"/>
      <c r="H3" s="25"/>
    </row>
    <row r="4" spans="1:9" ht="43.5" customHeight="1">
      <c r="A4" s="205" t="s">
        <v>169</v>
      </c>
      <c r="B4" s="206" t="s">
        <v>8</v>
      </c>
      <c r="C4" s="206" t="s">
        <v>140</v>
      </c>
      <c r="D4" s="206"/>
      <c r="E4" s="214" t="s">
        <v>354</v>
      </c>
      <c r="F4" s="214"/>
      <c r="G4" s="214"/>
      <c r="H4" s="214"/>
    </row>
    <row r="5" spans="1:9" ht="44.25" customHeight="1">
      <c r="A5" s="205"/>
      <c r="B5" s="206"/>
      <c r="C5" s="7" t="s">
        <v>156</v>
      </c>
      <c r="D5" s="7" t="s">
        <v>157</v>
      </c>
      <c r="E5" s="68" t="s">
        <v>158</v>
      </c>
      <c r="F5" s="68" t="s">
        <v>148</v>
      </c>
      <c r="G5" s="68" t="s">
        <v>164</v>
      </c>
      <c r="H5" s="68" t="s">
        <v>165</v>
      </c>
    </row>
    <row r="6" spans="1:9">
      <c r="A6" s="6">
        <v>1</v>
      </c>
      <c r="B6" s="7">
        <v>2</v>
      </c>
      <c r="C6" s="190">
        <v>3</v>
      </c>
      <c r="D6" s="191">
        <v>4</v>
      </c>
      <c r="E6" s="6">
        <v>5</v>
      </c>
      <c r="F6" s="7">
        <v>6</v>
      </c>
      <c r="G6" s="6">
        <v>7</v>
      </c>
      <c r="H6" s="7">
        <v>8</v>
      </c>
    </row>
    <row r="7" spans="1:9" s="5" customFormat="1">
      <c r="A7" s="207" t="s">
        <v>74</v>
      </c>
      <c r="B7" s="207"/>
      <c r="C7" s="207"/>
      <c r="D7" s="207"/>
      <c r="E7" s="207"/>
      <c r="F7" s="207"/>
      <c r="G7" s="207"/>
      <c r="H7" s="207"/>
      <c r="I7" s="207"/>
    </row>
    <row r="8" spans="1:9" s="5" customFormat="1" ht="20.100000000000001" customHeight="1">
      <c r="A8" s="107" t="s">
        <v>125</v>
      </c>
      <c r="B8" s="104">
        <v>1000</v>
      </c>
      <c r="C8" s="108">
        <f>'I. Фін результат'!C7</f>
        <v>15606</v>
      </c>
      <c r="D8" s="108">
        <f>'I. Фін результат'!D7</f>
        <v>15031</v>
      </c>
      <c r="E8" s="108">
        <f>'I. Фін результат'!E7</f>
        <v>6800</v>
      </c>
      <c r="F8" s="108">
        <f>'I. Фін результат'!F7</f>
        <v>7179</v>
      </c>
      <c r="G8" s="108">
        <f>F8-E8</f>
        <v>379</v>
      </c>
      <c r="H8" s="159">
        <f>(F8/E8)*100</f>
        <v>105.5735294117647</v>
      </c>
    </row>
    <row r="9" spans="1:9" s="5" customFormat="1" ht="20.100000000000001" customHeight="1">
      <c r="A9" s="74" t="s">
        <v>111</v>
      </c>
      <c r="B9" s="7">
        <v>1010</v>
      </c>
      <c r="C9" s="108">
        <f>'I. Фін результат'!C8</f>
        <v>-14122</v>
      </c>
      <c r="D9" s="108">
        <f>'I. Фін результат'!D8</f>
        <v>-12669</v>
      </c>
      <c r="E9" s="108">
        <f>'I. Фін результат'!E8</f>
        <v>-6612</v>
      </c>
      <c r="F9" s="108">
        <f>'I. Фін результат'!F8</f>
        <v>-5650</v>
      </c>
      <c r="G9" s="101">
        <f>F9-E9</f>
        <v>962</v>
      </c>
      <c r="H9" s="159">
        <f t="shared" ref="H9:H54" si="0">(F9/E9)*100</f>
        <v>85.450695704779193</v>
      </c>
    </row>
    <row r="10" spans="1:9" s="5" customFormat="1" ht="20.100000000000001" customHeight="1">
      <c r="A10" s="75" t="s">
        <v>159</v>
      </c>
      <c r="B10" s="7">
        <v>1020</v>
      </c>
      <c r="C10" s="109">
        <f>SUM(C8:C9)</f>
        <v>1484</v>
      </c>
      <c r="D10" s="109">
        <f>SUM(D8:D9)</f>
        <v>2362</v>
      </c>
      <c r="E10" s="109">
        <f>SUM(E8:E9)</f>
        <v>188</v>
      </c>
      <c r="F10" s="109">
        <f>SUM(F8:F9)</f>
        <v>1529</v>
      </c>
      <c r="G10" s="110">
        <f t="shared" ref="G10:G54" si="1">F10-E10</f>
        <v>1341</v>
      </c>
      <c r="H10" s="160">
        <f t="shared" si="0"/>
        <v>813.29787234042556</v>
      </c>
    </row>
    <row r="11" spans="1:9" s="5" customFormat="1" ht="33.6" customHeight="1">
      <c r="A11" s="74" t="s">
        <v>135</v>
      </c>
      <c r="B11" s="9">
        <v>1030</v>
      </c>
      <c r="C11" s="108">
        <f>'I. Фін результат'!C18</f>
        <v>-1209</v>
      </c>
      <c r="D11" s="108">
        <f>'I. Фін результат'!D18</f>
        <v>-2137</v>
      </c>
      <c r="E11" s="108">
        <f>'I. Фін результат'!E18</f>
        <v>-165</v>
      </c>
      <c r="F11" s="108">
        <f>'I. Фін результат'!F18</f>
        <v>-1347</v>
      </c>
      <c r="G11" s="101">
        <f t="shared" si="1"/>
        <v>-1182</v>
      </c>
      <c r="H11" s="159">
        <f t="shared" si="0"/>
        <v>816.36363636363637</v>
      </c>
    </row>
    <row r="12" spans="1:9" s="5" customFormat="1" ht="37.9" customHeight="1">
      <c r="A12" s="8" t="s">
        <v>81</v>
      </c>
      <c r="B12" s="9">
        <v>1031</v>
      </c>
      <c r="C12" s="108">
        <f>'I. Фін результат'!C19</f>
        <v>-8</v>
      </c>
      <c r="D12" s="108">
        <f>'I. Фін результат'!D19</f>
        <v>-24</v>
      </c>
      <c r="E12" s="108">
        <f>'I. Фін результат'!E19</f>
        <v>-12</v>
      </c>
      <c r="F12" s="108">
        <f>'I. Фін результат'!F19</f>
        <v>-12</v>
      </c>
      <c r="G12" s="101">
        <f t="shared" si="1"/>
        <v>0</v>
      </c>
      <c r="H12" s="159">
        <f t="shared" si="0"/>
        <v>100</v>
      </c>
    </row>
    <row r="13" spans="1:9" s="5" customFormat="1" ht="20.100000000000001" customHeight="1">
      <c r="A13" s="8" t="s">
        <v>127</v>
      </c>
      <c r="B13" s="9">
        <v>1032</v>
      </c>
      <c r="C13" s="108">
        <f>'I. Фін результат'!C20</f>
        <v>0</v>
      </c>
      <c r="D13" s="108">
        <f>'I. Фін результат'!D20</f>
        <v>0</v>
      </c>
      <c r="E13" s="108">
        <f>'I. Фін результат'!E20</f>
        <v>0</v>
      </c>
      <c r="F13" s="108">
        <f>'I. Фін результат'!F20</f>
        <v>0</v>
      </c>
      <c r="G13" s="101">
        <f t="shared" si="1"/>
        <v>0</v>
      </c>
      <c r="H13" s="159">
        <v>0</v>
      </c>
    </row>
    <row r="14" spans="1:9" s="5" customFormat="1" ht="20.100000000000001" customHeight="1">
      <c r="A14" s="8" t="s">
        <v>45</v>
      </c>
      <c r="B14" s="9">
        <v>1033</v>
      </c>
      <c r="C14" s="108">
        <f>'I. Фін результат'!C21</f>
        <v>0</v>
      </c>
      <c r="D14" s="108">
        <f>'I. Фін результат'!D21</f>
        <v>0</v>
      </c>
      <c r="E14" s="108">
        <f>'I. Фін результат'!E21</f>
        <v>0</v>
      </c>
      <c r="F14" s="108">
        <f>'I. Фін результат'!F21</f>
        <v>0</v>
      </c>
      <c r="G14" s="101">
        <f t="shared" si="1"/>
        <v>0</v>
      </c>
      <c r="H14" s="159">
        <v>0</v>
      </c>
    </row>
    <row r="15" spans="1:9" s="5" customFormat="1" ht="20.100000000000001" customHeight="1">
      <c r="A15" s="8" t="s">
        <v>10</v>
      </c>
      <c r="B15" s="9">
        <v>1034</v>
      </c>
      <c r="C15" s="108">
        <f>'I. Фін результат'!C22</f>
        <v>-4</v>
      </c>
      <c r="D15" s="108">
        <f>'I. Фін результат'!D22</f>
        <v>-1</v>
      </c>
      <c r="E15" s="108">
        <f>'I. Фін результат'!E22</f>
        <v>-4</v>
      </c>
      <c r="F15" s="108">
        <f>'I. Фін результат'!F22</f>
        <v>0</v>
      </c>
      <c r="G15" s="101">
        <f t="shared" si="1"/>
        <v>4</v>
      </c>
      <c r="H15" s="159">
        <f t="shared" si="0"/>
        <v>0</v>
      </c>
    </row>
    <row r="16" spans="1:9" s="5" customFormat="1" ht="20.100000000000001" customHeight="1">
      <c r="A16" s="8" t="s">
        <v>11</v>
      </c>
      <c r="B16" s="9">
        <v>1035</v>
      </c>
      <c r="C16" s="108">
        <f>'I. Фін результат'!C23</f>
        <v>0</v>
      </c>
      <c r="D16" s="108">
        <f>'I. Фін результат'!D23</f>
        <v>0</v>
      </c>
      <c r="E16" s="108">
        <f>'I. Фін результат'!E23</f>
        <v>0</v>
      </c>
      <c r="F16" s="108">
        <f>'I. Фін результат'!F23</f>
        <v>0</v>
      </c>
      <c r="G16" s="101">
        <f t="shared" si="1"/>
        <v>0</v>
      </c>
      <c r="H16" s="159">
        <v>0</v>
      </c>
    </row>
    <row r="17" spans="1:8" s="5" customFormat="1" ht="20.100000000000001" customHeight="1">
      <c r="A17" s="74" t="s">
        <v>100</v>
      </c>
      <c r="B17" s="7">
        <v>1060</v>
      </c>
      <c r="C17" s="108">
        <f>'I. Фін результат'!C41</f>
        <v>0</v>
      </c>
      <c r="D17" s="108">
        <f>'I. Фін результат'!D41</f>
        <v>0</v>
      </c>
      <c r="E17" s="108">
        <f>'I. Фін результат'!E41</f>
        <v>0</v>
      </c>
      <c r="F17" s="108">
        <f>'I. Фін результат'!F41</f>
        <v>0</v>
      </c>
      <c r="G17" s="101">
        <f t="shared" si="1"/>
        <v>0</v>
      </c>
      <c r="H17" s="159">
        <v>0</v>
      </c>
    </row>
    <row r="18" spans="1:8" s="5" customFormat="1" ht="20.100000000000001" customHeight="1">
      <c r="A18" s="8" t="s">
        <v>204</v>
      </c>
      <c r="B18" s="9">
        <v>1070</v>
      </c>
      <c r="C18" s="108">
        <f>'I. Фін результат'!C49</f>
        <v>0</v>
      </c>
      <c r="D18" s="108">
        <f>'I. Фін результат'!D49</f>
        <v>0</v>
      </c>
      <c r="E18" s="108">
        <f>'I. Фін результат'!E49</f>
        <v>0</v>
      </c>
      <c r="F18" s="108">
        <f>'I. Фін результат'!F49</f>
        <v>0</v>
      </c>
      <c r="G18" s="101">
        <f t="shared" si="1"/>
        <v>0</v>
      </c>
      <c r="H18" s="159">
        <v>0</v>
      </c>
    </row>
    <row r="19" spans="1:8" s="5" customFormat="1" ht="20.100000000000001" customHeight="1">
      <c r="A19" s="8" t="s">
        <v>132</v>
      </c>
      <c r="B19" s="9">
        <v>1071</v>
      </c>
      <c r="C19" s="108">
        <f>'I. Фін результат'!C50</f>
        <v>0</v>
      </c>
      <c r="D19" s="108">
        <f>'I. Фін результат'!D50</f>
        <v>0</v>
      </c>
      <c r="E19" s="108">
        <f>'I. Фін результат'!E50</f>
        <v>0</v>
      </c>
      <c r="F19" s="108">
        <f>'I. Фін результат'!F50</f>
        <v>0</v>
      </c>
      <c r="G19" s="101">
        <f t="shared" si="1"/>
        <v>0</v>
      </c>
      <c r="H19" s="159">
        <v>0</v>
      </c>
    </row>
    <row r="20" spans="1:8" s="5" customFormat="1" ht="20.100000000000001" customHeight="1">
      <c r="A20" s="8" t="s">
        <v>205</v>
      </c>
      <c r="B20" s="9">
        <v>1072</v>
      </c>
      <c r="C20" s="108">
        <f>'I. Фін результат'!C51</f>
        <v>0</v>
      </c>
      <c r="D20" s="108">
        <f>'I. Фін результат'!D51</f>
        <v>0</v>
      </c>
      <c r="E20" s="108">
        <f>'I. Фін результат'!E51</f>
        <v>0</v>
      </c>
      <c r="F20" s="108" t="str">
        <f>'I. Фін результат'!F51</f>
        <v>-</v>
      </c>
      <c r="G20" s="101">
        <v>0</v>
      </c>
      <c r="H20" s="159">
        <v>0</v>
      </c>
    </row>
    <row r="21" spans="1:8" s="5" customFormat="1" ht="20.100000000000001" customHeight="1">
      <c r="A21" s="79" t="s">
        <v>206</v>
      </c>
      <c r="B21" s="9">
        <v>1080</v>
      </c>
      <c r="C21" s="108">
        <f>'I. Фін результат'!C53</f>
        <v>0</v>
      </c>
      <c r="D21" s="108">
        <f>'I. Фін результат'!D53</f>
        <v>0</v>
      </c>
      <c r="E21" s="108">
        <f>'I. Фін результат'!E53</f>
        <v>0</v>
      </c>
      <c r="F21" s="108">
        <f>'I. Фін результат'!F53</f>
        <v>0</v>
      </c>
      <c r="G21" s="101">
        <f t="shared" si="1"/>
        <v>0</v>
      </c>
      <c r="H21" s="159">
        <v>0</v>
      </c>
    </row>
    <row r="22" spans="1:8" s="5" customFormat="1" ht="20.100000000000001" customHeight="1">
      <c r="A22" s="8" t="s">
        <v>132</v>
      </c>
      <c r="B22" s="9">
        <v>1081</v>
      </c>
      <c r="C22" s="108" t="str">
        <f>'I. Фін результат'!C54</f>
        <v>(    )</v>
      </c>
      <c r="D22" s="108" t="str">
        <f>'I. Фін результат'!D54</f>
        <v>(    )</v>
      </c>
      <c r="E22" s="108" t="str">
        <f>'I. Фін результат'!E54</f>
        <v>(    )</v>
      </c>
      <c r="F22" s="108" t="str">
        <f>'I. Фін результат'!F54</f>
        <v>(    )</v>
      </c>
      <c r="G22" s="101">
        <v>0</v>
      </c>
      <c r="H22" s="159">
        <v>0</v>
      </c>
    </row>
    <row r="23" spans="1:8" s="5" customFormat="1" ht="20.100000000000001" customHeight="1">
      <c r="A23" s="8" t="s">
        <v>207</v>
      </c>
      <c r="B23" s="9">
        <v>1082</v>
      </c>
      <c r="C23" s="108" t="str">
        <f>'I. Фін результат'!C55</f>
        <v>(    )</v>
      </c>
      <c r="D23" s="108" t="str">
        <f>'I. Фін результат'!D55</f>
        <v>(    )</v>
      </c>
      <c r="E23" s="108" t="str">
        <f>'I. Фін результат'!E55</f>
        <v>(    )</v>
      </c>
      <c r="F23" s="108" t="str">
        <f>'I. Фін результат'!F55</f>
        <v>(    )</v>
      </c>
      <c r="G23" s="101">
        <v>0</v>
      </c>
      <c r="H23" s="159">
        <v>0</v>
      </c>
    </row>
    <row r="24" spans="1:8" s="5" customFormat="1" ht="20.100000000000001" customHeight="1">
      <c r="A24" s="10" t="s">
        <v>4</v>
      </c>
      <c r="B24" s="7">
        <v>1100</v>
      </c>
      <c r="C24" s="109">
        <f>SUM(C10,C11,C17,C18,C21)</f>
        <v>275</v>
      </c>
      <c r="D24" s="109">
        <f>SUM(D10,D11,D17,D18,D21)</f>
        <v>225</v>
      </c>
      <c r="E24" s="109">
        <f>SUM(E10,E11,E17,E18,E21)</f>
        <v>23</v>
      </c>
      <c r="F24" s="109">
        <f>SUM(F10,F11,F17,F18,F21)</f>
        <v>182</v>
      </c>
      <c r="G24" s="110">
        <f t="shared" si="1"/>
        <v>159</v>
      </c>
      <c r="H24" s="160">
        <f t="shared" si="0"/>
        <v>791.30434782608688</v>
      </c>
    </row>
    <row r="25" spans="1:8" s="5" customFormat="1" ht="20.100000000000001" customHeight="1">
      <c r="A25" s="76" t="s">
        <v>101</v>
      </c>
      <c r="B25" s="7">
        <v>1310</v>
      </c>
      <c r="C25" s="110">
        <f>'I. Фін результат'!C89</f>
        <v>845</v>
      </c>
      <c r="D25" s="110">
        <f>'I. Фін результат'!D89</f>
        <v>669</v>
      </c>
      <c r="E25" s="110">
        <f>'I. Фін результат'!E89</f>
        <v>163</v>
      </c>
      <c r="F25" s="110">
        <f>'I. Фін результат'!F89</f>
        <v>460</v>
      </c>
      <c r="G25" s="110">
        <f t="shared" si="1"/>
        <v>297</v>
      </c>
      <c r="H25" s="160">
        <f t="shared" si="0"/>
        <v>282.20858895705521</v>
      </c>
    </row>
    <row r="26" spans="1:8" s="5" customFormat="1">
      <c r="A26" s="76" t="s">
        <v>137</v>
      </c>
      <c r="B26" s="7">
        <v>5010</v>
      </c>
      <c r="C26" s="161">
        <f>(C25/C8)*100</f>
        <v>5.4145841343073178</v>
      </c>
      <c r="D26" s="161">
        <f>(D25/D8)*100</f>
        <v>4.4508016765351606</v>
      </c>
      <c r="E26" s="161">
        <f>(E25/E8)*100</f>
        <v>2.3970588235294117</v>
      </c>
      <c r="F26" s="161">
        <f>(F25/F8)*100</f>
        <v>6.4075776570553007</v>
      </c>
      <c r="G26" s="110">
        <f t="shared" si="1"/>
        <v>4.0105188335258894</v>
      </c>
      <c r="H26" s="160">
        <f t="shared" si="0"/>
        <v>267.30998814709233</v>
      </c>
    </row>
    <row r="27" spans="1:8" s="5" customFormat="1" ht="20.100000000000001" customHeight="1">
      <c r="A27" s="8" t="s">
        <v>208</v>
      </c>
      <c r="B27" s="9">
        <v>1110</v>
      </c>
      <c r="C27" s="108">
        <f>'I. Фін результат'!C61</f>
        <v>0</v>
      </c>
      <c r="D27" s="108">
        <f>'I. Фін результат'!D61</f>
        <v>0</v>
      </c>
      <c r="E27" s="108">
        <f>'I. Фін результат'!E61</f>
        <v>0</v>
      </c>
      <c r="F27" s="108">
        <f>'I. Фін результат'!F61</f>
        <v>0</v>
      </c>
      <c r="G27" s="101">
        <f t="shared" si="1"/>
        <v>0</v>
      </c>
      <c r="H27" s="159" t="e">
        <f t="shared" si="0"/>
        <v>#DIV/0!</v>
      </c>
    </row>
    <row r="28" spans="1:8" s="5" customFormat="1">
      <c r="A28" s="8" t="s">
        <v>209</v>
      </c>
      <c r="B28" s="9">
        <v>1120</v>
      </c>
      <c r="C28" s="108" t="str">
        <f>'I. Фін результат'!C62</f>
        <v>(    )</v>
      </c>
      <c r="D28" s="108" t="str">
        <f>'I. Фін результат'!D62</f>
        <v>(    )</v>
      </c>
      <c r="E28" s="108" t="str">
        <f>'I. Фін результат'!E62</f>
        <v>(    )</v>
      </c>
      <c r="F28" s="108" t="str">
        <f>'I. Фін результат'!F62</f>
        <v>(    )</v>
      </c>
      <c r="G28" s="101">
        <v>0</v>
      </c>
      <c r="H28" s="159" t="e">
        <f t="shared" si="0"/>
        <v>#VALUE!</v>
      </c>
    </row>
    <row r="29" spans="1:8" s="5" customFormat="1" ht="28.15" customHeight="1">
      <c r="A29" s="8" t="s">
        <v>210</v>
      </c>
      <c r="B29" s="9">
        <v>1130</v>
      </c>
      <c r="C29" s="108">
        <f>'I. Фін результат'!C63</f>
        <v>0</v>
      </c>
      <c r="D29" s="108">
        <f>'I. Фін результат'!D63</f>
        <v>0</v>
      </c>
      <c r="E29" s="108">
        <f>'I. Фін результат'!E63</f>
        <v>0</v>
      </c>
      <c r="F29" s="108">
        <f>'I. Фін результат'!F63</f>
        <v>0</v>
      </c>
      <c r="G29" s="101">
        <f t="shared" si="1"/>
        <v>0</v>
      </c>
      <c r="H29" s="159" t="e">
        <f t="shared" si="0"/>
        <v>#DIV/0!</v>
      </c>
    </row>
    <row r="30" spans="1:8" s="5" customFormat="1" ht="31.9" customHeight="1">
      <c r="A30" s="8" t="s">
        <v>211</v>
      </c>
      <c r="B30" s="9">
        <v>1140</v>
      </c>
      <c r="C30" s="108" t="str">
        <f>'I. Фін результат'!C64</f>
        <v>(    )</v>
      </c>
      <c r="D30" s="108" t="str">
        <f>'I. Фін результат'!D64</f>
        <v>(    )</v>
      </c>
      <c r="E30" s="108" t="str">
        <f>'I. Фін результат'!E64</f>
        <v>(    )</v>
      </c>
      <c r="F30" s="108" t="str">
        <f>'I. Фін результат'!F64</f>
        <v>(    )</v>
      </c>
      <c r="G30" s="101">
        <v>0</v>
      </c>
      <c r="H30" s="159" t="e">
        <f t="shared" si="0"/>
        <v>#VALUE!</v>
      </c>
    </row>
    <row r="31" spans="1:8" s="5" customFormat="1" ht="20.100000000000001" customHeight="1">
      <c r="A31" s="8" t="s">
        <v>228</v>
      </c>
      <c r="B31" s="9">
        <v>1150</v>
      </c>
      <c r="C31" s="108">
        <f>'I. Фін результат'!C65</f>
        <v>0</v>
      </c>
      <c r="D31" s="108">
        <f>'I. Фін результат'!D65</f>
        <v>0</v>
      </c>
      <c r="E31" s="108">
        <f>'I. Фін результат'!E65</f>
        <v>0</v>
      </c>
      <c r="F31" s="108">
        <f>'I. Фін результат'!F65</f>
        <v>0</v>
      </c>
      <c r="G31" s="101">
        <f t="shared" si="1"/>
        <v>0</v>
      </c>
      <c r="H31" s="159" t="e">
        <f t="shared" si="0"/>
        <v>#DIV/0!</v>
      </c>
    </row>
    <row r="32" spans="1:8" s="5" customFormat="1" ht="20.100000000000001" customHeight="1">
      <c r="A32" s="8" t="s">
        <v>132</v>
      </c>
      <c r="B32" s="9">
        <v>1151</v>
      </c>
      <c r="C32" s="108">
        <f>'I. Фін результат'!C66</f>
        <v>0</v>
      </c>
      <c r="D32" s="108">
        <f>'I. Фін результат'!D66</f>
        <v>0</v>
      </c>
      <c r="E32" s="108">
        <f>'I. Фін результат'!E66</f>
        <v>0</v>
      </c>
      <c r="F32" s="108">
        <f>'I. Фін результат'!F66</f>
        <v>0</v>
      </c>
      <c r="G32" s="101">
        <f t="shared" si="1"/>
        <v>0</v>
      </c>
      <c r="H32" s="159" t="e">
        <f t="shared" si="0"/>
        <v>#DIV/0!</v>
      </c>
    </row>
    <row r="33" spans="1:8" s="5" customFormat="1" ht="20.100000000000001" customHeight="1">
      <c r="A33" s="8" t="s">
        <v>230</v>
      </c>
      <c r="B33" s="9">
        <v>1160</v>
      </c>
      <c r="C33" s="108">
        <f>'I. Фін результат'!C68</f>
        <v>0</v>
      </c>
      <c r="D33" s="108">
        <f>'I. Фін результат'!D68</f>
        <v>0</v>
      </c>
      <c r="E33" s="108">
        <f>'I. Фін результат'!E68</f>
        <v>0</v>
      </c>
      <c r="F33" s="108">
        <f>'I. Фін результат'!F68</f>
        <v>0</v>
      </c>
      <c r="G33" s="101">
        <f t="shared" si="1"/>
        <v>0</v>
      </c>
      <c r="H33" s="159" t="e">
        <f t="shared" si="0"/>
        <v>#DIV/0!</v>
      </c>
    </row>
    <row r="34" spans="1:8" s="5" customFormat="1" ht="20.100000000000001" customHeight="1">
      <c r="A34" s="8" t="s">
        <v>132</v>
      </c>
      <c r="B34" s="9">
        <v>1161</v>
      </c>
      <c r="C34" s="108">
        <f>'I. Фін результат'!C69</f>
        <v>0</v>
      </c>
      <c r="D34" s="108" t="str">
        <f>'I. Фін результат'!D69</f>
        <v>(    )</v>
      </c>
      <c r="E34" s="108" t="str">
        <f>'I. Фін результат'!E69</f>
        <v>(    )</v>
      </c>
      <c r="F34" s="108" t="str">
        <f>'I. Фін результат'!F69</f>
        <v>(    )</v>
      </c>
      <c r="G34" s="101">
        <v>0</v>
      </c>
      <c r="H34" s="159" t="e">
        <f t="shared" si="0"/>
        <v>#VALUE!</v>
      </c>
    </row>
    <row r="35" spans="1:8" s="5" customFormat="1" ht="20.100000000000001" customHeight="1">
      <c r="A35" s="76" t="s">
        <v>73</v>
      </c>
      <c r="B35" s="105">
        <v>1170</v>
      </c>
      <c r="C35" s="109">
        <f>SUM(C24,C27:C31,C33)</f>
        <v>275</v>
      </c>
      <c r="D35" s="109">
        <f>SUM(D24,D27:D31,D33)</f>
        <v>225</v>
      </c>
      <c r="E35" s="109">
        <f>SUM(E24,E27:E31,E33)</f>
        <v>23</v>
      </c>
      <c r="F35" s="109">
        <f>SUM(F24,F27:F31,F33)</f>
        <v>182</v>
      </c>
      <c r="G35" s="110">
        <f t="shared" si="1"/>
        <v>159</v>
      </c>
      <c r="H35" s="160">
        <f t="shared" si="0"/>
        <v>791.30434782608688</v>
      </c>
    </row>
    <row r="36" spans="1:8" s="5" customFormat="1" ht="20.100000000000001" customHeight="1">
      <c r="A36" s="8" t="s">
        <v>221</v>
      </c>
      <c r="B36" s="7">
        <v>1180</v>
      </c>
      <c r="C36" s="108">
        <v>-50</v>
      </c>
      <c r="D36" s="108">
        <f>-8+F36</f>
        <v>-40</v>
      </c>
      <c r="E36" s="108">
        <v>-4</v>
      </c>
      <c r="F36" s="108">
        <v>-32</v>
      </c>
      <c r="G36" s="101">
        <f t="shared" si="1"/>
        <v>-28</v>
      </c>
      <c r="H36" s="159">
        <f t="shared" si="0"/>
        <v>800</v>
      </c>
    </row>
    <row r="37" spans="1:8" s="5" customFormat="1" ht="20.100000000000001" customHeight="1">
      <c r="A37" s="8" t="s">
        <v>222</v>
      </c>
      <c r="B37" s="7">
        <v>1181</v>
      </c>
      <c r="C37" s="108"/>
      <c r="D37" s="108"/>
      <c r="E37" s="108"/>
      <c r="F37" s="108"/>
      <c r="G37" s="101">
        <f t="shared" si="1"/>
        <v>0</v>
      </c>
      <c r="H37" s="159" t="e">
        <f t="shared" si="0"/>
        <v>#DIV/0!</v>
      </c>
    </row>
    <row r="38" spans="1:8" s="5" customFormat="1" ht="20.100000000000001" customHeight="1">
      <c r="A38" s="8" t="s">
        <v>223</v>
      </c>
      <c r="B38" s="9">
        <v>1190</v>
      </c>
      <c r="C38" s="108"/>
      <c r="D38" s="108"/>
      <c r="E38" s="108"/>
      <c r="F38" s="108"/>
      <c r="G38" s="101">
        <f t="shared" si="1"/>
        <v>0</v>
      </c>
      <c r="H38" s="159" t="e">
        <f t="shared" si="0"/>
        <v>#DIV/0!</v>
      </c>
    </row>
    <row r="39" spans="1:8" s="5" customFormat="1" ht="20.100000000000001" customHeight="1">
      <c r="A39" s="8" t="s">
        <v>224</v>
      </c>
      <c r="B39" s="6">
        <v>1191</v>
      </c>
      <c r="C39" s="108"/>
      <c r="D39" s="108"/>
      <c r="E39" s="108"/>
      <c r="F39" s="108"/>
      <c r="G39" s="101">
        <f t="shared" si="1"/>
        <v>0</v>
      </c>
      <c r="H39" s="159" t="e">
        <f t="shared" si="0"/>
        <v>#DIV/0!</v>
      </c>
    </row>
    <row r="40" spans="1:8" s="5" customFormat="1" ht="20.100000000000001" customHeight="1">
      <c r="A40" s="10" t="s">
        <v>264</v>
      </c>
      <c r="B40" s="9">
        <v>1200</v>
      </c>
      <c r="C40" s="109">
        <f>SUM(C35:C39)</f>
        <v>225</v>
      </c>
      <c r="D40" s="109">
        <f>SUM(D35:D39)</f>
        <v>185</v>
      </c>
      <c r="E40" s="109">
        <f>SUM(E35:E39)</f>
        <v>19</v>
      </c>
      <c r="F40" s="109">
        <f>SUM(F35:F39)</f>
        <v>150</v>
      </c>
      <c r="G40" s="110">
        <f t="shared" si="1"/>
        <v>131</v>
      </c>
      <c r="H40" s="160">
        <f t="shared" si="0"/>
        <v>789.47368421052624</v>
      </c>
    </row>
    <row r="41" spans="1:8" s="5" customFormat="1" ht="20.100000000000001" customHeight="1">
      <c r="A41" s="8" t="s">
        <v>396</v>
      </c>
      <c r="B41" s="6">
        <v>1201</v>
      </c>
      <c r="C41" s="108">
        <f>'I. Фін результат'!C77</f>
        <v>225</v>
      </c>
      <c r="D41" s="108">
        <f>'I. Фін результат'!D77</f>
        <v>185</v>
      </c>
      <c r="E41" s="108">
        <f>'I. Фін результат'!E77</f>
        <v>19</v>
      </c>
      <c r="F41" s="108">
        <f>'I. Фін результат'!F77</f>
        <v>150</v>
      </c>
      <c r="G41" s="101">
        <f t="shared" si="1"/>
        <v>131</v>
      </c>
      <c r="H41" s="159">
        <f t="shared" si="0"/>
        <v>789.47368421052624</v>
      </c>
    </row>
    <row r="42" spans="1:8" s="5" customFormat="1" ht="20.100000000000001" customHeight="1">
      <c r="A42" s="8" t="s">
        <v>397</v>
      </c>
      <c r="B42" s="6">
        <v>1202</v>
      </c>
      <c r="C42" s="108">
        <f>'I. Фін результат'!C78</f>
        <v>0</v>
      </c>
      <c r="D42" s="108">
        <f>'I. Фін результат'!D78</f>
        <v>0</v>
      </c>
      <c r="E42" s="108">
        <f>'I. Фін результат'!E78</f>
        <v>0</v>
      </c>
      <c r="F42" s="108">
        <f>'I. Фін результат'!F78</f>
        <v>0</v>
      </c>
      <c r="G42" s="101">
        <f t="shared" si="1"/>
        <v>0</v>
      </c>
      <c r="H42" s="159" t="e">
        <f t="shared" si="0"/>
        <v>#DIV/0!</v>
      </c>
    </row>
    <row r="43" spans="1:8" s="5" customFormat="1" ht="20.100000000000001" customHeight="1">
      <c r="A43" s="10" t="s">
        <v>9</v>
      </c>
      <c r="B43" s="9">
        <v>1210</v>
      </c>
      <c r="C43" s="152">
        <f>SUM(C8,C18,C27,C29,C31,C37,C38)</f>
        <v>15606</v>
      </c>
      <c r="D43" s="152">
        <f>SUM(D8,D18,D27,D29,D31,D37,D38)</f>
        <v>15031</v>
      </c>
      <c r="E43" s="152">
        <f>SUM(E8,E18,E27,E29,E31,E37,E38)</f>
        <v>6800</v>
      </c>
      <c r="F43" s="152">
        <f>SUM(F8,F18,F27,F29,F31,F37,F38)</f>
        <v>7179</v>
      </c>
      <c r="G43" s="110">
        <f t="shared" si="1"/>
        <v>379</v>
      </c>
      <c r="H43" s="160">
        <f t="shared" si="0"/>
        <v>105.5735294117647</v>
      </c>
    </row>
    <row r="44" spans="1:8" s="5" customFormat="1" ht="20.100000000000001" customHeight="1">
      <c r="A44" s="10" t="s">
        <v>89</v>
      </c>
      <c r="B44" s="9">
        <v>1220</v>
      </c>
      <c r="C44" s="152">
        <f>SUM(C9,C11,C17,C21,C28,C30,C33,C36,C39)</f>
        <v>-15381</v>
      </c>
      <c r="D44" s="152">
        <f>SUM(D9,D11,D17,D21,D28,D30,D33,D36,D39)</f>
        <v>-14846</v>
      </c>
      <c r="E44" s="152">
        <f>SUM(E9,E11,E17,E21,E28,E30,E33,E36,E39)</f>
        <v>-6781</v>
      </c>
      <c r="F44" s="152">
        <f>SUM(F9,F11,F17,F21,F28,F30,F33,F36,F39)</f>
        <v>-7029</v>
      </c>
      <c r="G44" s="110">
        <f t="shared" si="1"/>
        <v>-248</v>
      </c>
      <c r="H44" s="160">
        <f t="shared" si="0"/>
        <v>103.65727768765669</v>
      </c>
    </row>
    <row r="45" spans="1:8" s="5" customFormat="1" ht="20.100000000000001" customHeight="1">
      <c r="A45" s="8" t="s">
        <v>155</v>
      </c>
      <c r="B45" s="9">
        <v>1230</v>
      </c>
      <c r="C45" s="108"/>
      <c r="D45" s="108"/>
      <c r="E45" s="108"/>
      <c r="F45" s="108"/>
      <c r="G45" s="101">
        <f t="shared" si="1"/>
        <v>0</v>
      </c>
      <c r="H45" s="159" t="e">
        <f t="shared" si="0"/>
        <v>#DIV/0!</v>
      </c>
    </row>
    <row r="46" spans="1:8" s="5" customFormat="1" ht="20.100000000000001" customHeight="1">
      <c r="A46" s="10" t="s">
        <v>139</v>
      </c>
      <c r="B46" s="9"/>
      <c r="C46" s="128"/>
      <c r="D46" s="129"/>
      <c r="E46" s="129"/>
      <c r="F46" s="129"/>
      <c r="G46" s="101">
        <f t="shared" si="1"/>
        <v>0</v>
      </c>
      <c r="H46" s="159" t="e">
        <f t="shared" si="0"/>
        <v>#DIV/0!</v>
      </c>
    </row>
    <row r="47" spans="1:8" s="5" customFormat="1" ht="20.100000000000001" customHeight="1">
      <c r="A47" s="8" t="s">
        <v>167</v>
      </c>
      <c r="B47" s="9">
        <v>1400</v>
      </c>
      <c r="C47" s="108">
        <f>'I. Фін результат'!C91</f>
        <v>1986</v>
      </c>
      <c r="D47" s="108">
        <f>'I. Фін результат'!D91</f>
        <v>1999</v>
      </c>
      <c r="E47" s="108">
        <f>'I. Фін результат'!E91</f>
        <v>660</v>
      </c>
      <c r="F47" s="108">
        <f>'I. Фін результат'!F91</f>
        <v>976</v>
      </c>
      <c r="G47" s="101">
        <f t="shared" si="1"/>
        <v>316</v>
      </c>
      <c r="H47" s="159">
        <f t="shared" si="0"/>
        <v>147.87878787878788</v>
      </c>
    </row>
    <row r="48" spans="1:8" s="5" customFormat="1" ht="20.100000000000001" customHeight="1">
      <c r="A48" s="8" t="s">
        <v>168</v>
      </c>
      <c r="B48" s="38">
        <v>1401</v>
      </c>
      <c r="C48" s="108">
        <f>'I. Фін результат'!C92</f>
        <v>774</v>
      </c>
      <c r="D48" s="108">
        <f>'I. Фін результат'!D92</f>
        <v>321</v>
      </c>
      <c r="E48" s="108">
        <f>'I. Фін результат'!E92</f>
        <v>160</v>
      </c>
      <c r="F48" s="108">
        <f>'I. Фін результат'!F92</f>
        <v>155</v>
      </c>
      <c r="G48" s="101">
        <f t="shared" si="1"/>
        <v>-5</v>
      </c>
      <c r="H48" s="159">
        <f t="shared" si="0"/>
        <v>96.875</v>
      </c>
    </row>
    <row r="49" spans="1:8" s="5" customFormat="1" ht="20.100000000000001" customHeight="1">
      <c r="A49" s="8" t="s">
        <v>16</v>
      </c>
      <c r="B49" s="38">
        <v>1402</v>
      </c>
      <c r="C49" s="108">
        <f>'I. Фін результат'!C93</f>
        <v>1212</v>
      </c>
      <c r="D49" s="108">
        <f>'I. Фін результат'!D93</f>
        <v>1678</v>
      </c>
      <c r="E49" s="108">
        <f>'I. Фін результат'!E93</f>
        <v>500</v>
      </c>
      <c r="F49" s="108">
        <f>'I. Фін результат'!F93</f>
        <v>821</v>
      </c>
      <c r="G49" s="101">
        <f t="shared" si="1"/>
        <v>321</v>
      </c>
      <c r="H49" s="159">
        <f t="shared" si="0"/>
        <v>164.2</v>
      </c>
    </row>
    <row r="50" spans="1:8" s="5" customFormat="1" ht="20.100000000000001" customHeight="1">
      <c r="A50" s="8" t="s">
        <v>5</v>
      </c>
      <c r="B50" s="13">
        <v>1410</v>
      </c>
      <c r="C50" s="108">
        <f>'I. Фін результат'!C94</f>
        <v>9047</v>
      </c>
      <c r="D50" s="108">
        <f>'I. Фін результат'!D94</f>
        <v>9450</v>
      </c>
      <c r="E50" s="108">
        <f>'I. Фін результат'!E94</f>
        <v>4680</v>
      </c>
      <c r="F50" s="108">
        <f>'I. Фін результат'!F94</f>
        <v>4563</v>
      </c>
      <c r="G50" s="101">
        <f t="shared" si="1"/>
        <v>-117</v>
      </c>
      <c r="H50" s="159">
        <f t="shared" si="0"/>
        <v>97.5</v>
      </c>
    </row>
    <row r="51" spans="1:8" s="5" customFormat="1" ht="20.100000000000001" customHeight="1">
      <c r="A51" s="8" t="s">
        <v>6</v>
      </c>
      <c r="B51" s="13">
        <v>1420</v>
      </c>
      <c r="C51" s="108">
        <f>'I. Фін результат'!C95</f>
        <v>1984</v>
      </c>
      <c r="D51" s="108">
        <f>'I. Фін результат'!D95</f>
        <v>1973</v>
      </c>
      <c r="E51" s="108">
        <f>'I. Фін результат'!E95</f>
        <v>1030</v>
      </c>
      <c r="F51" s="108">
        <f>'I. Фін результат'!F95</f>
        <v>960</v>
      </c>
      <c r="G51" s="101">
        <f t="shared" si="1"/>
        <v>-70</v>
      </c>
      <c r="H51" s="159">
        <f t="shared" si="0"/>
        <v>93.203883495145632</v>
      </c>
    </row>
    <row r="52" spans="1:8" s="5" customFormat="1" ht="20.100000000000001" customHeight="1">
      <c r="A52" s="8" t="s">
        <v>7</v>
      </c>
      <c r="B52" s="13">
        <v>1430</v>
      </c>
      <c r="C52" s="108">
        <f>'I. Фін результат'!C96</f>
        <v>570</v>
      </c>
      <c r="D52" s="108">
        <f>'I. Фін результат'!D96</f>
        <v>367</v>
      </c>
      <c r="E52" s="108">
        <f>'I. Фін результат'!E96</f>
        <v>140</v>
      </c>
      <c r="F52" s="108">
        <f>'I. Фін результат'!F96</f>
        <v>278</v>
      </c>
      <c r="G52" s="101">
        <f t="shared" si="1"/>
        <v>138</v>
      </c>
      <c r="H52" s="159">
        <f t="shared" si="0"/>
        <v>198.57142857142858</v>
      </c>
    </row>
    <row r="53" spans="1:8" s="5" customFormat="1" ht="20.100000000000001" customHeight="1">
      <c r="A53" s="8" t="s">
        <v>17</v>
      </c>
      <c r="B53" s="13">
        <v>1440</v>
      </c>
      <c r="C53" s="108">
        <f>'I. Фін результат'!C97</f>
        <v>279</v>
      </c>
      <c r="D53" s="108">
        <f>'I. Фін результат'!D97</f>
        <v>16</v>
      </c>
      <c r="E53" s="108">
        <f>'I. Фін результат'!E97</f>
        <v>0</v>
      </c>
      <c r="F53" s="108">
        <f>'I. Фін результат'!F97</f>
        <v>16</v>
      </c>
      <c r="G53" s="101">
        <f t="shared" si="1"/>
        <v>16</v>
      </c>
      <c r="H53" s="159" t="e">
        <f t="shared" si="0"/>
        <v>#DIV/0!</v>
      </c>
    </row>
    <row r="54" spans="1:8" s="5" customFormat="1" ht="20.100000000000001" customHeight="1" thickBot="1">
      <c r="A54" s="10" t="s">
        <v>41</v>
      </c>
      <c r="B54" s="13">
        <v>1450</v>
      </c>
      <c r="C54" s="109">
        <f>SUM(C47,C50,C51,C52,C53)</f>
        <v>13866</v>
      </c>
      <c r="D54" s="109">
        <f>SUM(D47,D50,D51,D52,D53)</f>
        <v>13805</v>
      </c>
      <c r="E54" s="109">
        <f>SUM(E47,E50,E51,E52,E53)</f>
        <v>6510</v>
      </c>
      <c r="F54" s="109">
        <f>SUM(F47,F50,F51,F52,F53)</f>
        <v>6793</v>
      </c>
      <c r="G54" s="110">
        <f t="shared" si="1"/>
        <v>283</v>
      </c>
      <c r="H54" s="160">
        <f t="shared" si="0"/>
        <v>104.34715821812597</v>
      </c>
    </row>
    <row r="55" spans="1:8" s="5" customFormat="1" ht="19.5" thickBot="1">
      <c r="A55" s="196" t="s">
        <v>104</v>
      </c>
      <c r="B55" s="197"/>
      <c r="C55" s="197"/>
      <c r="D55" s="197"/>
      <c r="E55" s="197"/>
      <c r="F55" s="197"/>
      <c r="G55" s="197"/>
      <c r="H55" s="198"/>
    </row>
    <row r="56" spans="1:8" s="5" customFormat="1">
      <c r="A56" s="211" t="s">
        <v>103</v>
      </c>
      <c r="B56" s="212"/>
      <c r="C56" s="212"/>
      <c r="D56" s="212"/>
      <c r="E56" s="212"/>
      <c r="F56" s="212"/>
      <c r="G56" s="212"/>
      <c r="H56" s="213"/>
    </row>
    <row r="57" spans="1:8" s="5" customFormat="1" ht="37.5" customHeight="1">
      <c r="A57" s="137" t="s">
        <v>42</v>
      </c>
      <c r="B57" s="122">
        <v>2000</v>
      </c>
      <c r="C57" s="108">
        <f>'ІІ. Розр. з бюджетом'!C7</f>
        <v>0</v>
      </c>
      <c r="D57" s="108">
        <f>'ІІ. Розр. з бюджетом'!D7</f>
        <v>0</v>
      </c>
      <c r="E57" s="108">
        <f>'ІІ. Розр. з бюджетом'!E7</f>
        <v>0</v>
      </c>
      <c r="F57" s="108">
        <f>'ІІ. Розр. з бюджетом'!F7</f>
        <v>0</v>
      </c>
      <c r="G57" s="108">
        <f t="shared" ref="G57:G67" si="2">F57-E57</f>
        <v>0</v>
      </c>
      <c r="H57" s="159" t="e">
        <f t="shared" ref="H57:H108" si="3">(F57/E57)*100</f>
        <v>#DIV/0!</v>
      </c>
    </row>
    <row r="58" spans="1:8" s="5" customFormat="1" ht="39.75" customHeight="1">
      <c r="A58" s="44" t="s">
        <v>231</v>
      </c>
      <c r="B58" s="6">
        <v>2010</v>
      </c>
      <c r="C58" s="162">
        <f>SUM(C59:C60)</f>
        <v>0</v>
      </c>
      <c r="D58" s="162">
        <f>SUM(D59:D60)</f>
        <v>0</v>
      </c>
      <c r="E58" s="162">
        <f>SUM(E59:E60)</f>
        <v>0</v>
      </c>
      <c r="F58" s="162">
        <f>SUM(F59:F60)</f>
        <v>0</v>
      </c>
      <c r="G58" s="101">
        <f t="shared" si="2"/>
        <v>0</v>
      </c>
      <c r="H58" s="159" t="e">
        <f t="shared" si="3"/>
        <v>#DIV/0!</v>
      </c>
    </row>
    <row r="59" spans="1:8" s="5" customFormat="1" ht="37.5" customHeight="1">
      <c r="A59" s="8" t="s">
        <v>126</v>
      </c>
      <c r="B59" s="6">
        <v>2011</v>
      </c>
      <c r="C59" s="108">
        <f>'ІІ. Розр. з бюджетом'!C9</f>
        <v>0</v>
      </c>
      <c r="D59" s="108" t="str">
        <f>'ІІ. Розр. з бюджетом'!D9</f>
        <v>(    )</v>
      </c>
      <c r="E59" s="108" t="str">
        <f>'ІІ. Розр. з бюджетом'!E9</f>
        <v>(    )</v>
      </c>
      <c r="F59" s="108" t="str">
        <f>'ІІ. Розр. з бюджетом'!F9</f>
        <v>(    )</v>
      </c>
      <c r="G59" s="101" t="e">
        <f t="shared" si="2"/>
        <v>#VALUE!</v>
      </c>
      <c r="H59" s="159" t="e">
        <f t="shared" si="3"/>
        <v>#VALUE!</v>
      </c>
    </row>
    <row r="60" spans="1:8" s="5" customFormat="1" ht="57" customHeight="1">
      <c r="A60" s="8" t="s">
        <v>358</v>
      </c>
      <c r="B60" s="6">
        <v>2012</v>
      </c>
      <c r="C60" s="108" t="str">
        <f>'ІІ. Розр. з бюджетом'!C10</f>
        <v>(    )</v>
      </c>
      <c r="D60" s="108" t="str">
        <f>'ІІ. Розр. з бюджетом'!D10</f>
        <v>(    )</v>
      </c>
      <c r="E60" s="108" t="str">
        <f>'ІІ. Розр. з бюджетом'!E10</f>
        <v>(    )</v>
      </c>
      <c r="F60" s="108" t="str">
        <f>'ІІ. Розр. з бюджетом'!F10</f>
        <v>(    )</v>
      </c>
      <c r="G60" s="101" t="e">
        <f t="shared" si="2"/>
        <v>#VALUE!</v>
      </c>
      <c r="H60" s="159" t="e">
        <f t="shared" si="3"/>
        <v>#VALUE!</v>
      </c>
    </row>
    <row r="61" spans="1:8" s="5" customFormat="1" ht="29.45" customHeight="1">
      <c r="A61" s="8" t="s">
        <v>112</v>
      </c>
      <c r="B61" s="6" t="s">
        <v>133</v>
      </c>
      <c r="C61" s="108" t="str">
        <f>'ІІ. Розр. з бюджетом'!C11</f>
        <v>(    )</v>
      </c>
      <c r="D61" s="108" t="str">
        <f>'ІІ. Розр. з бюджетом'!D11</f>
        <v>(    )</v>
      </c>
      <c r="E61" s="108" t="str">
        <f>'ІІ. Розр. з бюджетом'!E11</f>
        <v>(    )</v>
      </c>
      <c r="F61" s="108" t="str">
        <f>'ІІ. Розр. з бюджетом'!F11</f>
        <v>(    )</v>
      </c>
      <c r="G61" s="111" t="e">
        <f t="shared" si="2"/>
        <v>#VALUE!</v>
      </c>
      <c r="H61" s="159" t="e">
        <f t="shared" si="3"/>
        <v>#VALUE!</v>
      </c>
    </row>
    <row r="62" spans="1:8" s="5" customFormat="1">
      <c r="A62" s="8" t="s">
        <v>119</v>
      </c>
      <c r="B62" s="6">
        <v>2020</v>
      </c>
      <c r="C62" s="108">
        <f>'ІІ. Розр. з бюджетом'!C12</f>
        <v>0</v>
      </c>
      <c r="D62" s="108">
        <f>'ІІ. Розр. з бюджетом'!D12</f>
        <v>0</v>
      </c>
      <c r="E62" s="108">
        <f>'ІІ. Розр. з бюджетом'!E12</f>
        <v>0</v>
      </c>
      <c r="F62" s="108">
        <f>'ІІ. Розр. з бюджетом'!F12</f>
        <v>0</v>
      </c>
      <c r="G62" s="101">
        <f t="shared" si="2"/>
        <v>0</v>
      </c>
      <c r="H62" s="159" t="e">
        <f t="shared" si="3"/>
        <v>#DIV/0!</v>
      </c>
    </row>
    <row r="63" spans="1:8" s="5" customFormat="1">
      <c r="A63" s="44" t="s">
        <v>52</v>
      </c>
      <c r="B63" s="6">
        <v>2030</v>
      </c>
      <c r="C63" s="108" t="str">
        <f>'ІІ. Розр. з бюджетом'!C13</f>
        <v>(    )</v>
      </c>
      <c r="D63" s="108" t="str">
        <f>'ІІ. Розр. з бюджетом'!D13</f>
        <v>(    )</v>
      </c>
      <c r="E63" s="108" t="str">
        <f>'ІІ. Розр. з бюджетом'!E13</f>
        <v>(    )</v>
      </c>
      <c r="F63" s="108" t="str">
        <f>'ІІ. Розр. з бюджетом'!F13</f>
        <v>(    )</v>
      </c>
      <c r="G63" s="101" t="e">
        <f t="shared" si="2"/>
        <v>#VALUE!</v>
      </c>
      <c r="H63" s="159" t="e">
        <f t="shared" si="3"/>
        <v>#VALUE!</v>
      </c>
    </row>
    <row r="64" spans="1:8" s="5" customFormat="1">
      <c r="A64" s="44" t="s">
        <v>15</v>
      </c>
      <c r="B64" s="6">
        <v>2040</v>
      </c>
      <c r="C64" s="108" t="str">
        <f>'ІІ. Розр. з бюджетом'!C15</f>
        <v>(    )</v>
      </c>
      <c r="D64" s="108" t="str">
        <f>'ІІ. Розр. з бюджетом'!D15</f>
        <v>(    )</v>
      </c>
      <c r="E64" s="108" t="str">
        <f>'ІІ. Розр. з бюджетом'!E15</f>
        <v>(    )</v>
      </c>
      <c r="F64" s="108" t="str">
        <f>'ІІ. Розр. з бюджетом'!F15</f>
        <v>(    )</v>
      </c>
      <c r="G64" s="101" t="e">
        <f t="shared" si="2"/>
        <v>#VALUE!</v>
      </c>
      <c r="H64" s="159" t="e">
        <f t="shared" si="3"/>
        <v>#VALUE!</v>
      </c>
    </row>
    <row r="65" spans="1:8" s="5" customFormat="1">
      <c r="A65" s="44" t="s">
        <v>212</v>
      </c>
      <c r="B65" s="6">
        <v>2050</v>
      </c>
      <c r="C65" s="108" t="str">
        <f>'ІІ. Розр. з бюджетом'!C16</f>
        <v>(    )</v>
      </c>
      <c r="D65" s="108" t="str">
        <f>'ІІ. Розр. з бюджетом'!D16</f>
        <v>(    )</v>
      </c>
      <c r="E65" s="108" t="str">
        <f>'ІІ. Розр. з бюджетом'!E16</f>
        <v>(    )</v>
      </c>
      <c r="F65" s="108" t="str">
        <f>'ІІ. Розр. з бюджетом'!F16</f>
        <v>(    )</v>
      </c>
      <c r="G65" s="101" t="e">
        <f t="shared" si="2"/>
        <v>#VALUE!</v>
      </c>
      <c r="H65" s="159" t="e">
        <f t="shared" si="3"/>
        <v>#VALUE!</v>
      </c>
    </row>
    <row r="66" spans="1:8" s="5" customFormat="1">
      <c r="A66" s="44" t="s">
        <v>213</v>
      </c>
      <c r="B66" s="6">
        <v>2060</v>
      </c>
      <c r="C66" s="108" t="str">
        <f>'ІІ. Розр. з бюджетом'!C17</f>
        <v>(    )</v>
      </c>
      <c r="D66" s="108" t="str">
        <f>'ІІ. Розр. з бюджетом'!D17</f>
        <v>(    )</v>
      </c>
      <c r="E66" s="108" t="str">
        <f>'ІІ. Розр. з бюджетом'!E17</f>
        <v>(    )</v>
      </c>
      <c r="F66" s="108" t="str">
        <f>'ІІ. Розр. з бюджетом'!F17</f>
        <v>(    )</v>
      </c>
      <c r="G66" s="101" t="e">
        <f t="shared" si="2"/>
        <v>#VALUE!</v>
      </c>
      <c r="H66" s="159" t="e">
        <f t="shared" si="3"/>
        <v>#VALUE!</v>
      </c>
    </row>
    <row r="67" spans="1:8" s="5" customFormat="1" ht="41.25" customHeight="1">
      <c r="A67" s="44" t="s">
        <v>43</v>
      </c>
      <c r="B67" s="6">
        <v>2070</v>
      </c>
      <c r="C67" s="114">
        <f>SUM(C57,C58,C62,C63,C64,C65,C66)+C40</f>
        <v>225</v>
      </c>
      <c r="D67" s="114">
        <f>SUM(D57,D58,D62,D63,D64,D65,D66)+D40</f>
        <v>185</v>
      </c>
      <c r="E67" s="114">
        <f>SUM(E57,E58,E62,E63,E64,E65,E66)+E40</f>
        <v>19</v>
      </c>
      <c r="F67" s="114">
        <f>SUM(F57,F58,F62,F63,F64,F65,F66)+F40</f>
        <v>150</v>
      </c>
      <c r="G67" s="101">
        <f t="shared" si="2"/>
        <v>131</v>
      </c>
      <c r="H67" s="159">
        <f t="shared" si="3"/>
        <v>789.47368421052624</v>
      </c>
    </row>
    <row r="68" spans="1:8" s="5" customFormat="1" ht="21.75" customHeight="1">
      <c r="A68" s="208" t="s">
        <v>343</v>
      </c>
      <c r="B68" s="209"/>
      <c r="C68" s="209"/>
      <c r="D68" s="209"/>
      <c r="E68" s="209"/>
      <c r="F68" s="209"/>
      <c r="G68" s="209"/>
      <c r="H68" s="210"/>
    </row>
    <row r="69" spans="1:8" s="5" customFormat="1" ht="41.25" customHeight="1">
      <c r="A69" s="69" t="s">
        <v>335</v>
      </c>
      <c r="B69" s="6">
        <v>2110</v>
      </c>
      <c r="C69" s="110">
        <f>'ІІ. Розр. з бюджетом'!C20</f>
        <v>3107</v>
      </c>
      <c r="D69" s="110">
        <f>'ІІ. Розр. з бюджетом'!D20</f>
        <v>2809</v>
      </c>
      <c r="E69" s="110">
        <f>'ІІ. Розр. з бюджетом'!E20</f>
        <v>804</v>
      </c>
      <c r="F69" s="110">
        <f>'ІІ. Розр. з бюджетом'!F20</f>
        <v>1412</v>
      </c>
      <c r="G69" s="110">
        <f t="shared" ref="G69:G80" si="4">F69-E69</f>
        <v>608</v>
      </c>
      <c r="H69" s="160">
        <f t="shared" si="3"/>
        <v>175.62189054726369</v>
      </c>
    </row>
    <row r="70" spans="1:8" s="5" customFormat="1">
      <c r="A70" s="8" t="s">
        <v>238</v>
      </c>
      <c r="B70" s="6">
        <v>2111</v>
      </c>
      <c r="C70" s="101">
        <f>'ІІ. Розр. з бюджетом'!C21</f>
        <v>50</v>
      </c>
      <c r="D70" s="101">
        <f>'ІІ. Розр. з бюджетом'!D21</f>
        <v>40</v>
      </c>
      <c r="E70" s="101">
        <f>'ІІ. Розр. з бюджетом'!E21</f>
        <v>4</v>
      </c>
      <c r="F70" s="101">
        <f>'ІІ. Розр. з бюджетом'!F21</f>
        <v>40</v>
      </c>
      <c r="G70" s="101">
        <f t="shared" si="4"/>
        <v>36</v>
      </c>
      <c r="H70" s="159">
        <f t="shared" si="3"/>
        <v>1000</v>
      </c>
    </row>
    <row r="71" spans="1:8" s="5" customFormat="1" ht="37.5">
      <c r="A71" s="8" t="s">
        <v>336</v>
      </c>
      <c r="B71" s="6">
        <v>2112</v>
      </c>
      <c r="C71" s="101">
        <f>'ІІ. Розр. з бюджетом'!C22</f>
        <v>3057</v>
      </c>
      <c r="D71" s="101">
        <f>'ІІ. Розр. з бюджетом'!D22</f>
        <v>2769</v>
      </c>
      <c r="E71" s="101">
        <f>'ІІ. Розр. з бюджетом'!E22</f>
        <v>800</v>
      </c>
      <c r="F71" s="101">
        <f>'ІІ. Розр. з бюджетом'!F22</f>
        <v>1372</v>
      </c>
      <c r="G71" s="101">
        <f t="shared" si="4"/>
        <v>572</v>
      </c>
      <c r="H71" s="159">
        <f t="shared" si="3"/>
        <v>171.5</v>
      </c>
    </row>
    <row r="72" spans="1:8" s="5" customFormat="1" ht="43.15" customHeight="1">
      <c r="A72" s="44" t="s">
        <v>337</v>
      </c>
      <c r="B72" s="7">
        <v>2113</v>
      </c>
      <c r="C72" s="101">
        <f>'ІІ. Розр. з бюджетом'!C23</f>
        <v>0</v>
      </c>
      <c r="D72" s="101">
        <f>'ІІ. Розр. з бюджетом'!D23</f>
        <v>0</v>
      </c>
      <c r="E72" s="101">
        <f>'ІІ. Розр. з бюджетом'!E23</f>
        <v>0</v>
      </c>
      <c r="F72" s="101">
        <f>'ІІ. Розр. з бюджетом'!F23</f>
        <v>0</v>
      </c>
      <c r="G72" s="101">
        <f t="shared" si="4"/>
        <v>0</v>
      </c>
      <c r="H72" s="159" t="e">
        <f t="shared" si="3"/>
        <v>#DIV/0!</v>
      </c>
    </row>
    <row r="73" spans="1:8" s="5" customFormat="1">
      <c r="A73" s="44" t="s">
        <v>63</v>
      </c>
      <c r="B73" s="7">
        <v>2114</v>
      </c>
      <c r="C73" s="101">
        <f>'ІІ. Розр. з бюджетом'!C24</f>
        <v>0</v>
      </c>
      <c r="D73" s="101">
        <f>'ІІ. Розр. з бюджетом'!D24</f>
        <v>0</v>
      </c>
      <c r="E73" s="101">
        <f>'ІІ. Розр. з бюджетом'!E24</f>
        <v>0</v>
      </c>
      <c r="F73" s="101">
        <f>'ІІ. Розр. з бюджетом'!F24</f>
        <v>0</v>
      </c>
      <c r="G73" s="101"/>
      <c r="H73" s="159" t="e">
        <f t="shared" si="3"/>
        <v>#DIV/0!</v>
      </c>
    </row>
    <row r="74" spans="1:8" s="5" customFormat="1" ht="37.5">
      <c r="A74" s="44" t="s">
        <v>338</v>
      </c>
      <c r="B74" s="7">
        <v>2115</v>
      </c>
      <c r="C74" s="101">
        <f>'ІІ. Розр. з бюджетом'!C25</f>
        <v>0</v>
      </c>
      <c r="D74" s="101">
        <f>'ІІ. Розр. з бюджетом'!D25</f>
        <v>0</v>
      </c>
      <c r="E74" s="101">
        <f>'ІІ. Розр. з бюджетом'!E25</f>
        <v>0</v>
      </c>
      <c r="F74" s="101">
        <f>'ІІ. Розр. з бюджетом'!F25</f>
        <v>0</v>
      </c>
      <c r="G74" s="101"/>
      <c r="H74" s="159" t="e">
        <f t="shared" si="3"/>
        <v>#DIV/0!</v>
      </c>
    </row>
    <row r="75" spans="1:8" s="5" customFormat="1">
      <c r="A75" s="44" t="s">
        <v>79</v>
      </c>
      <c r="B75" s="7">
        <v>2116</v>
      </c>
      <c r="C75" s="101">
        <f>'ІІ. Розр. з бюджетом'!C26</f>
        <v>0</v>
      </c>
      <c r="D75" s="101">
        <f>'ІІ. Розр. з бюджетом'!D26</f>
        <v>0</v>
      </c>
      <c r="E75" s="101">
        <f>'ІІ. Розр. з бюджетом'!E26</f>
        <v>0</v>
      </c>
      <c r="F75" s="101">
        <f>'ІІ. Розр. з бюджетом'!F26</f>
        <v>0</v>
      </c>
      <c r="G75" s="101"/>
      <c r="H75" s="159" t="e">
        <f t="shared" si="3"/>
        <v>#DIV/0!</v>
      </c>
    </row>
    <row r="76" spans="1:8" s="5" customFormat="1" ht="30.6" customHeight="1">
      <c r="A76" s="44" t="s">
        <v>359</v>
      </c>
      <c r="B76" s="7">
        <v>2117</v>
      </c>
      <c r="C76" s="101">
        <f>'ІІ. Розр. з бюджетом'!C27</f>
        <v>0</v>
      </c>
      <c r="D76" s="101">
        <f>'ІІ. Розр. з бюджетом'!D27</f>
        <v>0</v>
      </c>
      <c r="E76" s="101">
        <f>'ІІ. Розр. з бюджетом'!E27</f>
        <v>0</v>
      </c>
      <c r="F76" s="101">
        <f>'ІІ. Розр. з бюджетом'!F27</f>
        <v>0</v>
      </c>
      <c r="G76" s="101"/>
      <c r="H76" s="159" t="e">
        <f t="shared" si="3"/>
        <v>#DIV/0!</v>
      </c>
    </row>
    <row r="77" spans="1:8" s="5" customFormat="1" ht="39" customHeight="1">
      <c r="A77" s="69" t="s">
        <v>339</v>
      </c>
      <c r="B77" s="50">
        <v>2120</v>
      </c>
      <c r="C77" s="130">
        <f>'ІІ. Розр. з бюджетом'!C30</f>
        <v>1521</v>
      </c>
      <c r="D77" s="130">
        <f>'ІІ. Розр. з бюджетом'!D30</f>
        <v>1632</v>
      </c>
      <c r="E77" s="130">
        <f>'ІІ. Розр. з бюджетом'!E30</f>
        <v>842</v>
      </c>
      <c r="F77" s="130">
        <f>'ІІ. Розр. з бюджетом'!F30</f>
        <v>877</v>
      </c>
      <c r="G77" s="110">
        <f t="shared" si="4"/>
        <v>35</v>
      </c>
      <c r="H77" s="160">
        <f t="shared" si="3"/>
        <v>104.15676959619952</v>
      </c>
    </row>
    <row r="78" spans="1:8" s="5" customFormat="1" ht="56.25">
      <c r="A78" s="69" t="s">
        <v>340</v>
      </c>
      <c r="B78" s="50">
        <v>2130</v>
      </c>
      <c r="C78" s="130">
        <f>'ІІ. Розр. з бюджетом'!C35</f>
        <v>1984</v>
      </c>
      <c r="D78" s="130">
        <f>'ІІ. Розр. з бюджетом'!D35</f>
        <v>2001</v>
      </c>
      <c r="E78" s="130">
        <f>'ІІ. Розр. з бюджетом'!E35</f>
        <v>1033</v>
      </c>
      <c r="F78" s="130">
        <f>'ІІ. Розр. з бюджетом'!F35</f>
        <v>988</v>
      </c>
      <c r="G78" s="110">
        <f t="shared" si="4"/>
        <v>-45</v>
      </c>
      <c r="H78" s="160">
        <f t="shared" si="3"/>
        <v>95.643756050338823</v>
      </c>
    </row>
    <row r="79" spans="1:8" s="5" customFormat="1" ht="74.45" customHeight="1">
      <c r="A79" s="77" t="s">
        <v>360</v>
      </c>
      <c r="B79" s="7">
        <v>2131</v>
      </c>
      <c r="C79" s="108">
        <f>'ІІ. Розр. з бюджетом'!C36</f>
        <v>0</v>
      </c>
      <c r="D79" s="108">
        <f>'ІІ. Розр. з бюджетом'!D36</f>
        <v>28</v>
      </c>
      <c r="E79" s="108">
        <f>'ІІ. Розр. з бюджетом'!E36</f>
        <v>3</v>
      </c>
      <c r="F79" s="108">
        <f>'ІІ. Розр. з бюджетом'!F36</f>
        <v>28</v>
      </c>
      <c r="G79" s="101">
        <f t="shared" si="4"/>
        <v>25</v>
      </c>
      <c r="H79" s="159">
        <f t="shared" si="3"/>
        <v>933.33333333333337</v>
      </c>
    </row>
    <row r="80" spans="1:8" s="5" customFormat="1" ht="45.6" customHeight="1">
      <c r="A80" s="77" t="s">
        <v>341</v>
      </c>
      <c r="B80" s="7">
        <v>2133</v>
      </c>
      <c r="C80" s="108">
        <f>'ІІ. Розр. з бюджетом'!C38</f>
        <v>1984</v>
      </c>
      <c r="D80" s="108">
        <f>'ІІ. Розр. з бюджетом'!D38</f>
        <v>1973</v>
      </c>
      <c r="E80" s="108">
        <f>'ІІ. Розр. з бюджетом'!E38</f>
        <v>1030</v>
      </c>
      <c r="F80" s="108">
        <f>'ІІ. Розр. з бюджетом'!F38</f>
        <v>960</v>
      </c>
      <c r="G80" s="101">
        <f t="shared" si="4"/>
        <v>-70</v>
      </c>
      <c r="H80" s="159">
        <f t="shared" si="3"/>
        <v>93.203883495145632</v>
      </c>
    </row>
    <row r="81" spans="1:8" s="5" customFormat="1" ht="22.5" customHeight="1" thickBot="1">
      <c r="A81" s="76" t="s">
        <v>342</v>
      </c>
      <c r="B81" s="7">
        <v>2200</v>
      </c>
      <c r="C81" s="130">
        <f>'ІІ. Розр. з бюджетом'!C43</f>
        <v>6612</v>
      </c>
      <c r="D81" s="130">
        <f>'ІІ. Розр. з бюджетом'!D43</f>
        <v>6442</v>
      </c>
      <c r="E81" s="130">
        <f>'ІІ. Розр. з бюджетом'!E43</f>
        <v>2679</v>
      </c>
      <c r="F81" s="130">
        <f>'ІІ. Розр. з бюджетом'!F43</f>
        <v>3277</v>
      </c>
      <c r="G81" s="110"/>
      <c r="H81" s="160">
        <f t="shared" si="3"/>
        <v>122.3217618514371</v>
      </c>
    </row>
    <row r="82" spans="1:8" s="5" customFormat="1" ht="19.5" thickBot="1">
      <c r="A82" s="196" t="s">
        <v>273</v>
      </c>
      <c r="B82" s="197"/>
      <c r="C82" s="197"/>
      <c r="D82" s="197"/>
      <c r="E82" s="197"/>
      <c r="F82" s="197"/>
      <c r="G82" s="197"/>
      <c r="H82" s="198"/>
    </row>
    <row r="83" spans="1:8" s="5" customFormat="1" ht="20.100000000000001" customHeight="1">
      <c r="A83" s="116" t="s">
        <v>270</v>
      </c>
      <c r="B83" s="9">
        <v>3405</v>
      </c>
      <c r="C83" s="130">
        <f>'ІІІ. Рух грош. коштів'!C69</f>
        <v>0</v>
      </c>
      <c r="D83" s="130">
        <f>'ІІІ. Рух грош. коштів'!D69</f>
        <v>0</v>
      </c>
      <c r="E83" s="130">
        <f>'ІІІ. Рух грош. коштів'!E69</f>
        <v>0</v>
      </c>
      <c r="F83" s="130">
        <f>'ІІІ. Рух грош. коштів'!F69</f>
        <v>0</v>
      </c>
      <c r="G83" s="110">
        <f t="shared" ref="G83:G89" si="5">F83-E83</f>
        <v>0</v>
      </c>
      <c r="H83" s="160" t="e">
        <f t="shared" si="3"/>
        <v>#DIV/0!</v>
      </c>
    </row>
    <row r="84" spans="1:8" s="5" customFormat="1" ht="20.100000000000001" customHeight="1">
      <c r="A84" s="77" t="s">
        <v>332</v>
      </c>
      <c r="B84" s="136">
        <v>3030</v>
      </c>
      <c r="C84" s="108">
        <f>'ІІІ. Рух грош. коштів'!C11</f>
        <v>0</v>
      </c>
      <c r="D84" s="108">
        <f>'ІІІ. Рух грош. коштів'!D11</f>
        <v>0</v>
      </c>
      <c r="E84" s="108">
        <f>'ІІІ. Рух грош. коштів'!E11</f>
        <v>0</v>
      </c>
      <c r="F84" s="108">
        <f>'ІІІ. Рух грош. коштів'!F11</f>
        <v>0</v>
      </c>
      <c r="G84" s="110"/>
      <c r="H84" s="159" t="e">
        <f t="shared" si="3"/>
        <v>#DIV/0!</v>
      </c>
    </row>
    <row r="85" spans="1:8" s="5" customFormat="1">
      <c r="A85" s="77" t="s">
        <v>262</v>
      </c>
      <c r="B85" s="136">
        <v>3195</v>
      </c>
      <c r="C85" s="108">
        <f>'ІІІ. Рух грош. коштів'!C37</f>
        <v>-164</v>
      </c>
      <c r="D85" s="108">
        <f>'ІІІ. Рух грош. коштів'!D37</f>
        <v>36</v>
      </c>
      <c r="E85" s="108">
        <f>'ІІІ. Рух грош. коштів'!E37</f>
        <v>14</v>
      </c>
      <c r="F85" s="108">
        <f>'ІІІ. Рух грош. коштів'!F37</f>
        <v>19</v>
      </c>
      <c r="G85" s="101">
        <f t="shared" si="5"/>
        <v>5</v>
      </c>
      <c r="H85" s="159">
        <f t="shared" si="3"/>
        <v>135.71428571428572</v>
      </c>
    </row>
    <row r="86" spans="1:8">
      <c r="A86" s="77" t="s">
        <v>105</v>
      </c>
      <c r="B86" s="136">
        <v>3295</v>
      </c>
      <c r="C86" s="108">
        <f>'ІІІ. Рух грош. коштів'!C50</f>
        <v>0</v>
      </c>
      <c r="D86" s="108">
        <f>'ІІІ. Рух грош. коштів'!D50</f>
        <v>0</v>
      </c>
      <c r="E86" s="108">
        <f>'ІІІ. Рух грош. коштів'!E50</f>
        <v>0</v>
      </c>
      <c r="F86" s="108">
        <f>'ІІІ. Рух грош. коштів'!F50</f>
        <v>0</v>
      </c>
      <c r="G86" s="101">
        <f t="shared" si="5"/>
        <v>0</v>
      </c>
      <c r="H86" s="159" t="e">
        <f t="shared" si="3"/>
        <v>#DIV/0!</v>
      </c>
    </row>
    <row r="87" spans="1:8" s="5" customFormat="1">
      <c r="A87" s="77" t="s">
        <v>272</v>
      </c>
      <c r="B87" s="9">
        <v>3395</v>
      </c>
      <c r="C87" s="108">
        <f>'ІІІ. Рух грош. коштів'!C67</f>
        <v>0</v>
      </c>
      <c r="D87" s="108">
        <f>'ІІІ. Рух грош. коштів'!D67</f>
        <v>0</v>
      </c>
      <c r="E87" s="108">
        <f>'ІІІ. Рух грош. коштів'!E67</f>
        <v>0</v>
      </c>
      <c r="F87" s="108">
        <f>'ІІІ. Рух грош. коштів'!F67</f>
        <v>0</v>
      </c>
      <c r="G87" s="101">
        <f t="shared" si="5"/>
        <v>0</v>
      </c>
      <c r="H87" s="159" t="e">
        <f t="shared" si="3"/>
        <v>#DIV/0!</v>
      </c>
    </row>
    <row r="88" spans="1:8" s="5" customFormat="1">
      <c r="A88" s="77" t="s">
        <v>108</v>
      </c>
      <c r="B88" s="9">
        <v>3410</v>
      </c>
      <c r="C88" s="108">
        <f>'ІІІ. Рух грош. коштів'!C70</f>
        <v>0</v>
      </c>
      <c r="D88" s="108">
        <f>'ІІІ. Рух грош. коштів'!D70</f>
        <v>0</v>
      </c>
      <c r="E88" s="108">
        <f>'ІІІ. Рух грош. коштів'!E70</f>
        <v>0</v>
      </c>
      <c r="F88" s="108">
        <f>'ІІІ. Рух грош. коштів'!F70</f>
        <v>0</v>
      </c>
      <c r="G88" s="101">
        <f t="shared" si="5"/>
        <v>0</v>
      </c>
      <c r="H88" s="159" t="e">
        <f t="shared" si="3"/>
        <v>#DIV/0!</v>
      </c>
    </row>
    <row r="89" spans="1:8" s="5" customFormat="1" ht="19.5" thickBot="1">
      <c r="A89" s="117" t="s">
        <v>271</v>
      </c>
      <c r="B89" s="9">
        <v>3415</v>
      </c>
      <c r="C89" s="109">
        <f>SUM(C83,C85:C88)</f>
        <v>-164</v>
      </c>
      <c r="D89" s="109">
        <f>SUM(D83,D85:D88)</f>
        <v>36</v>
      </c>
      <c r="E89" s="109">
        <f>SUM(E83,E85:E88)</f>
        <v>14</v>
      </c>
      <c r="F89" s="109">
        <f>SUM(F83,F85:F88)</f>
        <v>19</v>
      </c>
      <c r="G89" s="110">
        <f t="shared" si="5"/>
        <v>5</v>
      </c>
      <c r="H89" s="160">
        <f t="shared" si="3"/>
        <v>135.71428571428572</v>
      </c>
    </row>
    <row r="90" spans="1:8" s="5" customFormat="1" ht="19.5" thickBot="1">
      <c r="A90" s="199" t="s">
        <v>274</v>
      </c>
      <c r="B90" s="200"/>
      <c r="C90" s="200"/>
      <c r="D90" s="200"/>
      <c r="E90" s="200"/>
      <c r="F90" s="200"/>
      <c r="G90" s="200"/>
      <c r="H90" s="201"/>
    </row>
    <row r="91" spans="1:8" s="5" customFormat="1" ht="20.100000000000001" customHeight="1">
      <c r="A91" s="116" t="s">
        <v>214</v>
      </c>
      <c r="B91" s="118">
        <v>4000</v>
      </c>
      <c r="C91" s="119">
        <f>SUM(C92:C97)</f>
        <v>0</v>
      </c>
      <c r="D91" s="119">
        <f>SUM(D92:D97)</f>
        <v>49.4</v>
      </c>
      <c r="E91" s="119">
        <f>SUM(E92:E97)</f>
        <v>0</v>
      </c>
      <c r="F91" s="119">
        <f>SUM(F92:F97)</f>
        <v>49.4</v>
      </c>
      <c r="G91" s="110">
        <f t="shared" ref="G91:G97" si="6">F91-E91</f>
        <v>49.4</v>
      </c>
      <c r="H91" s="160" t="e">
        <f t="shared" si="3"/>
        <v>#DIV/0!</v>
      </c>
    </row>
    <row r="92" spans="1:8" s="5" customFormat="1" ht="20.100000000000001" customHeight="1">
      <c r="A92" s="8" t="s">
        <v>1</v>
      </c>
      <c r="B92" s="64" t="s">
        <v>134</v>
      </c>
      <c r="C92" s="108">
        <f>'IV. Кап. інвестиції'!C7</f>
        <v>0</v>
      </c>
      <c r="D92" s="108">
        <f>'IV. Кап. інвестиції'!D7</f>
        <v>0</v>
      </c>
      <c r="E92" s="108">
        <f>'IV. Кап. інвестиції'!E7</f>
        <v>0</v>
      </c>
      <c r="F92" s="108">
        <f>'IV. Кап. інвестиції'!F7</f>
        <v>0</v>
      </c>
      <c r="G92" s="101">
        <f t="shared" si="6"/>
        <v>0</v>
      </c>
      <c r="H92" s="159" t="e">
        <f t="shared" si="3"/>
        <v>#DIV/0!</v>
      </c>
    </row>
    <row r="93" spans="1:8" s="5" customFormat="1" ht="33.6" customHeight="1">
      <c r="A93" s="8" t="s">
        <v>2</v>
      </c>
      <c r="B93" s="63">
        <v>4020</v>
      </c>
      <c r="C93" s="108">
        <f>'IV. Кап. інвестиції'!C8</f>
        <v>0</v>
      </c>
      <c r="D93" s="108">
        <f>'IV. Кап. інвестиції'!D8</f>
        <v>0</v>
      </c>
      <c r="E93" s="108">
        <f>'IV. Кап. інвестиції'!E8</f>
        <v>0</v>
      </c>
      <c r="F93" s="108">
        <f>'IV. Кап. інвестиції'!F8</f>
        <v>0</v>
      </c>
      <c r="G93" s="101">
        <f t="shared" si="6"/>
        <v>0</v>
      </c>
      <c r="H93" s="159" t="e">
        <f t="shared" si="3"/>
        <v>#DIV/0!</v>
      </c>
    </row>
    <row r="94" spans="1:8" s="5" customFormat="1" ht="35.450000000000003" customHeight="1">
      <c r="A94" s="8" t="s">
        <v>18</v>
      </c>
      <c r="B94" s="64">
        <v>4030</v>
      </c>
      <c r="C94" s="108">
        <f>'IV. Кап. інвестиції'!C9</f>
        <v>0</v>
      </c>
      <c r="D94" s="108">
        <f>'IV. Кап. інвестиції'!D9</f>
        <v>0</v>
      </c>
      <c r="E94" s="108">
        <f>'IV. Кап. інвестиції'!E9</f>
        <v>0</v>
      </c>
      <c r="F94" s="108">
        <f>'IV. Кап. інвестиції'!F9</f>
        <v>0</v>
      </c>
      <c r="G94" s="101">
        <f t="shared" si="6"/>
        <v>0</v>
      </c>
      <c r="H94" s="159" t="e">
        <f t="shared" si="3"/>
        <v>#DIV/0!</v>
      </c>
    </row>
    <row r="95" spans="1:8" s="5" customFormat="1">
      <c r="A95" s="8" t="s">
        <v>3</v>
      </c>
      <c r="B95" s="63">
        <v>4040</v>
      </c>
      <c r="C95" s="108">
        <f>'IV. Кап. інвестиції'!C10</f>
        <v>0</v>
      </c>
      <c r="D95" s="108">
        <f>'IV. Кап. інвестиції'!D10</f>
        <v>0</v>
      </c>
      <c r="E95" s="108">
        <f>'IV. Кап. інвестиції'!E10</f>
        <v>0</v>
      </c>
      <c r="F95" s="108">
        <f>'IV. Кап. інвестиції'!F10</f>
        <v>0</v>
      </c>
      <c r="G95" s="101">
        <f t="shared" si="6"/>
        <v>0</v>
      </c>
      <c r="H95" s="159" t="e">
        <f t="shared" si="3"/>
        <v>#DIV/0!</v>
      </c>
    </row>
    <row r="96" spans="1:8" s="5" customFormat="1" ht="37.5">
      <c r="A96" s="8" t="s">
        <v>51</v>
      </c>
      <c r="B96" s="64">
        <v>4050</v>
      </c>
      <c r="C96" s="108">
        <f>'IV. Кап. інвестиції'!C11</f>
        <v>0</v>
      </c>
      <c r="D96" s="108">
        <f>'IV. Кап. інвестиції'!D11</f>
        <v>49.4</v>
      </c>
      <c r="E96" s="108">
        <f>'IV. Кап. інвестиції'!E11</f>
        <v>0</v>
      </c>
      <c r="F96" s="108">
        <f>'IV. Кап. інвестиції'!F11</f>
        <v>49.4</v>
      </c>
      <c r="G96" s="101"/>
      <c r="H96" s="159" t="e">
        <f t="shared" si="3"/>
        <v>#DIV/0!</v>
      </c>
    </row>
    <row r="97" spans="1:8" s="5" customFormat="1">
      <c r="A97" s="8" t="s">
        <v>225</v>
      </c>
      <c r="B97" s="64">
        <v>4060</v>
      </c>
      <c r="C97" s="108">
        <f>'IV. Кап. інвестиції'!C12</f>
        <v>0</v>
      </c>
      <c r="D97" s="108">
        <f>'IV. Кап. інвестиції'!D12</f>
        <v>0</v>
      </c>
      <c r="E97" s="108">
        <f>'IV. Кап. інвестиції'!E12</f>
        <v>0</v>
      </c>
      <c r="F97" s="108">
        <f>'IV. Кап. інвестиції'!F12</f>
        <v>0</v>
      </c>
      <c r="G97" s="101">
        <f t="shared" si="6"/>
        <v>0</v>
      </c>
      <c r="H97" s="159" t="e">
        <f t="shared" si="3"/>
        <v>#DIV/0!</v>
      </c>
    </row>
    <row r="98" spans="1:8" s="5" customFormat="1" ht="20.100000000000001" customHeight="1">
      <c r="A98" s="76" t="s">
        <v>215</v>
      </c>
      <c r="B98" s="118">
        <v>4000</v>
      </c>
      <c r="C98" s="109">
        <f>SUM(C99:C102)</f>
        <v>0</v>
      </c>
      <c r="D98" s="109">
        <f>SUM(D99:D102)</f>
        <v>0</v>
      </c>
      <c r="E98" s="109">
        <f>SUM(E99:E102)</f>
        <v>0</v>
      </c>
      <c r="F98" s="109">
        <f>SUM(F99:F102)</f>
        <v>0</v>
      </c>
      <c r="G98" s="110">
        <f>F98-E98</f>
        <v>0</v>
      </c>
      <c r="H98" s="160" t="e">
        <f t="shared" si="3"/>
        <v>#DIV/0!</v>
      </c>
    </row>
    <row r="99" spans="1:8" s="5" customFormat="1" ht="20.100000000000001" customHeight="1">
      <c r="A99" s="44" t="s">
        <v>361</v>
      </c>
      <c r="B99" s="120" t="s">
        <v>216</v>
      </c>
      <c r="C99" s="179"/>
      <c r="D99" s="179"/>
      <c r="E99" s="108">
        <f>'6.2. Інша інфо_2'!M36</f>
        <v>0</v>
      </c>
      <c r="F99" s="108">
        <f>'6.2. Інша інфо_2'!N36</f>
        <v>0</v>
      </c>
      <c r="G99" s="101">
        <f>F99-E99</f>
        <v>0</v>
      </c>
      <c r="H99" s="159" t="e">
        <f t="shared" si="3"/>
        <v>#DIV/0!</v>
      </c>
    </row>
    <row r="100" spans="1:8" s="5" customFormat="1" ht="20.100000000000001" customHeight="1">
      <c r="A100" s="44" t="s">
        <v>362</v>
      </c>
      <c r="B100" s="120" t="s">
        <v>217</v>
      </c>
      <c r="C100" s="179"/>
      <c r="D100" s="179"/>
      <c r="E100" s="108">
        <f>'6.2. Інша інфо_2'!Q36</f>
        <v>0</v>
      </c>
      <c r="F100" s="108">
        <f>'6.2. Інша інфо_2'!R36</f>
        <v>0</v>
      </c>
      <c r="G100" s="101">
        <f>F100-E100</f>
        <v>0</v>
      </c>
      <c r="H100" s="159" t="e">
        <f t="shared" si="3"/>
        <v>#DIV/0!</v>
      </c>
    </row>
    <row r="101" spans="1:8" s="5" customFormat="1" ht="20.100000000000001" customHeight="1">
      <c r="A101" s="44" t="s">
        <v>177</v>
      </c>
      <c r="B101" s="120" t="s">
        <v>218</v>
      </c>
      <c r="C101" s="179"/>
      <c r="D101" s="179"/>
      <c r="E101" s="108">
        <f>'6.2. Інша інфо_2'!U36</f>
        <v>0</v>
      </c>
      <c r="F101" s="108">
        <f>'6.2. Інша інфо_2'!V36</f>
        <v>0</v>
      </c>
      <c r="G101" s="101">
        <f>F101-E101</f>
        <v>0</v>
      </c>
      <c r="H101" s="159" t="e">
        <f t="shared" si="3"/>
        <v>#DIV/0!</v>
      </c>
    </row>
    <row r="102" spans="1:8" s="5" customFormat="1" ht="20.100000000000001" customHeight="1" thickBot="1">
      <c r="A102" s="140" t="s">
        <v>363</v>
      </c>
      <c r="B102" s="141" t="s">
        <v>219</v>
      </c>
      <c r="C102" s="180"/>
      <c r="D102" s="180"/>
      <c r="E102" s="115"/>
      <c r="F102" s="115">
        <f>'6.2. Інша інфо_2'!Z36</f>
        <v>0</v>
      </c>
      <c r="G102" s="115">
        <f>F102-E102</f>
        <v>0</v>
      </c>
      <c r="H102" s="175" t="e">
        <f t="shared" si="3"/>
        <v>#DIV/0!</v>
      </c>
    </row>
    <row r="103" spans="1:8" s="5" customFormat="1" ht="19.5" thickBot="1">
      <c r="A103" s="202" t="s">
        <v>130</v>
      </c>
      <c r="B103" s="203"/>
      <c r="C103" s="203"/>
      <c r="D103" s="203"/>
      <c r="E103" s="203"/>
      <c r="F103" s="203"/>
      <c r="G103" s="203"/>
      <c r="H103" s="204"/>
    </row>
    <row r="104" spans="1:8" s="5" customFormat="1">
      <c r="A104" s="121" t="s">
        <v>305</v>
      </c>
      <c r="B104" s="122">
        <v>5040</v>
      </c>
      <c r="C104" s="166">
        <f>(C40/C8)*100</f>
        <v>1.441753171856978</v>
      </c>
      <c r="D104" s="166">
        <f>(D40/D8)*100</f>
        <v>1.230789701284013</v>
      </c>
      <c r="E104" s="166">
        <f>(E40/E8)*100</f>
        <v>0.27941176470588236</v>
      </c>
      <c r="F104" s="166">
        <f>(F40/F8)*100</f>
        <v>2.0894274968658588</v>
      </c>
      <c r="G104" s="112">
        <f>F104-E104</f>
        <v>1.8100157321599766</v>
      </c>
      <c r="H104" s="159">
        <f t="shared" si="3"/>
        <v>747.79510414146523</v>
      </c>
    </row>
    <row r="105" spans="1:8" s="5" customFormat="1">
      <c r="A105" s="121" t="s">
        <v>306</v>
      </c>
      <c r="B105" s="122">
        <v>5020</v>
      </c>
      <c r="C105" s="166">
        <f>(C40/C116)*100</f>
        <v>1.0727567464479832</v>
      </c>
      <c r="D105" s="166">
        <f>(D40/D116)*100</f>
        <v>0.91461907351559801</v>
      </c>
      <c r="E105" s="166">
        <f>(E40/E116)*100</f>
        <v>8.5003579098067286E-2</v>
      </c>
      <c r="F105" s="166" t="e">
        <f>(F40/F116)*100</f>
        <v>#VALUE!</v>
      </c>
      <c r="G105" s="112" t="e">
        <f>F105-E105</f>
        <v>#VALUE!</v>
      </c>
      <c r="H105" s="159" t="e">
        <f t="shared" si="3"/>
        <v>#VALUE!</v>
      </c>
    </row>
    <row r="106" spans="1:8" s="5" customFormat="1">
      <c r="A106" s="77" t="s">
        <v>307</v>
      </c>
      <c r="B106" s="6">
        <v>5030</v>
      </c>
      <c r="C106" s="112">
        <f>(C40/C122)*100</f>
        <v>1.3774104683195594</v>
      </c>
      <c r="D106" s="112">
        <f>(D40/D122)*100</f>
        <v>1.1424689680726239</v>
      </c>
      <c r="E106" s="112">
        <f>(E40/E122)*100</f>
        <v>0.12551195666534548</v>
      </c>
      <c r="F106" s="112" t="e">
        <f>(F40/F122)*100</f>
        <v>#VALUE!</v>
      </c>
      <c r="G106" s="112" t="e">
        <f>F106-E106</f>
        <v>#VALUE!</v>
      </c>
      <c r="H106" s="159" t="e">
        <f t="shared" si="3"/>
        <v>#VALUE!</v>
      </c>
    </row>
    <row r="107" spans="1:8" s="5" customFormat="1">
      <c r="A107" s="123" t="s">
        <v>138</v>
      </c>
      <c r="B107" s="124">
        <v>5110</v>
      </c>
      <c r="C107" s="167">
        <f>C122/C119</f>
        <v>3.5204741379310347</v>
      </c>
      <c r="D107" s="167">
        <f>D122/D119</f>
        <v>4.0141298958849774</v>
      </c>
      <c r="E107" s="167">
        <f>E122/E119</f>
        <v>6.0407023144453316</v>
      </c>
      <c r="F107" s="167" t="e">
        <f>F122/F119</f>
        <v>#VALUE!</v>
      </c>
      <c r="G107" s="112" t="e">
        <f>F107-E107</f>
        <v>#VALUE!</v>
      </c>
      <c r="H107" s="159" t="e">
        <f t="shared" si="3"/>
        <v>#VALUE!</v>
      </c>
    </row>
    <row r="108" spans="1:8" s="5" customFormat="1" ht="21.75" customHeight="1" thickBot="1">
      <c r="A108" s="176" t="s">
        <v>308</v>
      </c>
      <c r="B108" s="177">
        <v>5220</v>
      </c>
      <c r="C108" s="178">
        <f>C113/C112</f>
        <v>0.25479248092313417</v>
      </c>
      <c r="D108" s="178">
        <f>D113/D112</f>
        <v>0.2771711847389558</v>
      </c>
      <c r="E108" s="178">
        <f>E113/E112</f>
        <v>0.20111214087117701</v>
      </c>
      <c r="F108" s="178" t="e">
        <f>F113/F112</f>
        <v>#VALUE!</v>
      </c>
      <c r="G108" s="178" t="e">
        <f>F108-E108</f>
        <v>#VALUE!</v>
      </c>
      <c r="H108" s="175" t="e">
        <f t="shared" si="3"/>
        <v>#VALUE!</v>
      </c>
    </row>
    <row r="109" spans="1:8" s="5" customFormat="1" ht="19.5" thickBot="1">
      <c r="A109" s="196" t="s">
        <v>275</v>
      </c>
      <c r="B109" s="197"/>
      <c r="C109" s="197"/>
      <c r="D109" s="197"/>
      <c r="E109" s="197"/>
      <c r="F109" s="197"/>
      <c r="G109" s="197"/>
      <c r="H109" s="198"/>
    </row>
    <row r="110" spans="1:8" s="5" customFormat="1" ht="20.100000000000001" customHeight="1">
      <c r="A110" s="121" t="s">
        <v>298</v>
      </c>
      <c r="B110" s="122">
        <v>6000</v>
      </c>
      <c r="C110" s="179">
        <v>12537</v>
      </c>
      <c r="D110" s="179">
        <v>11577</v>
      </c>
      <c r="E110" s="179">
        <v>15106</v>
      </c>
      <c r="F110" s="78" t="s">
        <v>357</v>
      </c>
      <c r="G110" s="101">
        <f>D110-C110</f>
        <v>-960</v>
      </c>
      <c r="H110" s="159">
        <f>(D110/C110)*100</f>
        <v>92.342665709499883</v>
      </c>
    </row>
    <row r="111" spans="1:8" s="5" customFormat="1" ht="20.100000000000001" customHeight="1">
      <c r="A111" s="121" t="s">
        <v>299</v>
      </c>
      <c r="B111" s="122">
        <v>6001</v>
      </c>
      <c r="C111" s="150">
        <f>C112-C113</f>
        <v>12012</v>
      </c>
      <c r="D111" s="150">
        <f>D112-D113</f>
        <v>11519</v>
      </c>
      <c r="E111" s="150">
        <f>E112-E113</f>
        <v>12068</v>
      </c>
      <c r="F111" s="78" t="s">
        <v>357</v>
      </c>
      <c r="G111" s="101">
        <f t="shared" ref="G111:G122" si="7">D111-C111</f>
        <v>-493</v>
      </c>
      <c r="H111" s="159">
        <f t="shared" ref="H111:H122" si="8">(D111/C111)*100</f>
        <v>95.895770895770895</v>
      </c>
    </row>
    <row r="112" spans="1:8" s="5" customFormat="1" ht="20.100000000000001" customHeight="1">
      <c r="A112" s="121" t="s">
        <v>300</v>
      </c>
      <c r="B112" s="122">
        <v>6002</v>
      </c>
      <c r="C112" s="179">
        <v>16119</v>
      </c>
      <c r="D112" s="179">
        <v>15936</v>
      </c>
      <c r="E112" s="179">
        <v>15106</v>
      </c>
      <c r="F112" s="78" t="s">
        <v>357</v>
      </c>
      <c r="G112" s="101">
        <f t="shared" si="7"/>
        <v>-183</v>
      </c>
      <c r="H112" s="159">
        <f t="shared" si="8"/>
        <v>98.864693839568204</v>
      </c>
    </row>
    <row r="113" spans="1:8" s="5" customFormat="1" ht="20.100000000000001" customHeight="1">
      <c r="A113" s="121" t="s">
        <v>301</v>
      </c>
      <c r="B113" s="122">
        <v>6003</v>
      </c>
      <c r="C113" s="179">
        <v>4107</v>
      </c>
      <c r="D113" s="179">
        <v>4417</v>
      </c>
      <c r="E113" s="179">
        <v>3038</v>
      </c>
      <c r="F113" s="78" t="s">
        <v>357</v>
      </c>
      <c r="G113" s="101">
        <f t="shared" si="7"/>
        <v>310</v>
      </c>
      <c r="H113" s="159">
        <f t="shared" si="8"/>
        <v>107.54808862916971</v>
      </c>
    </row>
    <row r="114" spans="1:8" s="5" customFormat="1" ht="20.100000000000001" customHeight="1">
      <c r="A114" s="77" t="s">
        <v>302</v>
      </c>
      <c r="B114" s="6">
        <v>6010</v>
      </c>
      <c r="C114" s="179">
        <v>8437</v>
      </c>
      <c r="D114" s="179">
        <v>8650</v>
      </c>
      <c r="E114" s="179">
        <v>7246</v>
      </c>
      <c r="F114" s="78" t="s">
        <v>357</v>
      </c>
      <c r="G114" s="101">
        <f t="shared" si="7"/>
        <v>213</v>
      </c>
      <c r="H114" s="159">
        <f t="shared" si="8"/>
        <v>102.52459405001777</v>
      </c>
    </row>
    <row r="115" spans="1:8" s="5" customFormat="1">
      <c r="A115" s="77" t="s">
        <v>303</v>
      </c>
      <c r="B115" s="6">
        <v>6011</v>
      </c>
      <c r="C115" s="179">
        <v>1159</v>
      </c>
      <c r="D115" s="179">
        <v>756</v>
      </c>
      <c r="E115" s="179">
        <v>1014</v>
      </c>
      <c r="F115" s="78" t="s">
        <v>357</v>
      </c>
      <c r="G115" s="101">
        <f t="shared" si="7"/>
        <v>-403</v>
      </c>
      <c r="H115" s="159">
        <f t="shared" si="8"/>
        <v>65.228645383951672</v>
      </c>
    </row>
    <row r="116" spans="1:8" s="5" customFormat="1" ht="20.100000000000001" customHeight="1">
      <c r="A116" s="76" t="s">
        <v>160</v>
      </c>
      <c r="B116" s="6">
        <v>6020</v>
      </c>
      <c r="C116" s="181">
        <f>C110+C114</f>
        <v>20974</v>
      </c>
      <c r="D116" s="181">
        <f>D110+D114</f>
        <v>20227</v>
      </c>
      <c r="E116" s="181">
        <f>E110+E114</f>
        <v>22352</v>
      </c>
      <c r="F116" s="78" t="s">
        <v>357</v>
      </c>
      <c r="G116" s="110">
        <f t="shared" si="7"/>
        <v>-747</v>
      </c>
      <c r="H116" s="160">
        <f t="shared" si="8"/>
        <v>96.438447601792703</v>
      </c>
    </row>
    <row r="117" spans="1:8" s="5" customFormat="1" ht="20.100000000000001" customHeight="1">
      <c r="A117" s="77" t="s">
        <v>109</v>
      </c>
      <c r="B117" s="6">
        <v>6030</v>
      </c>
      <c r="C117" s="179">
        <v>2108</v>
      </c>
      <c r="D117" s="179">
        <v>1554</v>
      </c>
      <c r="E117" s="183" t="s">
        <v>404</v>
      </c>
      <c r="F117" s="78" t="s">
        <v>357</v>
      </c>
      <c r="G117" s="101">
        <f t="shared" si="7"/>
        <v>-554</v>
      </c>
      <c r="H117" s="159">
        <f t="shared" si="8"/>
        <v>73.719165085388994</v>
      </c>
    </row>
    <row r="118" spans="1:8" s="5" customFormat="1" ht="20.100000000000001" customHeight="1">
      <c r="A118" s="77" t="s">
        <v>110</v>
      </c>
      <c r="B118" s="6">
        <v>6040</v>
      </c>
      <c r="C118" s="179">
        <v>2532</v>
      </c>
      <c r="D118" s="179">
        <v>2480</v>
      </c>
      <c r="E118" s="179">
        <v>2506</v>
      </c>
      <c r="F118" s="78" t="s">
        <v>357</v>
      </c>
      <c r="G118" s="101">
        <f>D118-C118</f>
        <v>-52</v>
      </c>
      <c r="H118" s="159">
        <f t="shared" si="8"/>
        <v>97.94628751974723</v>
      </c>
    </row>
    <row r="119" spans="1:8" s="5" customFormat="1" ht="20.100000000000001" customHeight="1">
      <c r="A119" s="76" t="s">
        <v>161</v>
      </c>
      <c r="B119" s="6">
        <v>6050</v>
      </c>
      <c r="C119" s="154">
        <f>SUM(C117:C118)</f>
        <v>4640</v>
      </c>
      <c r="D119" s="154">
        <f>SUM(D117:D118)</f>
        <v>4034</v>
      </c>
      <c r="E119" s="154">
        <f>SUM(E117:E118)</f>
        <v>2506</v>
      </c>
      <c r="F119" s="78" t="s">
        <v>357</v>
      </c>
      <c r="G119" s="110">
        <f t="shared" si="7"/>
        <v>-606</v>
      </c>
      <c r="H119" s="160">
        <f t="shared" si="8"/>
        <v>86.939655172413794</v>
      </c>
    </row>
    <row r="120" spans="1:8" s="5" customFormat="1" ht="20.100000000000001" customHeight="1">
      <c r="A120" s="77" t="s">
        <v>364</v>
      </c>
      <c r="B120" s="6">
        <v>6060</v>
      </c>
      <c r="C120" s="179"/>
      <c r="D120" s="179"/>
      <c r="E120" s="179"/>
      <c r="F120" s="78" t="s">
        <v>357</v>
      </c>
      <c r="G120" s="101">
        <f t="shared" si="7"/>
        <v>0</v>
      </c>
      <c r="H120" s="159" t="e">
        <f t="shared" si="8"/>
        <v>#DIV/0!</v>
      </c>
    </row>
    <row r="121" spans="1:8" s="5" customFormat="1">
      <c r="A121" s="77" t="s">
        <v>365</v>
      </c>
      <c r="B121" s="6">
        <v>6070</v>
      </c>
      <c r="C121" s="179"/>
      <c r="D121" s="179"/>
      <c r="E121" s="179"/>
      <c r="F121" s="78" t="s">
        <v>357</v>
      </c>
      <c r="G121" s="101">
        <f t="shared" si="7"/>
        <v>0</v>
      </c>
      <c r="H121" s="159" t="e">
        <f t="shared" si="8"/>
        <v>#DIV/0!</v>
      </c>
    </row>
    <row r="122" spans="1:8" s="5" customFormat="1" ht="20.100000000000001" customHeight="1" thickBot="1">
      <c r="A122" s="76" t="s">
        <v>102</v>
      </c>
      <c r="B122" s="6">
        <v>6080</v>
      </c>
      <c r="C122" s="181">
        <v>16335</v>
      </c>
      <c r="D122" s="181">
        <v>16193</v>
      </c>
      <c r="E122" s="181">
        <v>15138</v>
      </c>
      <c r="F122" s="78" t="s">
        <v>357</v>
      </c>
      <c r="G122" s="110">
        <f t="shared" si="7"/>
        <v>-142</v>
      </c>
      <c r="H122" s="160">
        <f t="shared" si="8"/>
        <v>99.130700948882762</v>
      </c>
    </row>
    <row r="123" spans="1:8" s="5" customFormat="1" ht="19.5" thickBot="1">
      <c r="A123" s="199" t="s">
        <v>276</v>
      </c>
      <c r="B123" s="200"/>
      <c r="C123" s="200"/>
      <c r="D123" s="200"/>
      <c r="E123" s="200"/>
      <c r="F123" s="200"/>
      <c r="G123" s="200"/>
      <c r="H123" s="201"/>
    </row>
    <row r="124" spans="1:8" s="5" customFormat="1" ht="20.100000000000001" customHeight="1">
      <c r="A124" s="116" t="s">
        <v>333</v>
      </c>
      <c r="B124" s="125" t="s">
        <v>277</v>
      </c>
      <c r="C124" s="119">
        <f>SUM(C125:C127)</f>
        <v>0</v>
      </c>
      <c r="D124" s="119">
        <f>SUM(D125:D127)</f>
        <v>0</v>
      </c>
      <c r="E124" s="119">
        <f>SUM(E125:E127)</f>
        <v>0</v>
      </c>
      <c r="F124" s="119">
        <f>SUM(F125:F127)</f>
        <v>0</v>
      </c>
      <c r="G124" s="130">
        <f t="shared" ref="G124:G131" si="9">F124-E124</f>
        <v>0</v>
      </c>
      <c r="H124" s="160" t="e">
        <f t="shared" ref="H124:H133" si="10">(F124/E124)*100</f>
        <v>#DIV/0!</v>
      </c>
    </row>
    <row r="125" spans="1:8" s="5" customFormat="1" ht="20.100000000000001" customHeight="1">
      <c r="A125" s="77" t="s">
        <v>366</v>
      </c>
      <c r="B125" s="126" t="s">
        <v>279</v>
      </c>
      <c r="C125" s="182"/>
      <c r="D125" s="182"/>
      <c r="E125" s="108">
        <f>'6.1. Інша інфо_1'!F66</f>
        <v>0</v>
      </c>
      <c r="F125" s="108">
        <f>'6.1. Інша інфо_1'!H66</f>
        <v>0</v>
      </c>
      <c r="G125" s="101">
        <f t="shared" si="9"/>
        <v>0</v>
      </c>
      <c r="H125" s="159" t="e">
        <f t="shared" si="10"/>
        <v>#DIV/0!</v>
      </c>
    </row>
    <row r="126" spans="1:8" s="5" customFormat="1" ht="20.100000000000001" customHeight="1">
      <c r="A126" s="77" t="s">
        <v>367</v>
      </c>
      <c r="B126" s="126" t="s">
        <v>280</v>
      </c>
      <c r="C126" s="182"/>
      <c r="D126" s="182"/>
      <c r="E126" s="108">
        <f>'6.1. Інша інфо_1'!F69</f>
        <v>0</v>
      </c>
      <c r="F126" s="108">
        <f>'6.1. Інша інфо_1'!H69</f>
        <v>0</v>
      </c>
      <c r="G126" s="101">
        <f t="shared" si="9"/>
        <v>0</v>
      </c>
      <c r="H126" s="159" t="e">
        <f t="shared" si="10"/>
        <v>#DIV/0!</v>
      </c>
    </row>
    <row r="127" spans="1:8" s="5" customFormat="1" ht="20.100000000000001" customHeight="1">
      <c r="A127" s="77" t="s">
        <v>368</v>
      </c>
      <c r="B127" s="126" t="s">
        <v>281</v>
      </c>
      <c r="C127" s="182"/>
      <c r="D127" s="182"/>
      <c r="E127" s="108">
        <f>'6.1. Інша інфо_1'!F72</f>
        <v>0</v>
      </c>
      <c r="F127" s="108">
        <f>'6.1. Інша інфо_1'!H72</f>
        <v>0</v>
      </c>
      <c r="G127" s="101">
        <f t="shared" si="9"/>
        <v>0</v>
      </c>
      <c r="H127" s="159" t="e">
        <f t="shared" si="10"/>
        <v>#DIV/0!</v>
      </c>
    </row>
    <row r="128" spans="1:8" s="5" customFormat="1" ht="20.100000000000001" customHeight="1">
      <c r="A128" s="76" t="s">
        <v>334</v>
      </c>
      <c r="B128" s="126" t="s">
        <v>278</v>
      </c>
      <c r="C128" s="109">
        <f>SUM(C129:C131)</f>
        <v>0</v>
      </c>
      <c r="D128" s="109">
        <f>SUM(D129:D131)</f>
        <v>0</v>
      </c>
      <c r="E128" s="109">
        <f>SUM(E129:E131)</f>
        <v>0</v>
      </c>
      <c r="F128" s="109">
        <f>SUM(F129:F131)</f>
        <v>0</v>
      </c>
      <c r="G128" s="110">
        <f t="shared" si="9"/>
        <v>0</v>
      </c>
      <c r="H128" s="160" t="e">
        <f t="shared" si="10"/>
        <v>#DIV/0!</v>
      </c>
    </row>
    <row r="129" spans="1:8" s="5" customFormat="1" ht="20.100000000000001" customHeight="1">
      <c r="A129" s="77" t="s">
        <v>366</v>
      </c>
      <c r="B129" s="126" t="s">
        <v>282</v>
      </c>
      <c r="C129" s="182"/>
      <c r="D129" s="182"/>
      <c r="E129" s="108">
        <f>'6.1. Інша інфо_1'!J66</f>
        <v>0</v>
      </c>
      <c r="F129" s="108">
        <f>'6.1. Інша інфо_1'!L66</f>
        <v>0</v>
      </c>
      <c r="G129" s="101">
        <f t="shared" si="9"/>
        <v>0</v>
      </c>
      <c r="H129" s="159" t="e">
        <f t="shared" si="10"/>
        <v>#DIV/0!</v>
      </c>
    </row>
    <row r="130" spans="1:8" s="5" customFormat="1" ht="20.100000000000001" customHeight="1">
      <c r="A130" s="77" t="s">
        <v>367</v>
      </c>
      <c r="B130" s="126" t="s">
        <v>283</v>
      </c>
      <c r="C130" s="182"/>
      <c r="D130" s="182"/>
      <c r="E130" s="108">
        <f>'6.1. Інша інфо_1'!J69</f>
        <v>0</v>
      </c>
      <c r="F130" s="108">
        <f>'6.1. Інша інфо_1'!L69</f>
        <v>0</v>
      </c>
      <c r="G130" s="101">
        <f t="shared" si="9"/>
        <v>0</v>
      </c>
      <c r="H130" s="159" t="e">
        <f t="shared" si="10"/>
        <v>#DIV/0!</v>
      </c>
    </row>
    <row r="131" spans="1:8" s="5" customFormat="1" ht="20.100000000000001" customHeight="1" thickBot="1">
      <c r="A131" s="123" t="s">
        <v>368</v>
      </c>
      <c r="B131" s="127" t="s">
        <v>284</v>
      </c>
      <c r="C131" s="182"/>
      <c r="D131" s="182"/>
      <c r="E131" s="108">
        <f>'6.1. Інша інфо_1'!J72</f>
        <v>0</v>
      </c>
      <c r="F131" s="108">
        <f>'6.1. Інша інфо_1'!L72</f>
        <v>0</v>
      </c>
      <c r="G131" s="101">
        <f t="shared" si="9"/>
        <v>0</v>
      </c>
      <c r="H131" s="159" t="e">
        <f t="shared" si="10"/>
        <v>#DIV/0!</v>
      </c>
    </row>
    <row r="132" spans="1:8" s="5" customFormat="1" ht="19.5" thickBot="1">
      <c r="A132" s="196" t="s">
        <v>285</v>
      </c>
      <c r="B132" s="197"/>
      <c r="C132" s="197"/>
      <c r="D132" s="197"/>
      <c r="E132" s="197"/>
      <c r="F132" s="197"/>
      <c r="G132" s="197"/>
      <c r="H132" s="198"/>
    </row>
    <row r="133" spans="1:8" s="5" customFormat="1" ht="60.75" customHeight="1">
      <c r="A133" s="76" t="s">
        <v>315</v>
      </c>
      <c r="B133" s="126" t="s">
        <v>286</v>
      </c>
      <c r="C133" s="109">
        <f>SUM(C134:C136)</f>
        <v>220</v>
      </c>
      <c r="D133" s="78" t="s">
        <v>357</v>
      </c>
      <c r="E133" s="109">
        <f>SUM(E134:E136)</f>
        <v>222</v>
      </c>
      <c r="F133" s="109">
        <f>SUM(F134:F136)</f>
        <v>179</v>
      </c>
      <c r="G133" s="110">
        <f>F133-E133</f>
        <v>-43</v>
      </c>
      <c r="H133" s="160">
        <f t="shared" si="10"/>
        <v>80.630630630630634</v>
      </c>
    </row>
    <row r="134" spans="1:8" s="5" customFormat="1">
      <c r="A134" s="8" t="s">
        <v>173</v>
      </c>
      <c r="B134" s="126" t="s">
        <v>287</v>
      </c>
      <c r="C134" s="101">
        <f>'6.1. Інша інфо_1'!C12</f>
        <v>1</v>
      </c>
      <c r="D134" s="78" t="s">
        <v>357</v>
      </c>
      <c r="E134" s="101">
        <f>'6.1. Інша інфо_1'!F12</f>
        <v>1</v>
      </c>
      <c r="F134" s="101">
        <f>'6.1. Інша інфо_1'!I12</f>
        <v>1</v>
      </c>
      <c r="G134" s="101">
        <f>F134-E134</f>
        <v>0</v>
      </c>
      <c r="H134" s="159">
        <f>(F134/E134)*100</f>
        <v>100</v>
      </c>
    </row>
    <row r="135" spans="1:8" s="5" customFormat="1">
      <c r="A135" s="8" t="s">
        <v>172</v>
      </c>
      <c r="B135" s="126" t="s">
        <v>288</v>
      </c>
      <c r="C135" s="101">
        <f>'6.1. Інша інфо_1'!C13</f>
        <v>27</v>
      </c>
      <c r="D135" s="78" t="s">
        <v>357</v>
      </c>
      <c r="E135" s="101">
        <f>'6.1. Інша інфо_1'!F13</f>
        <v>30</v>
      </c>
      <c r="F135" s="101">
        <f>'6.1. Інша інфо_1'!I13</f>
        <v>16</v>
      </c>
      <c r="G135" s="101">
        <f t="shared" ref="G135:G141" si="11">F135-E135</f>
        <v>-14</v>
      </c>
      <c r="H135" s="159">
        <f t="shared" ref="H135:H141" si="12">(F135/E135)*100</f>
        <v>53.333333333333336</v>
      </c>
    </row>
    <row r="136" spans="1:8" s="5" customFormat="1">
      <c r="A136" s="8" t="s">
        <v>174</v>
      </c>
      <c r="B136" s="126" t="s">
        <v>289</v>
      </c>
      <c r="C136" s="101">
        <f>'6.1. Інша інфо_1'!C14</f>
        <v>192</v>
      </c>
      <c r="D136" s="78" t="s">
        <v>357</v>
      </c>
      <c r="E136" s="101">
        <f>'6.1. Інша інфо_1'!F14</f>
        <v>191</v>
      </c>
      <c r="F136" s="101">
        <f>'6.1. Інша інфо_1'!I14</f>
        <v>162</v>
      </c>
      <c r="G136" s="101">
        <f t="shared" si="11"/>
        <v>-29</v>
      </c>
      <c r="H136" s="159">
        <f t="shared" si="12"/>
        <v>84.816753926701566</v>
      </c>
    </row>
    <row r="137" spans="1:8" s="5" customFormat="1" ht="20.100000000000001" customHeight="1">
      <c r="A137" s="76" t="s">
        <v>5</v>
      </c>
      <c r="B137" s="126" t="s">
        <v>290</v>
      </c>
      <c r="C137" s="109">
        <v>4451</v>
      </c>
      <c r="D137" s="78" t="s">
        <v>357</v>
      </c>
      <c r="E137" s="109">
        <f>E50</f>
        <v>4680</v>
      </c>
      <c r="F137" s="109">
        <f>F50</f>
        <v>4563</v>
      </c>
      <c r="G137" s="110">
        <f t="shared" si="11"/>
        <v>-117</v>
      </c>
      <c r="H137" s="160">
        <f t="shared" si="12"/>
        <v>97.5</v>
      </c>
    </row>
    <row r="138" spans="1:8" s="5" customFormat="1" ht="37.5">
      <c r="A138" s="76" t="s">
        <v>220</v>
      </c>
      <c r="B138" s="126" t="s">
        <v>291</v>
      </c>
      <c r="C138" s="168">
        <f>'6.1. Інша інфо_1'!C23:E23</f>
        <v>6743.9393939393931</v>
      </c>
      <c r="D138" s="78" t="s">
        <v>357</v>
      </c>
      <c r="E138" s="110">
        <f>'6.1. Інша інфо_1'!F23</f>
        <v>7027.0270270270275</v>
      </c>
      <c r="F138" s="168">
        <f>'6.1. Інша інфо_1'!I23</f>
        <v>8497.206703910615</v>
      </c>
      <c r="G138" s="110">
        <f>F138-E138</f>
        <v>1470.1796768835875</v>
      </c>
      <c r="H138" s="160">
        <f t="shared" si="12"/>
        <v>120.9217877094972</v>
      </c>
    </row>
    <row r="139" spans="1:8" s="5" customFormat="1" ht="20.100000000000001" customHeight="1">
      <c r="A139" s="8" t="s">
        <v>173</v>
      </c>
      <c r="B139" s="126" t="s">
        <v>292</v>
      </c>
      <c r="C139" s="113">
        <f>'6.1. Інша інфо_1'!C24:E24</f>
        <v>10333.333333333334</v>
      </c>
      <c r="D139" s="78" t="s">
        <v>357</v>
      </c>
      <c r="E139" s="148">
        <f>'6.1. Інша інфо_1'!F24</f>
        <v>23833</v>
      </c>
      <c r="F139" s="184">
        <f>'6.1. Інша інфо_1'!I24</f>
        <v>35333.333333333336</v>
      </c>
      <c r="G139" s="101">
        <f t="shared" si="11"/>
        <v>11500.333333333336</v>
      </c>
      <c r="H139" s="159">
        <f t="shared" si="12"/>
        <v>148.25382173177249</v>
      </c>
    </row>
    <row r="140" spans="1:8" s="5" customFormat="1" ht="20.100000000000001" customHeight="1">
      <c r="A140" s="8" t="s">
        <v>172</v>
      </c>
      <c r="B140" s="126" t="s">
        <v>293</v>
      </c>
      <c r="C140" s="113">
        <f>'6.1. Інша інфо_1'!C25:E25</f>
        <v>7753.0864197530864</v>
      </c>
      <c r="D140" s="78" t="s">
        <v>357</v>
      </c>
      <c r="E140" s="148">
        <f>'6.1. Інша інфо_1'!F25</f>
        <v>10600</v>
      </c>
      <c r="F140" s="184">
        <f>'6.1. Інша інфо_1'!I25</f>
        <v>10125</v>
      </c>
      <c r="G140" s="101">
        <f t="shared" si="11"/>
        <v>-475</v>
      </c>
      <c r="H140" s="159">
        <f t="shared" si="12"/>
        <v>95.518867924528308</v>
      </c>
    </row>
    <row r="141" spans="1:8" s="5" customFormat="1" ht="20.100000000000001" customHeight="1">
      <c r="A141" s="8" t="s">
        <v>174</v>
      </c>
      <c r="B141" s="126" t="s">
        <v>294</v>
      </c>
      <c r="C141" s="113">
        <f>'6.1. Інша інфо_1'!C26:E26</f>
        <v>6583.333333333333</v>
      </c>
      <c r="D141" s="78" t="s">
        <v>357</v>
      </c>
      <c r="E141" s="148">
        <f>'6.1. Інша інфо_1'!F26</f>
        <v>6378.7085514834207</v>
      </c>
      <c r="F141" s="184">
        <f>'6.1. Інша інфо_1'!I26</f>
        <v>8170.7818930041149</v>
      </c>
      <c r="G141" s="101">
        <f t="shared" si="11"/>
        <v>1792.0733415206942</v>
      </c>
      <c r="H141" s="159">
        <f t="shared" si="12"/>
        <v>128.09461079866915</v>
      </c>
    </row>
    <row r="142" spans="1:8" s="5" customFormat="1" ht="20.100000000000001" customHeight="1">
      <c r="A142" s="26"/>
      <c r="B142" s="155"/>
      <c r="C142" s="156"/>
      <c r="D142" s="156"/>
      <c r="E142" s="157"/>
      <c r="F142" s="157"/>
      <c r="G142" s="157"/>
      <c r="H142" s="158"/>
    </row>
    <row r="143" spans="1:8" s="5" customFormat="1" ht="20.100000000000001" customHeight="1">
      <c r="A143" s="26"/>
      <c r="B143" s="155"/>
      <c r="C143" s="156"/>
      <c r="D143" s="156"/>
      <c r="E143" s="157"/>
      <c r="F143" s="157"/>
      <c r="G143" s="157"/>
      <c r="H143" s="158"/>
    </row>
    <row r="144" spans="1:8">
      <c r="A144" s="65"/>
    </row>
    <row r="145" spans="1:9" s="185" customFormat="1" ht="56.25">
      <c r="A145" s="26" t="s">
        <v>411</v>
      </c>
      <c r="B145" s="1"/>
      <c r="C145" s="217" t="s">
        <v>80</v>
      </c>
      <c r="D145" s="218"/>
      <c r="E145" s="218"/>
      <c r="F145" s="218"/>
      <c r="G145" s="216" t="s">
        <v>412</v>
      </c>
      <c r="H145" s="216"/>
    </row>
    <row r="146" spans="1:9" s="2" customFormat="1" ht="20.100000000000001" customHeight="1">
      <c r="A146" s="70" t="s">
        <v>316</v>
      </c>
      <c r="B146" s="3"/>
      <c r="C146" s="216" t="s">
        <v>58</v>
      </c>
      <c r="D146" s="216"/>
      <c r="E146" s="216"/>
      <c r="F146" s="216"/>
      <c r="G146" s="215" t="s">
        <v>76</v>
      </c>
      <c r="H146" s="215"/>
      <c r="I146" s="4"/>
    </row>
    <row r="147" spans="1:9">
      <c r="A147" s="65"/>
    </row>
    <row r="148" spans="1:9">
      <c r="A148" s="65"/>
    </row>
    <row r="149" spans="1:9">
      <c r="A149" s="65"/>
    </row>
    <row r="150" spans="1:9">
      <c r="A150" s="65"/>
    </row>
    <row r="151" spans="1:9">
      <c r="A151" s="65"/>
    </row>
    <row r="152" spans="1:9">
      <c r="A152" s="65"/>
    </row>
    <row r="153" spans="1:9">
      <c r="A153" s="65"/>
    </row>
    <row r="154" spans="1:9">
      <c r="A154" s="65"/>
    </row>
    <row r="155" spans="1:9">
      <c r="A155" s="65"/>
    </row>
    <row r="156" spans="1:9">
      <c r="A156" s="65"/>
    </row>
    <row r="157" spans="1:9">
      <c r="A157" s="65"/>
    </row>
    <row r="158" spans="1:9">
      <c r="A158" s="65"/>
    </row>
    <row r="159" spans="1:9">
      <c r="A159" s="65"/>
    </row>
    <row r="160" spans="1:9">
      <c r="A160" s="65"/>
    </row>
    <row r="161" spans="1:1">
      <c r="A161" s="65"/>
    </row>
    <row r="162" spans="1:1">
      <c r="A162" s="65"/>
    </row>
    <row r="163" spans="1:1">
      <c r="A163" s="65"/>
    </row>
    <row r="164" spans="1:1">
      <c r="A164" s="65"/>
    </row>
    <row r="165" spans="1:1">
      <c r="A165" s="65"/>
    </row>
    <row r="166" spans="1:1">
      <c r="A166" s="65"/>
    </row>
    <row r="167" spans="1:1">
      <c r="A167" s="65"/>
    </row>
    <row r="168" spans="1:1">
      <c r="A168" s="65"/>
    </row>
    <row r="169" spans="1:1">
      <c r="A169" s="65"/>
    </row>
    <row r="170" spans="1:1">
      <c r="A170" s="65"/>
    </row>
    <row r="171" spans="1:1">
      <c r="A171" s="65"/>
    </row>
    <row r="172" spans="1:1">
      <c r="A172" s="65"/>
    </row>
    <row r="173" spans="1:1">
      <c r="A173" s="65"/>
    </row>
    <row r="174" spans="1:1">
      <c r="A174" s="65"/>
    </row>
    <row r="175" spans="1:1">
      <c r="A175" s="65"/>
    </row>
    <row r="176" spans="1:1">
      <c r="A176" s="65"/>
    </row>
    <row r="177" spans="1:1">
      <c r="A177" s="65"/>
    </row>
    <row r="178" spans="1:1">
      <c r="A178" s="65"/>
    </row>
    <row r="179" spans="1:1">
      <c r="A179" s="65"/>
    </row>
    <row r="180" spans="1:1">
      <c r="A180" s="65"/>
    </row>
    <row r="181" spans="1:1">
      <c r="A181" s="65"/>
    </row>
    <row r="182" spans="1:1">
      <c r="A182" s="65"/>
    </row>
    <row r="183" spans="1:1">
      <c r="A183" s="65"/>
    </row>
    <row r="184" spans="1:1">
      <c r="A184" s="65"/>
    </row>
    <row r="185" spans="1:1">
      <c r="A185" s="65"/>
    </row>
    <row r="186" spans="1:1">
      <c r="A186" s="65"/>
    </row>
    <row r="187" spans="1:1">
      <c r="A187" s="65"/>
    </row>
    <row r="188" spans="1:1">
      <c r="A188" s="65"/>
    </row>
    <row r="189" spans="1:1">
      <c r="A189" s="65"/>
    </row>
    <row r="190" spans="1:1">
      <c r="A190" s="65"/>
    </row>
    <row r="191" spans="1:1">
      <c r="A191" s="65"/>
    </row>
    <row r="192" spans="1:1">
      <c r="A192" s="65"/>
    </row>
    <row r="193" spans="1:1">
      <c r="A193" s="65"/>
    </row>
    <row r="194" spans="1:1">
      <c r="A194" s="65"/>
    </row>
    <row r="195" spans="1:1">
      <c r="A195" s="65"/>
    </row>
    <row r="196" spans="1:1">
      <c r="A196" s="65"/>
    </row>
    <row r="197" spans="1:1">
      <c r="A197" s="65"/>
    </row>
    <row r="198" spans="1:1">
      <c r="A198" s="65"/>
    </row>
    <row r="199" spans="1:1">
      <c r="A199" s="65"/>
    </row>
    <row r="200" spans="1:1">
      <c r="A200" s="65"/>
    </row>
    <row r="201" spans="1:1">
      <c r="A201" s="65"/>
    </row>
    <row r="202" spans="1:1">
      <c r="A202" s="65"/>
    </row>
    <row r="203" spans="1:1">
      <c r="A203" s="65"/>
    </row>
    <row r="204" spans="1:1">
      <c r="A204" s="65"/>
    </row>
    <row r="205" spans="1:1">
      <c r="A205" s="65"/>
    </row>
    <row r="206" spans="1:1">
      <c r="A206" s="65"/>
    </row>
    <row r="207" spans="1:1">
      <c r="A207" s="65"/>
    </row>
    <row r="208" spans="1:1">
      <c r="A208" s="65"/>
    </row>
    <row r="209" spans="1:1">
      <c r="A209" s="65"/>
    </row>
    <row r="210" spans="1:1">
      <c r="A210" s="65"/>
    </row>
    <row r="211" spans="1:1">
      <c r="A211" s="65"/>
    </row>
    <row r="212" spans="1:1">
      <c r="A212" s="65"/>
    </row>
    <row r="213" spans="1:1">
      <c r="A213" s="65"/>
    </row>
    <row r="214" spans="1:1">
      <c r="A214" s="65"/>
    </row>
    <row r="215" spans="1:1">
      <c r="A215" s="65"/>
    </row>
    <row r="216" spans="1:1">
      <c r="A216" s="65"/>
    </row>
    <row r="217" spans="1:1">
      <c r="A217" s="65"/>
    </row>
    <row r="218" spans="1:1">
      <c r="A218" s="65"/>
    </row>
    <row r="219" spans="1:1">
      <c r="A219" s="65"/>
    </row>
    <row r="220" spans="1:1">
      <c r="A220" s="65"/>
    </row>
    <row r="221" spans="1:1">
      <c r="A221" s="65"/>
    </row>
    <row r="222" spans="1:1">
      <c r="A222" s="65"/>
    </row>
    <row r="223" spans="1:1">
      <c r="A223" s="65"/>
    </row>
    <row r="224" spans="1:1">
      <c r="A224" s="65"/>
    </row>
    <row r="225" spans="1:1">
      <c r="A225" s="65"/>
    </row>
    <row r="226" spans="1:1">
      <c r="A226" s="65"/>
    </row>
    <row r="227" spans="1:1">
      <c r="A227" s="65"/>
    </row>
    <row r="228" spans="1:1">
      <c r="A228" s="65"/>
    </row>
    <row r="229" spans="1:1">
      <c r="A229" s="65"/>
    </row>
    <row r="230" spans="1:1">
      <c r="A230" s="65"/>
    </row>
    <row r="231" spans="1:1">
      <c r="A231" s="65"/>
    </row>
    <row r="232" spans="1:1">
      <c r="A232" s="65"/>
    </row>
    <row r="233" spans="1:1">
      <c r="A233" s="65"/>
    </row>
    <row r="234" spans="1:1">
      <c r="A234" s="65"/>
    </row>
    <row r="235" spans="1:1">
      <c r="A235" s="65"/>
    </row>
    <row r="236" spans="1:1">
      <c r="A236" s="65"/>
    </row>
    <row r="237" spans="1:1">
      <c r="A237" s="65"/>
    </row>
    <row r="238" spans="1:1">
      <c r="A238" s="65"/>
    </row>
    <row r="239" spans="1:1">
      <c r="A239" s="65"/>
    </row>
    <row r="240" spans="1:1">
      <c r="A240" s="65"/>
    </row>
    <row r="241" spans="1:1">
      <c r="A241" s="65"/>
    </row>
    <row r="242" spans="1:1">
      <c r="A242" s="65"/>
    </row>
    <row r="243" spans="1:1">
      <c r="A243" s="65"/>
    </row>
    <row r="244" spans="1:1">
      <c r="A244" s="65"/>
    </row>
    <row r="245" spans="1:1">
      <c r="A245" s="65"/>
    </row>
    <row r="246" spans="1:1">
      <c r="A246" s="65"/>
    </row>
    <row r="247" spans="1:1">
      <c r="A247" s="65"/>
    </row>
    <row r="248" spans="1:1">
      <c r="A248" s="65"/>
    </row>
    <row r="249" spans="1:1">
      <c r="A249" s="65"/>
    </row>
    <row r="250" spans="1:1">
      <c r="A250" s="65"/>
    </row>
    <row r="251" spans="1:1">
      <c r="A251" s="65"/>
    </row>
    <row r="252" spans="1:1">
      <c r="A252" s="65"/>
    </row>
    <row r="253" spans="1:1">
      <c r="A253" s="65"/>
    </row>
    <row r="254" spans="1:1">
      <c r="A254" s="65"/>
    </row>
    <row r="255" spans="1:1">
      <c r="A255" s="65"/>
    </row>
    <row r="256" spans="1:1">
      <c r="A256" s="65"/>
    </row>
    <row r="257" spans="1:1">
      <c r="A257" s="65"/>
    </row>
    <row r="258" spans="1:1">
      <c r="A258" s="65"/>
    </row>
    <row r="259" spans="1:1">
      <c r="A259" s="65"/>
    </row>
    <row r="260" spans="1:1">
      <c r="A260" s="65"/>
    </row>
    <row r="261" spans="1:1">
      <c r="A261" s="65"/>
    </row>
    <row r="262" spans="1:1">
      <c r="A262" s="65"/>
    </row>
    <row r="263" spans="1:1">
      <c r="A263" s="65"/>
    </row>
    <row r="264" spans="1:1">
      <c r="A264" s="65"/>
    </row>
    <row r="265" spans="1:1">
      <c r="A265" s="65"/>
    </row>
    <row r="266" spans="1:1">
      <c r="A266" s="65"/>
    </row>
    <row r="267" spans="1:1">
      <c r="A267" s="65"/>
    </row>
    <row r="268" spans="1:1">
      <c r="A268" s="65"/>
    </row>
    <row r="269" spans="1:1">
      <c r="A269" s="65"/>
    </row>
    <row r="270" spans="1:1">
      <c r="A270" s="65"/>
    </row>
    <row r="271" spans="1:1">
      <c r="A271" s="65"/>
    </row>
    <row r="272" spans="1:1">
      <c r="A272" s="65"/>
    </row>
    <row r="273" spans="1:1">
      <c r="A273" s="65"/>
    </row>
    <row r="274" spans="1:1">
      <c r="A274" s="65"/>
    </row>
    <row r="275" spans="1:1">
      <c r="A275" s="65"/>
    </row>
    <row r="276" spans="1:1">
      <c r="A276" s="65"/>
    </row>
    <row r="277" spans="1:1">
      <c r="A277" s="65"/>
    </row>
    <row r="278" spans="1:1">
      <c r="A278" s="65"/>
    </row>
    <row r="279" spans="1:1">
      <c r="A279" s="65"/>
    </row>
    <row r="280" spans="1:1">
      <c r="A280" s="65"/>
    </row>
    <row r="281" spans="1:1">
      <c r="A281" s="65"/>
    </row>
    <row r="282" spans="1:1">
      <c r="A282" s="65"/>
    </row>
    <row r="283" spans="1:1">
      <c r="A283" s="65"/>
    </row>
    <row r="284" spans="1:1">
      <c r="A284" s="65"/>
    </row>
    <row r="285" spans="1:1">
      <c r="A285" s="65"/>
    </row>
    <row r="286" spans="1:1">
      <c r="A286" s="65"/>
    </row>
    <row r="287" spans="1:1">
      <c r="A287" s="65"/>
    </row>
    <row r="288" spans="1:1">
      <c r="A288" s="65"/>
    </row>
    <row r="289" spans="1:1">
      <c r="A289" s="65"/>
    </row>
    <row r="290" spans="1:1">
      <c r="A290" s="65"/>
    </row>
    <row r="291" spans="1:1">
      <c r="A291" s="65"/>
    </row>
    <row r="292" spans="1:1">
      <c r="A292" s="65"/>
    </row>
    <row r="293" spans="1:1">
      <c r="A293" s="65"/>
    </row>
    <row r="294" spans="1:1">
      <c r="A294" s="65"/>
    </row>
    <row r="295" spans="1:1">
      <c r="A295" s="65"/>
    </row>
    <row r="296" spans="1:1">
      <c r="A296" s="65"/>
    </row>
    <row r="297" spans="1:1">
      <c r="A297" s="65"/>
    </row>
    <row r="298" spans="1:1">
      <c r="A298" s="65"/>
    </row>
    <row r="299" spans="1:1">
      <c r="A299" s="65"/>
    </row>
    <row r="300" spans="1:1">
      <c r="A300" s="65"/>
    </row>
    <row r="301" spans="1:1">
      <c r="A301" s="65"/>
    </row>
    <row r="302" spans="1:1">
      <c r="A302" s="65"/>
    </row>
    <row r="303" spans="1:1">
      <c r="A303" s="65"/>
    </row>
    <row r="304" spans="1:1">
      <c r="A304" s="65"/>
    </row>
    <row r="305" spans="1:1">
      <c r="A305" s="49"/>
    </row>
    <row r="306" spans="1:1">
      <c r="A306" s="49"/>
    </row>
    <row r="307" spans="1:1">
      <c r="A307" s="49"/>
    </row>
    <row r="308" spans="1:1">
      <c r="A308" s="49"/>
    </row>
    <row r="309" spans="1:1">
      <c r="A309" s="49"/>
    </row>
    <row r="310" spans="1:1">
      <c r="A310" s="49"/>
    </row>
    <row r="311" spans="1:1">
      <c r="A311" s="49"/>
    </row>
    <row r="312" spans="1:1">
      <c r="A312" s="49"/>
    </row>
    <row r="313" spans="1:1">
      <c r="A313" s="49"/>
    </row>
    <row r="314" spans="1:1">
      <c r="A314" s="49"/>
    </row>
    <row r="315" spans="1:1">
      <c r="A315" s="49"/>
    </row>
    <row r="316" spans="1:1">
      <c r="A316" s="49"/>
    </row>
    <row r="317" spans="1:1">
      <c r="A317" s="49"/>
    </row>
    <row r="318" spans="1:1">
      <c r="A318" s="49"/>
    </row>
    <row r="319" spans="1:1">
      <c r="A319" s="49"/>
    </row>
    <row r="320" spans="1:1">
      <c r="A320" s="49"/>
    </row>
    <row r="321" spans="1:1">
      <c r="A321" s="49"/>
    </row>
    <row r="322" spans="1:1">
      <c r="A322" s="49"/>
    </row>
    <row r="323" spans="1:1">
      <c r="A323" s="49"/>
    </row>
    <row r="324" spans="1:1">
      <c r="A324" s="49"/>
    </row>
    <row r="325" spans="1:1">
      <c r="A325" s="49"/>
    </row>
    <row r="326" spans="1:1">
      <c r="A326" s="49"/>
    </row>
    <row r="327" spans="1:1">
      <c r="A327" s="49"/>
    </row>
    <row r="328" spans="1:1">
      <c r="A328" s="49"/>
    </row>
    <row r="329" spans="1:1">
      <c r="A329" s="49"/>
    </row>
    <row r="330" spans="1:1">
      <c r="A330" s="49"/>
    </row>
    <row r="331" spans="1:1">
      <c r="A331" s="49"/>
    </row>
    <row r="332" spans="1:1">
      <c r="A332" s="49"/>
    </row>
    <row r="333" spans="1:1">
      <c r="A333" s="49"/>
    </row>
    <row r="334" spans="1:1">
      <c r="A334" s="49"/>
    </row>
    <row r="335" spans="1:1">
      <c r="A335" s="49"/>
    </row>
    <row r="336" spans="1:1">
      <c r="A336" s="49"/>
    </row>
    <row r="337" spans="1:1">
      <c r="A337" s="49"/>
    </row>
    <row r="338" spans="1:1">
      <c r="A338" s="49"/>
    </row>
    <row r="339" spans="1:1">
      <c r="A339" s="49"/>
    </row>
    <row r="340" spans="1:1">
      <c r="A340" s="49"/>
    </row>
    <row r="341" spans="1:1">
      <c r="A341" s="49"/>
    </row>
    <row r="342" spans="1:1">
      <c r="A342" s="49"/>
    </row>
    <row r="343" spans="1:1">
      <c r="A343" s="49"/>
    </row>
    <row r="344" spans="1:1">
      <c r="A344" s="49"/>
    </row>
    <row r="345" spans="1:1">
      <c r="A345" s="49"/>
    </row>
    <row r="346" spans="1:1">
      <c r="A346" s="49"/>
    </row>
    <row r="347" spans="1:1">
      <c r="A347" s="49"/>
    </row>
    <row r="348" spans="1:1">
      <c r="A348" s="49"/>
    </row>
    <row r="349" spans="1:1">
      <c r="A349" s="49"/>
    </row>
    <row r="350" spans="1:1">
      <c r="A350" s="49"/>
    </row>
    <row r="351" spans="1:1">
      <c r="A351" s="49"/>
    </row>
    <row r="352" spans="1:1">
      <c r="A352" s="49"/>
    </row>
    <row r="353" spans="1:1">
      <c r="A353" s="49"/>
    </row>
    <row r="354" spans="1:1">
      <c r="A354" s="49"/>
    </row>
    <row r="355" spans="1:1">
      <c r="A355" s="49"/>
    </row>
    <row r="356" spans="1:1">
      <c r="A356" s="49"/>
    </row>
    <row r="357" spans="1:1">
      <c r="A357" s="49"/>
    </row>
    <row r="358" spans="1:1">
      <c r="A358" s="49"/>
    </row>
    <row r="359" spans="1:1">
      <c r="A359" s="49"/>
    </row>
    <row r="360" spans="1:1">
      <c r="A360" s="49"/>
    </row>
    <row r="361" spans="1:1">
      <c r="A361" s="49"/>
    </row>
    <row r="362" spans="1:1">
      <c r="A362" s="49"/>
    </row>
    <row r="363" spans="1:1">
      <c r="A363" s="49"/>
    </row>
    <row r="364" spans="1:1">
      <c r="A364" s="49"/>
    </row>
    <row r="365" spans="1:1">
      <c r="A365" s="49"/>
    </row>
    <row r="366" spans="1:1">
      <c r="A366" s="49"/>
    </row>
    <row r="367" spans="1:1">
      <c r="A367" s="49"/>
    </row>
    <row r="368" spans="1:1">
      <c r="A368" s="49"/>
    </row>
    <row r="369" spans="1:1">
      <c r="A369" s="49"/>
    </row>
    <row r="370" spans="1:1">
      <c r="A370" s="49"/>
    </row>
    <row r="371" spans="1:1">
      <c r="A371" s="49"/>
    </row>
    <row r="372" spans="1:1">
      <c r="A372" s="49"/>
    </row>
    <row r="373" spans="1:1">
      <c r="A373" s="49"/>
    </row>
    <row r="374" spans="1:1">
      <c r="A374" s="49"/>
    </row>
    <row r="375" spans="1:1">
      <c r="A375" s="49"/>
    </row>
    <row r="376" spans="1:1">
      <c r="A376" s="49"/>
    </row>
    <row r="377" spans="1:1">
      <c r="A377" s="49"/>
    </row>
    <row r="378" spans="1:1">
      <c r="A378" s="49"/>
    </row>
    <row r="379" spans="1:1">
      <c r="A379" s="49"/>
    </row>
    <row r="380" spans="1:1">
      <c r="A380" s="49"/>
    </row>
    <row r="381" spans="1:1">
      <c r="A381" s="49"/>
    </row>
    <row r="382" spans="1:1">
      <c r="A382" s="49"/>
    </row>
    <row r="383" spans="1:1">
      <c r="A383" s="49"/>
    </row>
    <row r="384" spans="1:1">
      <c r="A384" s="49"/>
    </row>
    <row r="385" spans="1:1">
      <c r="A385" s="49"/>
    </row>
    <row r="386" spans="1:1">
      <c r="A386" s="49"/>
    </row>
    <row r="387" spans="1:1">
      <c r="A387" s="49"/>
    </row>
    <row r="388" spans="1:1">
      <c r="A388" s="49"/>
    </row>
    <row r="389" spans="1:1">
      <c r="A389" s="49"/>
    </row>
    <row r="390" spans="1:1">
      <c r="A390" s="49"/>
    </row>
    <row r="391" spans="1:1">
      <c r="A391" s="49"/>
    </row>
    <row r="392" spans="1:1">
      <c r="A392" s="49"/>
    </row>
    <row r="393" spans="1:1">
      <c r="A393" s="49"/>
    </row>
    <row r="394" spans="1:1">
      <c r="A394" s="49"/>
    </row>
    <row r="395" spans="1:1">
      <c r="A395" s="49"/>
    </row>
    <row r="396" spans="1:1">
      <c r="A396" s="49"/>
    </row>
    <row r="397" spans="1:1">
      <c r="A397" s="49"/>
    </row>
    <row r="398" spans="1:1">
      <c r="A398" s="49"/>
    </row>
    <row r="399" spans="1:1">
      <c r="A399" s="49"/>
    </row>
    <row r="400" spans="1:1">
      <c r="A400" s="49"/>
    </row>
    <row r="401" spans="1:1">
      <c r="A401" s="49"/>
    </row>
    <row r="402" spans="1:1">
      <c r="A402" s="49"/>
    </row>
    <row r="403" spans="1:1">
      <c r="A403" s="49"/>
    </row>
    <row r="404" spans="1:1">
      <c r="A404" s="49"/>
    </row>
    <row r="405" spans="1:1">
      <c r="A405" s="49"/>
    </row>
    <row r="406" spans="1:1">
      <c r="A406" s="49"/>
    </row>
    <row r="407" spans="1:1">
      <c r="A407" s="49"/>
    </row>
    <row r="408" spans="1:1">
      <c r="A408" s="49"/>
    </row>
    <row r="409" spans="1:1">
      <c r="A409" s="49"/>
    </row>
    <row r="410" spans="1:1">
      <c r="A410" s="49"/>
    </row>
    <row r="411" spans="1:1">
      <c r="A411" s="49"/>
    </row>
    <row r="412" spans="1:1">
      <c r="A412" s="49"/>
    </row>
    <row r="413" spans="1:1">
      <c r="A413" s="49"/>
    </row>
    <row r="414" spans="1:1">
      <c r="A414" s="49"/>
    </row>
    <row r="415" spans="1:1">
      <c r="A415" s="49"/>
    </row>
    <row r="416" spans="1:1">
      <c r="A416" s="49"/>
    </row>
    <row r="417" spans="1:1">
      <c r="A417" s="49"/>
    </row>
    <row r="418" spans="1:1">
      <c r="A418" s="49"/>
    </row>
    <row r="419" spans="1:1">
      <c r="A419" s="49"/>
    </row>
    <row r="420" spans="1:1">
      <c r="A420" s="49"/>
    </row>
    <row r="421" spans="1:1">
      <c r="A421" s="49"/>
    </row>
    <row r="422" spans="1:1">
      <c r="A422" s="49"/>
    </row>
    <row r="423" spans="1:1">
      <c r="A423" s="49"/>
    </row>
    <row r="424" spans="1:1">
      <c r="A424" s="49"/>
    </row>
    <row r="425" spans="1:1">
      <c r="A425" s="49"/>
    </row>
    <row r="426" spans="1:1">
      <c r="A426" s="49"/>
    </row>
    <row r="427" spans="1:1">
      <c r="A427" s="49"/>
    </row>
    <row r="428" spans="1:1">
      <c r="A428" s="49"/>
    </row>
    <row r="429" spans="1:1">
      <c r="A429" s="49"/>
    </row>
    <row r="430" spans="1:1">
      <c r="A430" s="49"/>
    </row>
    <row r="431" spans="1:1">
      <c r="A431" s="49"/>
    </row>
    <row r="432" spans="1:1">
      <c r="A432" s="49"/>
    </row>
    <row r="433" spans="1:1">
      <c r="A433" s="49"/>
    </row>
    <row r="434" spans="1:1">
      <c r="A434" s="49"/>
    </row>
    <row r="435" spans="1:1">
      <c r="A435" s="49"/>
    </row>
    <row r="436" spans="1:1">
      <c r="A436" s="49"/>
    </row>
    <row r="437" spans="1:1">
      <c r="A437" s="49"/>
    </row>
    <row r="438" spans="1:1">
      <c r="A438" s="49"/>
    </row>
    <row r="439" spans="1:1">
      <c r="A439" s="49"/>
    </row>
    <row r="440" spans="1:1">
      <c r="A440" s="49"/>
    </row>
    <row r="441" spans="1:1">
      <c r="A441" s="49"/>
    </row>
    <row r="442" spans="1:1">
      <c r="A442" s="49"/>
    </row>
    <row r="443" spans="1:1">
      <c r="A443" s="49"/>
    </row>
    <row r="444" spans="1:1">
      <c r="A444" s="49"/>
    </row>
    <row r="445" spans="1:1">
      <c r="A445" s="49"/>
    </row>
    <row r="446" spans="1:1">
      <c r="A446" s="49"/>
    </row>
    <row r="447" spans="1:1">
      <c r="A447" s="49"/>
    </row>
    <row r="448" spans="1:1">
      <c r="A448" s="49"/>
    </row>
    <row r="449" spans="1:1">
      <c r="A449" s="49"/>
    </row>
    <row r="450" spans="1:1">
      <c r="A450" s="49"/>
    </row>
    <row r="451" spans="1:1">
      <c r="A451" s="49"/>
    </row>
    <row r="452" spans="1:1">
      <c r="A452" s="49"/>
    </row>
    <row r="453" spans="1:1">
      <c r="A453" s="49"/>
    </row>
    <row r="454" spans="1:1">
      <c r="A454" s="49"/>
    </row>
    <row r="455" spans="1:1">
      <c r="A455" s="49"/>
    </row>
    <row r="456" spans="1:1">
      <c r="A456" s="49"/>
    </row>
    <row r="457" spans="1:1">
      <c r="A457" s="49"/>
    </row>
    <row r="458" spans="1:1">
      <c r="A458" s="49"/>
    </row>
    <row r="459" spans="1:1">
      <c r="A459" s="49"/>
    </row>
    <row r="460" spans="1:1">
      <c r="A460" s="49"/>
    </row>
    <row r="461" spans="1:1">
      <c r="A461" s="49"/>
    </row>
    <row r="462" spans="1:1">
      <c r="A462" s="49"/>
    </row>
    <row r="463" spans="1:1">
      <c r="A463" s="49"/>
    </row>
    <row r="464" spans="1:1">
      <c r="A464" s="49"/>
    </row>
    <row r="465" spans="1:1">
      <c r="A465" s="49"/>
    </row>
    <row r="466" spans="1:1">
      <c r="A466" s="49"/>
    </row>
    <row r="467" spans="1:1">
      <c r="A467" s="49"/>
    </row>
    <row r="468" spans="1:1">
      <c r="A468" s="49"/>
    </row>
    <row r="469" spans="1:1">
      <c r="A469" s="49"/>
    </row>
    <row r="470" spans="1:1">
      <c r="A470" s="49"/>
    </row>
  </sheetData>
  <mergeCells count="19">
    <mergeCell ref="A109:H109"/>
    <mergeCell ref="A123:H123"/>
    <mergeCell ref="G146:H146"/>
    <mergeCell ref="G145:H145"/>
    <mergeCell ref="C145:F145"/>
    <mergeCell ref="C146:F146"/>
    <mergeCell ref="A132:H132"/>
    <mergeCell ref="A2:H2"/>
    <mergeCell ref="A82:H82"/>
    <mergeCell ref="A90:H90"/>
    <mergeCell ref="A103:H103"/>
    <mergeCell ref="A4:A5"/>
    <mergeCell ref="B4:B5"/>
    <mergeCell ref="A7:I7"/>
    <mergeCell ref="A68:H68"/>
    <mergeCell ref="A56:H56"/>
    <mergeCell ref="A55:H55"/>
    <mergeCell ref="C4:D4"/>
    <mergeCell ref="E4:H4"/>
  </mergeCells>
  <phoneticPr fontId="3" type="noConversion"/>
  <pageMargins left="0" right="0" top="0.98425196850393704" bottom="0.19685039370078741" header="0.31496062992125984" footer="0.19685039370078741"/>
  <pageSetup paperSize="9" scale="75" orientation="landscape" r:id="rId1"/>
  <headerFooter alignWithMargins="0"/>
  <ignoredErrors>
    <ignoredError sqref="H12 G104 C107:D107 H105 H8:H10 G83 H27 G72 H35:H54 C104:D104 H108 H133 G25 H59:H60 H69:H81 H83:H89 H91:H102 H104 C138:C141 H124:H131 H11 G12:G16 H25 H24 H28:H34 C25:F25 C26 D26:F26 H26 G26 H57:H58 H61:H66 G59:G60 H67 G61:G66 G85:G89 C105 H106 G29 H107 C106:D106 G42 H110:H122 C108:D108 E106:F106 G107 E105 G106 G105 G108 E107:F107 E108:F108 E104:F104 H138:H141 F139:G141 H134:H137 G31:G33 F138" evalError="1"/>
    <ignoredError sqref="B92 B124:B131 B133:B141" numberStoredAsText="1"/>
    <ignoredError sqref="E134:E136" formula="1"/>
    <ignoredError sqref="E138:E141" evalError="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I328"/>
  <sheetViews>
    <sheetView zoomScale="75" zoomScaleNormal="70" zoomScaleSheetLayoutView="75" workbookViewId="0">
      <pane ySplit="5" topLeftCell="A9" activePane="bottomLeft" state="frozen"/>
      <selection pane="bottomLeft" activeCell="F33" sqref="F33"/>
    </sheetView>
  </sheetViews>
  <sheetFormatPr defaultColWidth="9.140625" defaultRowHeight="18.75"/>
  <cols>
    <col min="1" max="1" width="92.85546875" style="3" customWidth="1"/>
    <col min="2" max="2" width="14.85546875" style="23" customWidth="1"/>
    <col min="3" max="3" width="19.28515625" style="23" customWidth="1"/>
    <col min="4" max="4" width="22.42578125" style="23" customWidth="1"/>
    <col min="5" max="5" width="19" style="23" customWidth="1"/>
    <col min="6" max="6" width="18.140625" style="23" customWidth="1"/>
    <col min="7" max="7" width="22.42578125" style="23" customWidth="1"/>
    <col min="8" max="8" width="19.85546875" style="23" customWidth="1"/>
    <col min="9" max="9" width="70.5703125" style="23" customWidth="1"/>
    <col min="10" max="16384" width="9.140625" style="3"/>
  </cols>
  <sheetData>
    <row r="1" spans="1:9">
      <c r="A1" s="207" t="s">
        <v>74</v>
      </c>
      <c r="B1" s="207"/>
      <c r="C1" s="207"/>
      <c r="D1" s="207"/>
      <c r="E1" s="207"/>
      <c r="F1" s="207"/>
      <c r="G1" s="207"/>
      <c r="H1" s="207"/>
      <c r="I1" s="207"/>
    </row>
    <row r="2" spans="1:9" ht="12.75" customHeight="1">
      <c r="A2" s="42"/>
      <c r="B2" s="52"/>
      <c r="C2" s="52"/>
      <c r="D2" s="52"/>
      <c r="E2" s="52"/>
      <c r="F2" s="52"/>
      <c r="G2" s="52"/>
      <c r="H2" s="52"/>
      <c r="I2" s="52"/>
    </row>
    <row r="3" spans="1:9" ht="39" customHeight="1">
      <c r="A3" s="205" t="s">
        <v>169</v>
      </c>
      <c r="B3" s="206" t="s">
        <v>8</v>
      </c>
      <c r="C3" s="206" t="s">
        <v>317</v>
      </c>
      <c r="D3" s="206"/>
      <c r="E3" s="205" t="s">
        <v>354</v>
      </c>
      <c r="F3" s="205"/>
      <c r="G3" s="205"/>
      <c r="H3" s="205"/>
      <c r="I3" s="205"/>
    </row>
    <row r="4" spans="1:9" ht="37.5">
      <c r="A4" s="205"/>
      <c r="B4" s="206"/>
      <c r="C4" s="7" t="s">
        <v>156</v>
      </c>
      <c r="D4" s="7" t="s">
        <v>157</v>
      </c>
      <c r="E4" s="7" t="s">
        <v>158</v>
      </c>
      <c r="F4" s="7" t="s">
        <v>148</v>
      </c>
      <c r="G4" s="68" t="s">
        <v>164</v>
      </c>
      <c r="H4" s="68" t="s">
        <v>165</v>
      </c>
      <c r="I4" s="7" t="s">
        <v>163</v>
      </c>
    </row>
    <row r="5" spans="1:9">
      <c r="A5" s="6">
        <v>1</v>
      </c>
      <c r="B5" s="7">
        <v>2</v>
      </c>
      <c r="C5" s="190">
        <v>3</v>
      </c>
      <c r="D5" s="191">
        <v>4</v>
      </c>
      <c r="E5" s="190">
        <v>5</v>
      </c>
      <c r="F5" s="7">
        <v>6</v>
      </c>
      <c r="G5" s="6">
        <v>7</v>
      </c>
      <c r="H5" s="7">
        <v>8</v>
      </c>
      <c r="I5" s="6">
        <v>9</v>
      </c>
    </row>
    <row r="6" spans="1:9" s="5" customFormat="1" ht="24.95" customHeight="1">
      <c r="A6" s="220" t="s">
        <v>162</v>
      </c>
      <c r="B6" s="220"/>
      <c r="C6" s="220"/>
      <c r="D6" s="220"/>
      <c r="E6" s="220"/>
      <c r="F6" s="220"/>
      <c r="G6" s="220"/>
      <c r="H6" s="220"/>
      <c r="I6" s="220"/>
    </row>
    <row r="7" spans="1:9" s="5" customFormat="1" ht="20.100000000000001" customHeight="1">
      <c r="A7" s="8" t="s">
        <v>125</v>
      </c>
      <c r="B7" s="9">
        <v>1000</v>
      </c>
      <c r="C7" s="101">
        <v>15606</v>
      </c>
      <c r="D7" s="101">
        <f>7852+F7</f>
        <v>15031</v>
      </c>
      <c r="E7" s="101">
        <v>6800</v>
      </c>
      <c r="F7" s="101">
        <v>7179</v>
      </c>
      <c r="G7" s="101">
        <f>F7-E7</f>
        <v>379</v>
      </c>
      <c r="H7" s="149">
        <f>(F7/E7)*100</f>
        <v>105.5735294117647</v>
      </c>
      <c r="I7" s="83"/>
    </row>
    <row r="8" spans="1:9" ht="20.100000000000001" customHeight="1">
      <c r="A8" s="8" t="s">
        <v>111</v>
      </c>
      <c r="B8" s="9">
        <v>1010</v>
      </c>
      <c r="C8" s="150">
        <f>SUM(C9:C16)</f>
        <v>-14122</v>
      </c>
      <c r="D8" s="150">
        <f>SUM(D9:D16)</f>
        <v>-12669</v>
      </c>
      <c r="E8" s="150">
        <f>SUM(E9:E16)</f>
        <v>-6612</v>
      </c>
      <c r="F8" s="150">
        <f>SUM(F9:F16)</f>
        <v>-5650</v>
      </c>
      <c r="G8" s="101">
        <f>F8-E8</f>
        <v>962</v>
      </c>
      <c r="H8" s="149">
        <f t="shared" ref="H8:H71" si="0">(F8/E8)*100</f>
        <v>85.450695704779193</v>
      </c>
      <c r="I8" s="83"/>
    </row>
    <row r="9" spans="1:9" s="2" customFormat="1" ht="20.100000000000001" customHeight="1">
      <c r="A9" s="8" t="s">
        <v>369</v>
      </c>
      <c r="B9" s="7">
        <v>1011</v>
      </c>
      <c r="C9" s="101">
        <v>-774</v>
      </c>
      <c r="D9" s="101">
        <f>-149+F9</f>
        <v>-304</v>
      </c>
      <c r="E9" s="101">
        <v>-160</v>
      </c>
      <c r="F9" s="101">
        <v>-155</v>
      </c>
      <c r="G9" s="101">
        <f t="shared" ref="G9:G59" si="1">F9-E9</f>
        <v>5</v>
      </c>
      <c r="H9" s="149">
        <f t="shared" si="0"/>
        <v>96.875</v>
      </c>
      <c r="I9" s="82"/>
    </row>
    <row r="10" spans="1:9" s="2" customFormat="1" ht="20.100000000000001" customHeight="1">
      <c r="A10" s="8" t="s">
        <v>370</v>
      </c>
      <c r="B10" s="7">
        <v>1012</v>
      </c>
      <c r="C10" s="101">
        <v>-276</v>
      </c>
      <c r="D10" s="101">
        <f>-155+F10</f>
        <v>-478</v>
      </c>
      <c r="E10" s="101">
        <v>-120</v>
      </c>
      <c r="F10" s="101">
        <v>-323</v>
      </c>
      <c r="G10" s="101">
        <f t="shared" si="1"/>
        <v>-203</v>
      </c>
      <c r="H10" s="149">
        <f t="shared" si="0"/>
        <v>269.16666666666669</v>
      </c>
      <c r="I10" s="82"/>
    </row>
    <row r="11" spans="1:9" s="2" customFormat="1" ht="20.100000000000001" customHeight="1">
      <c r="A11" s="8" t="s">
        <v>371</v>
      </c>
      <c r="B11" s="7">
        <v>1013</v>
      </c>
      <c r="C11" s="101">
        <v>-936</v>
      </c>
      <c r="D11" s="101">
        <f>-702+F11</f>
        <v>-1200</v>
      </c>
      <c r="E11" s="101">
        <v>-380</v>
      </c>
      <c r="F11" s="101">
        <v>-498</v>
      </c>
      <c r="G11" s="101">
        <f t="shared" si="1"/>
        <v>-118</v>
      </c>
      <c r="H11" s="149">
        <f t="shared" si="0"/>
        <v>131.05263157894737</v>
      </c>
      <c r="I11" s="82"/>
    </row>
    <row r="12" spans="1:9" s="2" customFormat="1" ht="20.100000000000001" customHeight="1">
      <c r="A12" s="8" t="s">
        <v>5</v>
      </c>
      <c r="B12" s="7">
        <v>1014</v>
      </c>
      <c r="C12" s="101">
        <v>-8113</v>
      </c>
      <c r="D12" s="101">
        <f>-4288+F12</f>
        <v>-7777</v>
      </c>
      <c r="E12" s="101">
        <v>-4600</v>
      </c>
      <c r="F12" s="101">
        <v>-3489</v>
      </c>
      <c r="G12" s="101">
        <f t="shared" si="1"/>
        <v>1111</v>
      </c>
      <c r="H12" s="149">
        <f t="shared" si="0"/>
        <v>75.84782608695653</v>
      </c>
      <c r="I12" s="82"/>
    </row>
    <row r="13" spans="1:9" s="2" customFormat="1" ht="20.100000000000001" customHeight="1">
      <c r="A13" s="8" t="s">
        <v>6</v>
      </c>
      <c r="B13" s="7">
        <v>1015</v>
      </c>
      <c r="C13" s="101">
        <v>-1792</v>
      </c>
      <c r="D13" s="101">
        <f>-881+F13</f>
        <v>-1609</v>
      </c>
      <c r="E13" s="101">
        <v>-1012</v>
      </c>
      <c r="F13" s="101">
        <v>-728</v>
      </c>
      <c r="G13" s="101">
        <f t="shared" si="1"/>
        <v>284</v>
      </c>
      <c r="H13" s="149">
        <f t="shared" si="0"/>
        <v>71.936758893280626</v>
      </c>
      <c r="I13" s="82"/>
    </row>
    <row r="14" spans="1:9" s="2" customFormat="1" ht="37.5">
      <c r="A14" s="8" t="s">
        <v>372</v>
      </c>
      <c r="B14" s="7">
        <v>1016</v>
      </c>
      <c r="C14" s="101">
        <v>-1382</v>
      </c>
      <c r="D14" s="101">
        <f>-627+F14</f>
        <v>-790</v>
      </c>
      <c r="E14" s="101">
        <v>-200</v>
      </c>
      <c r="F14" s="101">
        <v>-163</v>
      </c>
      <c r="G14" s="101">
        <v>0</v>
      </c>
      <c r="H14" s="149">
        <f t="shared" si="0"/>
        <v>81.5</v>
      </c>
      <c r="I14" s="82"/>
    </row>
    <row r="15" spans="1:9" s="2" customFormat="1" ht="20.100000000000001" customHeight="1">
      <c r="A15" s="8" t="s">
        <v>373</v>
      </c>
      <c r="B15" s="7">
        <v>1017</v>
      </c>
      <c r="C15" s="101">
        <v>-570</v>
      </c>
      <c r="D15" s="101">
        <f>-166+F15</f>
        <v>-444</v>
      </c>
      <c r="E15" s="101">
        <v>-140</v>
      </c>
      <c r="F15" s="101">
        <v>-278</v>
      </c>
      <c r="G15" s="101">
        <f t="shared" si="1"/>
        <v>-138</v>
      </c>
      <c r="H15" s="149">
        <f t="shared" si="0"/>
        <v>198.57142857142858</v>
      </c>
      <c r="I15" s="82"/>
    </row>
    <row r="16" spans="1:9" s="2" customFormat="1" ht="20.100000000000001" customHeight="1">
      <c r="A16" s="8" t="s">
        <v>374</v>
      </c>
      <c r="B16" s="7">
        <v>1018</v>
      </c>
      <c r="C16" s="101">
        <v>-279</v>
      </c>
      <c r="D16" s="101">
        <f>-51+F16</f>
        <v>-67</v>
      </c>
      <c r="E16" s="101"/>
      <c r="F16" s="101">
        <v>-16</v>
      </c>
      <c r="G16" s="101">
        <f t="shared" si="1"/>
        <v>-16</v>
      </c>
      <c r="H16" s="149" t="e">
        <f t="shared" si="0"/>
        <v>#DIV/0!</v>
      </c>
      <c r="I16" s="82"/>
    </row>
    <row r="17" spans="1:9" s="5" customFormat="1" ht="20.100000000000001" customHeight="1">
      <c r="A17" s="10" t="s">
        <v>12</v>
      </c>
      <c r="B17" s="11">
        <v>1020</v>
      </c>
      <c r="C17" s="109">
        <f>SUM(C7,C8)</f>
        <v>1484</v>
      </c>
      <c r="D17" s="109">
        <f>SUM(D7,D8)</f>
        <v>2362</v>
      </c>
      <c r="E17" s="109">
        <f>SUM(E7,E8)</f>
        <v>188</v>
      </c>
      <c r="F17" s="109">
        <f>SUM(F7,F8)</f>
        <v>1529</v>
      </c>
      <c r="G17" s="110">
        <f t="shared" si="1"/>
        <v>1341</v>
      </c>
      <c r="H17" s="151">
        <f t="shared" si="0"/>
        <v>813.29787234042556</v>
      </c>
      <c r="I17" s="84"/>
    </row>
    <row r="18" spans="1:9" ht="20.100000000000001" customHeight="1">
      <c r="A18" s="8" t="s">
        <v>135</v>
      </c>
      <c r="B18" s="9">
        <v>1030</v>
      </c>
      <c r="C18" s="150">
        <f>SUM(C19:C38,C40)</f>
        <v>-1209</v>
      </c>
      <c r="D18" s="150">
        <f>SUM(D19:D38,D40)</f>
        <v>-2137</v>
      </c>
      <c r="E18" s="150">
        <f>SUM(E19:E38,E40)</f>
        <v>-165</v>
      </c>
      <c r="F18" s="150">
        <f>SUM(F19:F38,F40)</f>
        <v>-1347</v>
      </c>
      <c r="G18" s="101">
        <f t="shared" si="1"/>
        <v>-1182</v>
      </c>
      <c r="H18" s="149">
        <f t="shared" si="0"/>
        <v>816.36363636363637</v>
      </c>
      <c r="I18" s="83"/>
    </row>
    <row r="19" spans="1:9" ht="20.100000000000001" customHeight="1">
      <c r="A19" s="8" t="s">
        <v>81</v>
      </c>
      <c r="B19" s="9">
        <v>1031</v>
      </c>
      <c r="C19" s="101">
        <v>-8</v>
      </c>
      <c r="D19" s="101">
        <f>-12+F19</f>
        <v>-24</v>
      </c>
      <c r="E19" s="101">
        <v>-12</v>
      </c>
      <c r="F19" s="101">
        <v>-12</v>
      </c>
      <c r="G19" s="101">
        <f t="shared" si="1"/>
        <v>0</v>
      </c>
      <c r="H19" s="149">
        <f t="shared" si="0"/>
        <v>100</v>
      </c>
      <c r="I19" s="83"/>
    </row>
    <row r="20" spans="1:9" ht="20.100000000000001" customHeight="1">
      <c r="A20" s="8" t="s">
        <v>127</v>
      </c>
      <c r="B20" s="9">
        <v>1032</v>
      </c>
      <c r="C20" s="101"/>
      <c r="D20" s="101">
        <f t="shared" ref="D20:D40" si="2">F20</f>
        <v>0</v>
      </c>
      <c r="E20" s="101"/>
      <c r="F20" s="101"/>
      <c r="G20" s="101">
        <f t="shared" si="1"/>
        <v>0</v>
      </c>
      <c r="H20" s="149" t="e">
        <f>(F20/E20)*100</f>
        <v>#DIV/0!</v>
      </c>
      <c r="I20" s="83"/>
    </row>
    <row r="21" spans="1:9" ht="20.100000000000001" customHeight="1">
      <c r="A21" s="8" t="s">
        <v>45</v>
      </c>
      <c r="B21" s="9">
        <v>1033</v>
      </c>
      <c r="C21" s="101"/>
      <c r="D21" s="101"/>
      <c r="E21" s="101"/>
      <c r="F21" s="101"/>
      <c r="G21" s="101">
        <f t="shared" si="1"/>
        <v>0</v>
      </c>
      <c r="H21" s="149" t="e">
        <f t="shared" si="0"/>
        <v>#DIV/0!</v>
      </c>
      <c r="I21" s="83"/>
    </row>
    <row r="22" spans="1:9" ht="20.100000000000001" customHeight="1">
      <c r="A22" s="8" t="s">
        <v>10</v>
      </c>
      <c r="B22" s="9">
        <v>1034</v>
      </c>
      <c r="C22" s="101">
        <v>-4</v>
      </c>
      <c r="D22" s="101">
        <f>-1+F22</f>
        <v>-1</v>
      </c>
      <c r="E22" s="101">
        <v>-4</v>
      </c>
      <c r="F22" s="101">
        <v>0</v>
      </c>
      <c r="G22" s="101">
        <f t="shared" si="1"/>
        <v>4</v>
      </c>
      <c r="H22" s="149">
        <f t="shared" si="0"/>
        <v>0</v>
      </c>
      <c r="I22" s="83"/>
    </row>
    <row r="23" spans="1:9" ht="20.100000000000001" customHeight="1">
      <c r="A23" s="8" t="s">
        <v>11</v>
      </c>
      <c r="B23" s="9">
        <v>1035</v>
      </c>
      <c r="C23" s="101"/>
      <c r="D23" s="101">
        <f t="shared" si="2"/>
        <v>0</v>
      </c>
      <c r="E23" s="101"/>
      <c r="F23" s="101"/>
      <c r="G23" s="101">
        <f t="shared" si="1"/>
        <v>0</v>
      </c>
      <c r="H23" s="149" t="e">
        <f t="shared" si="0"/>
        <v>#DIV/0!</v>
      </c>
      <c r="I23" s="83"/>
    </row>
    <row r="24" spans="1:9" s="2" customFormat="1" ht="20.100000000000001" customHeight="1">
      <c r="A24" s="8" t="s">
        <v>22</v>
      </c>
      <c r="B24" s="9">
        <v>1036</v>
      </c>
      <c r="C24" s="101">
        <v>-13</v>
      </c>
      <c r="D24" s="101">
        <f>-3+F24</f>
        <v>-6</v>
      </c>
      <c r="E24" s="101">
        <v>-6</v>
      </c>
      <c r="F24" s="101">
        <v>-3</v>
      </c>
      <c r="G24" s="101">
        <f t="shared" si="1"/>
        <v>3</v>
      </c>
      <c r="H24" s="149">
        <f t="shared" si="0"/>
        <v>50</v>
      </c>
      <c r="I24" s="83"/>
    </row>
    <row r="25" spans="1:9" s="2" customFormat="1" ht="20.100000000000001" customHeight="1">
      <c r="A25" s="8" t="s">
        <v>23</v>
      </c>
      <c r="B25" s="9">
        <v>1037</v>
      </c>
      <c r="C25" s="101">
        <v>-4</v>
      </c>
      <c r="D25" s="101">
        <f>-6+F25</f>
        <v>-12</v>
      </c>
      <c r="E25" s="101">
        <v>-5</v>
      </c>
      <c r="F25" s="101">
        <v>-6</v>
      </c>
      <c r="G25" s="101">
        <f t="shared" si="1"/>
        <v>-1</v>
      </c>
      <c r="H25" s="149">
        <f t="shared" si="0"/>
        <v>120</v>
      </c>
      <c r="I25" s="83"/>
    </row>
    <row r="26" spans="1:9" s="2" customFormat="1" ht="20.100000000000001" customHeight="1">
      <c r="A26" s="8" t="s">
        <v>24</v>
      </c>
      <c r="B26" s="9">
        <v>1038</v>
      </c>
      <c r="C26" s="101">
        <v>-934</v>
      </c>
      <c r="D26" s="101">
        <f>-599+F26</f>
        <v>-1673</v>
      </c>
      <c r="E26" s="101">
        <v>-80</v>
      </c>
      <c r="F26" s="101">
        <v>-1074</v>
      </c>
      <c r="G26" s="101">
        <f t="shared" si="1"/>
        <v>-994</v>
      </c>
      <c r="H26" s="149">
        <f t="shared" si="0"/>
        <v>1342.5</v>
      </c>
      <c r="I26" s="83"/>
    </row>
    <row r="27" spans="1:9" s="2" customFormat="1" ht="20.100000000000001" customHeight="1">
      <c r="A27" s="8" t="s">
        <v>25</v>
      </c>
      <c r="B27" s="9">
        <v>1039</v>
      </c>
      <c r="C27" s="101">
        <v>-192</v>
      </c>
      <c r="D27" s="101">
        <f>-132+F27</f>
        <v>-364</v>
      </c>
      <c r="E27" s="101">
        <v>-18</v>
      </c>
      <c r="F27" s="101">
        <v>-232</v>
      </c>
      <c r="G27" s="101">
        <f t="shared" si="1"/>
        <v>-214</v>
      </c>
      <c r="H27" s="149">
        <f t="shared" si="0"/>
        <v>1288.8888888888889</v>
      </c>
      <c r="I27" s="83"/>
    </row>
    <row r="28" spans="1:9" s="2" customFormat="1" ht="42.75" customHeight="1">
      <c r="A28" s="8" t="s">
        <v>26</v>
      </c>
      <c r="B28" s="9">
        <v>1040</v>
      </c>
      <c r="C28" s="101">
        <v>0</v>
      </c>
      <c r="D28" s="101">
        <f>F28</f>
        <v>0</v>
      </c>
      <c r="E28" s="101"/>
      <c r="F28" s="101">
        <v>0</v>
      </c>
      <c r="G28" s="101">
        <f t="shared" si="1"/>
        <v>0</v>
      </c>
      <c r="H28" s="149" t="e">
        <f t="shared" si="0"/>
        <v>#DIV/0!</v>
      </c>
      <c r="I28" s="83"/>
    </row>
    <row r="29" spans="1:9" s="2" customFormat="1" ht="42.75" customHeight="1">
      <c r="A29" s="8" t="s">
        <v>27</v>
      </c>
      <c r="B29" s="9">
        <v>1041</v>
      </c>
      <c r="C29" s="101"/>
      <c r="D29" s="101">
        <f t="shared" si="2"/>
        <v>0</v>
      </c>
      <c r="E29" s="101"/>
      <c r="F29" s="101"/>
      <c r="G29" s="101">
        <f t="shared" si="1"/>
        <v>0</v>
      </c>
      <c r="H29" s="149" t="e">
        <f t="shared" si="0"/>
        <v>#DIV/0!</v>
      </c>
      <c r="I29" s="83"/>
    </row>
    <row r="30" spans="1:9" s="2" customFormat="1" ht="20.100000000000001" customHeight="1">
      <c r="A30" s="8" t="s">
        <v>28</v>
      </c>
      <c r="B30" s="9">
        <v>1042</v>
      </c>
      <c r="C30" s="101"/>
      <c r="D30" s="101">
        <f t="shared" si="2"/>
        <v>0</v>
      </c>
      <c r="E30" s="101"/>
      <c r="F30" s="101"/>
      <c r="G30" s="101">
        <f t="shared" si="1"/>
        <v>0</v>
      </c>
      <c r="H30" s="149" t="e">
        <f t="shared" si="0"/>
        <v>#DIV/0!</v>
      </c>
      <c r="I30" s="83"/>
    </row>
    <row r="31" spans="1:9" s="2" customFormat="1" ht="20.100000000000001" customHeight="1">
      <c r="A31" s="8" t="s">
        <v>29</v>
      </c>
      <c r="B31" s="9">
        <v>1043</v>
      </c>
      <c r="C31" s="101"/>
      <c r="D31" s="101">
        <f t="shared" si="2"/>
        <v>0</v>
      </c>
      <c r="E31" s="101"/>
      <c r="F31" s="101"/>
      <c r="G31" s="101">
        <f t="shared" si="1"/>
        <v>0</v>
      </c>
      <c r="H31" s="149" t="e">
        <f t="shared" si="0"/>
        <v>#DIV/0!</v>
      </c>
      <c r="I31" s="83"/>
    </row>
    <row r="32" spans="1:9" s="2" customFormat="1" ht="20.100000000000001" customHeight="1">
      <c r="A32" s="8" t="s">
        <v>30</v>
      </c>
      <c r="B32" s="9">
        <v>1044</v>
      </c>
      <c r="C32" s="101"/>
      <c r="D32" s="101">
        <f t="shared" si="2"/>
        <v>0</v>
      </c>
      <c r="E32" s="101"/>
      <c r="F32" s="101"/>
      <c r="G32" s="101">
        <f t="shared" si="1"/>
        <v>0</v>
      </c>
      <c r="H32" s="149" t="e">
        <f t="shared" si="0"/>
        <v>#DIV/0!</v>
      </c>
      <c r="I32" s="83"/>
    </row>
    <row r="33" spans="1:9" s="2" customFormat="1" ht="20.100000000000001" customHeight="1">
      <c r="A33" s="8" t="s">
        <v>47</v>
      </c>
      <c r="B33" s="9">
        <v>1045</v>
      </c>
      <c r="C33" s="101">
        <v>-54</v>
      </c>
      <c r="D33" s="101">
        <f>-21+F33</f>
        <v>-41</v>
      </c>
      <c r="E33" s="101">
        <v>-40</v>
      </c>
      <c r="F33" s="101">
        <v>-20</v>
      </c>
      <c r="G33" s="101">
        <f t="shared" si="1"/>
        <v>20</v>
      </c>
      <c r="H33" s="149">
        <f t="shared" si="0"/>
        <v>50</v>
      </c>
      <c r="I33" s="83"/>
    </row>
    <row r="34" spans="1:9" s="2" customFormat="1" ht="20.100000000000001" customHeight="1">
      <c r="A34" s="8" t="s">
        <v>31</v>
      </c>
      <c r="B34" s="9">
        <v>1046</v>
      </c>
      <c r="C34" s="101" t="s">
        <v>202</v>
      </c>
      <c r="D34" s="101" t="str">
        <f t="shared" si="2"/>
        <v>(    )</v>
      </c>
      <c r="E34" s="101"/>
      <c r="F34" s="101" t="s">
        <v>202</v>
      </c>
      <c r="G34" s="101">
        <v>0</v>
      </c>
      <c r="H34" s="149">
        <v>0</v>
      </c>
      <c r="I34" s="83"/>
    </row>
    <row r="35" spans="1:9" s="2" customFormat="1" ht="20.100000000000001" customHeight="1">
      <c r="A35" s="8" t="s">
        <v>32</v>
      </c>
      <c r="B35" s="9">
        <v>1047</v>
      </c>
      <c r="C35" s="101" t="s">
        <v>202</v>
      </c>
      <c r="D35" s="101" t="str">
        <f t="shared" si="2"/>
        <v>(    )</v>
      </c>
      <c r="E35" s="101" t="s">
        <v>202</v>
      </c>
      <c r="F35" s="101" t="s">
        <v>202</v>
      </c>
      <c r="G35" s="101">
        <v>0</v>
      </c>
      <c r="H35" s="149">
        <v>0</v>
      </c>
      <c r="I35" s="83"/>
    </row>
    <row r="36" spans="1:9" s="2" customFormat="1" ht="20.100000000000001" customHeight="1">
      <c r="A36" s="8" t="s">
        <v>33</v>
      </c>
      <c r="B36" s="9">
        <v>1048</v>
      </c>
      <c r="C36" s="101" t="s">
        <v>202</v>
      </c>
      <c r="D36" s="101">
        <f>-9+F36</f>
        <v>-9</v>
      </c>
      <c r="E36" s="101" t="s">
        <v>202</v>
      </c>
      <c r="F36" s="101">
        <v>0</v>
      </c>
      <c r="G36" s="101">
        <v>0</v>
      </c>
      <c r="H36" s="149">
        <v>0</v>
      </c>
      <c r="I36" s="83"/>
    </row>
    <row r="37" spans="1:9" s="2" customFormat="1" ht="20.100000000000001" customHeight="1">
      <c r="A37" s="8" t="s">
        <v>34</v>
      </c>
      <c r="B37" s="9">
        <v>1049</v>
      </c>
      <c r="C37" s="101" t="s">
        <v>202</v>
      </c>
      <c r="D37" s="101">
        <f>-7+F37</f>
        <v>-7</v>
      </c>
      <c r="E37" s="101" t="s">
        <v>202</v>
      </c>
      <c r="F37" s="101">
        <v>0</v>
      </c>
      <c r="G37" s="101">
        <v>0</v>
      </c>
      <c r="H37" s="149">
        <v>0</v>
      </c>
      <c r="I37" s="83"/>
    </row>
    <row r="38" spans="1:9" s="2" customFormat="1" ht="42.75" customHeight="1">
      <c r="A38" s="8" t="s">
        <v>57</v>
      </c>
      <c r="B38" s="9">
        <v>1050</v>
      </c>
      <c r="C38" s="101" t="s">
        <v>202</v>
      </c>
      <c r="D38" s="101" t="str">
        <f t="shared" si="2"/>
        <v>(    )</v>
      </c>
      <c r="E38" s="101" t="s">
        <v>202</v>
      </c>
      <c r="F38" s="101" t="s">
        <v>202</v>
      </c>
      <c r="G38" s="101">
        <v>0</v>
      </c>
      <c r="H38" s="149">
        <v>0</v>
      </c>
      <c r="I38" s="83"/>
    </row>
    <row r="39" spans="1:9" s="2" customFormat="1" ht="20.100000000000001" customHeight="1">
      <c r="A39" s="8" t="s">
        <v>35</v>
      </c>
      <c r="B39" s="6" t="s">
        <v>297</v>
      </c>
      <c r="C39" s="101" t="s">
        <v>202</v>
      </c>
      <c r="D39" s="101" t="str">
        <f t="shared" si="2"/>
        <v>(    )</v>
      </c>
      <c r="E39" s="101" t="s">
        <v>202</v>
      </c>
      <c r="F39" s="101" t="s">
        <v>202</v>
      </c>
      <c r="G39" s="101">
        <v>0</v>
      </c>
      <c r="H39" s="149">
        <v>0</v>
      </c>
      <c r="I39" s="83"/>
    </row>
    <row r="40" spans="1:9" s="2" customFormat="1" ht="20.100000000000001" customHeight="1">
      <c r="A40" s="8" t="s">
        <v>84</v>
      </c>
      <c r="B40" s="9">
        <v>1051</v>
      </c>
      <c r="C40" s="101" t="s">
        <v>202</v>
      </c>
      <c r="D40" s="101" t="str">
        <f t="shared" si="2"/>
        <v>(    )</v>
      </c>
      <c r="E40" s="101" t="s">
        <v>202</v>
      </c>
      <c r="F40" s="101" t="s">
        <v>202</v>
      </c>
      <c r="G40" s="101">
        <v>0</v>
      </c>
      <c r="H40" s="149">
        <v>0</v>
      </c>
      <c r="I40" s="83"/>
    </row>
    <row r="41" spans="1:9" ht="20.100000000000001" customHeight="1">
      <c r="A41" s="8" t="s">
        <v>136</v>
      </c>
      <c r="B41" s="9">
        <v>1060</v>
      </c>
      <c r="C41" s="150">
        <f>SUM(C42:C48)</f>
        <v>0</v>
      </c>
      <c r="D41" s="150">
        <f>SUM(D42:D48)</f>
        <v>0</v>
      </c>
      <c r="E41" s="150">
        <f>SUM(E42:E48)</f>
        <v>0</v>
      </c>
      <c r="F41" s="150">
        <f>SUM(F42:F48)</f>
        <v>0</v>
      </c>
      <c r="G41" s="101">
        <f t="shared" si="1"/>
        <v>0</v>
      </c>
      <c r="H41" s="149" t="e">
        <f t="shared" si="0"/>
        <v>#DIV/0!</v>
      </c>
      <c r="I41" s="83"/>
    </row>
    <row r="42" spans="1:9" s="2" customFormat="1" ht="20.100000000000001" customHeight="1">
      <c r="A42" s="8" t="s">
        <v>114</v>
      </c>
      <c r="B42" s="9">
        <v>1061</v>
      </c>
      <c r="C42" s="101" t="s">
        <v>202</v>
      </c>
      <c r="D42" s="101" t="s">
        <v>202</v>
      </c>
      <c r="E42" s="101" t="s">
        <v>202</v>
      </c>
      <c r="F42" s="101" t="s">
        <v>202</v>
      </c>
      <c r="G42" s="101" t="e">
        <f t="shared" si="1"/>
        <v>#VALUE!</v>
      </c>
      <c r="H42" s="149" t="e">
        <f t="shared" si="0"/>
        <v>#VALUE!</v>
      </c>
      <c r="I42" s="83"/>
    </row>
    <row r="43" spans="1:9" s="2" customFormat="1" ht="20.100000000000001" customHeight="1">
      <c r="A43" s="8" t="s">
        <v>115</v>
      </c>
      <c r="B43" s="9">
        <v>1062</v>
      </c>
      <c r="C43" s="101" t="s">
        <v>202</v>
      </c>
      <c r="D43" s="101" t="s">
        <v>202</v>
      </c>
      <c r="E43" s="101" t="s">
        <v>202</v>
      </c>
      <c r="F43" s="101" t="s">
        <v>202</v>
      </c>
      <c r="G43" s="101" t="e">
        <f t="shared" si="1"/>
        <v>#VALUE!</v>
      </c>
      <c r="H43" s="149" t="e">
        <f t="shared" si="0"/>
        <v>#VALUE!</v>
      </c>
      <c r="I43" s="83"/>
    </row>
    <row r="44" spans="1:9" s="2" customFormat="1" ht="20.100000000000001" customHeight="1">
      <c r="A44" s="8" t="s">
        <v>24</v>
      </c>
      <c r="B44" s="9">
        <v>1063</v>
      </c>
      <c r="C44" s="101" t="s">
        <v>202</v>
      </c>
      <c r="D44" s="101" t="s">
        <v>202</v>
      </c>
      <c r="E44" s="101" t="s">
        <v>202</v>
      </c>
      <c r="F44" s="101" t="s">
        <v>202</v>
      </c>
      <c r="G44" s="101" t="e">
        <f t="shared" si="1"/>
        <v>#VALUE!</v>
      </c>
      <c r="H44" s="149" t="e">
        <f t="shared" si="0"/>
        <v>#VALUE!</v>
      </c>
      <c r="I44" s="83"/>
    </row>
    <row r="45" spans="1:9" s="2" customFormat="1" ht="20.100000000000001" customHeight="1">
      <c r="A45" s="8" t="s">
        <v>25</v>
      </c>
      <c r="B45" s="9">
        <v>1064</v>
      </c>
      <c r="C45" s="101" t="s">
        <v>202</v>
      </c>
      <c r="D45" s="101" t="s">
        <v>202</v>
      </c>
      <c r="E45" s="101" t="s">
        <v>202</v>
      </c>
      <c r="F45" s="101" t="s">
        <v>202</v>
      </c>
      <c r="G45" s="101" t="e">
        <f t="shared" si="1"/>
        <v>#VALUE!</v>
      </c>
      <c r="H45" s="149" t="e">
        <f t="shared" si="0"/>
        <v>#VALUE!</v>
      </c>
      <c r="I45" s="83"/>
    </row>
    <row r="46" spans="1:9" s="2" customFormat="1" ht="20.100000000000001" customHeight="1">
      <c r="A46" s="8" t="s">
        <v>46</v>
      </c>
      <c r="B46" s="9">
        <v>1065</v>
      </c>
      <c r="C46" s="101" t="s">
        <v>202</v>
      </c>
      <c r="D46" s="101" t="s">
        <v>202</v>
      </c>
      <c r="E46" s="101" t="s">
        <v>202</v>
      </c>
      <c r="F46" s="101" t="s">
        <v>202</v>
      </c>
      <c r="G46" s="101" t="e">
        <f t="shared" si="1"/>
        <v>#VALUE!</v>
      </c>
      <c r="H46" s="149" t="e">
        <f t="shared" si="0"/>
        <v>#VALUE!</v>
      </c>
      <c r="I46" s="83"/>
    </row>
    <row r="47" spans="1:9" s="2" customFormat="1" ht="20.100000000000001" customHeight="1">
      <c r="A47" s="8" t="s">
        <v>59</v>
      </c>
      <c r="B47" s="9">
        <v>1066</v>
      </c>
      <c r="C47" s="101" t="s">
        <v>202</v>
      </c>
      <c r="D47" s="101" t="s">
        <v>202</v>
      </c>
      <c r="E47" s="101" t="s">
        <v>202</v>
      </c>
      <c r="F47" s="101" t="s">
        <v>202</v>
      </c>
      <c r="G47" s="101" t="e">
        <f t="shared" si="1"/>
        <v>#VALUE!</v>
      </c>
      <c r="H47" s="149" t="e">
        <f t="shared" si="0"/>
        <v>#VALUE!</v>
      </c>
      <c r="I47" s="83"/>
    </row>
    <row r="48" spans="1:9" s="2" customFormat="1" ht="20.100000000000001" customHeight="1">
      <c r="A48" s="8" t="s">
        <v>93</v>
      </c>
      <c r="B48" s="9">
        <v>1067</v>
      </c>
      <c r="C48" s="101" t="s">
        <v>202</v>
      </c>
      <c r="D48" s="101" t="s">
        <v>202</v>
      </c>
      <c r="E48" s="101" t="s">
        <v>202</v>
      </c>
      <c r="F48" s="101" t="s">
        <v>202</v>
      </c>
      <c r="G48" s="101" t="e">
        <f t="shared" si="1"/>
        <v>#VALUE!</v>
      </c>
      <c r="H48" s="149" t="e">
        <f t="shared" si="0"/>
        <v>#VALUE!</v>
      </c>
      <c r="I48" s="83"/>
    </row>
    <row r="49" spans="1:9" s="2" customFormat="1" ht="20.100000000000001" customHeight="1">
      <c r="A49" s="8" t="s">
        <v>226</v>
      </c>
      <c r="B49" s="9">
        <v>1070</v>
      </c>
      <c r="C49" s="150">
        <f>SUM(C50:C52)</f>
        <v>0</v>
      </c>
      <c r="D49" s="150">
        <f>SUM(D50:D52)</f>
        <v>0</v>
      </c>
      <c r="E49" s="150">
        <f>SUM(E50:E52)</f>
        <v>0</v>
      </c>
      <c r="F49" s="150">
        <f>SUM(F50:F52)</f>
        <v>0</v>
      </c>
      <c r="G49" s="101">
        <f>F49-E49</f>
        <v>0</v>
      </c>
      <c r="H49" s="149" t="e">
        <f t="shared" si="0"/>
        <v>#DIV/0!</v>
      </c>
      <c r="I49" s="83"/>
    </row>
    <row r="50" spans="1:9" s="2" customFormat="1" ht="20.100000000000001" customHeight="1">
      <c r="A50" s="8" t="s">
        <v>132</v>
      </c>
      <c r="B50" s="9">
        <v>1071</v>
      </c>
      <c r="C50" s="101"/>
      <c r="D50" s="101"/>
      <c r="E50" s="101"/>
      <c r="F50" s="101"/>
      <c r="G50" s="101">
        <f t="shared" si="1"/>
        <v>0</v>
      </c>
      <c r="H50" s="149" t="e">
        <f t="shared" si="0"/>
        <v>#DIV/0!</v>
      </c>
      <c r="I50" s="83"/>
    </row>
    <row r="51" spans="1:9" s="2" customFormat="1" ht="20.100000000000001" customHeight="1">
      <c r="A51" s="8" t="s">
        <v>263</v>
      </c>
      <c r="B51" s="9">
        <v>1072</v>
      </c>
      <c r="C51" s="101"/>
      <c r="D51" s="101"/>
      <c r="E51" s="101"/>
      <c r="F51" s="101" t="s">
        <v>404</v>
      </c>
      <c r="G51" s="101" t="e">
        <f t="shared" si="1"/>
        <v>#VALUE!</v>
      </c>
      <c r="H51" s="149" t="e">
        <f t="shared" si="0"/>
        <v>#VALUE!</v>
      </c>
      <c r="I51" s="83"/>
    </row>
    <row r="52" spans="1:9" s="2" customFormat="1" ht="20.100000000000001" customHeight="1">
      <c r="A52" s="8" t="s">
        <v>227</v>
      </c>
      <c r="B52" s="9">
        <v>1073</v>
      </c>
      <c r="C52" s="101"/>
      <c r="D52" s="101"/>
      <c r="E52" s="101"/>
      <c r="F52" s="101"/>
      <c r="G52" s="101">
        <f t="shared" si="1"/>
        <v>0</v>
      </c>
      <c r="H52" s="149" t="e">
        <f t="shared" si="0"/>
        <v>#DIV/0!</v>
      </c>
      <c r="I52" s="83"/>
    </row>
    <row r="53" spans="1:9" s="2" customFormat="1" ht="20.100000000000001" customHeight="1">
      <c r="A53" s="79" t="s">
        <v>60</v>
      </c>
      <c r="B53" s="9">
        <v>1080</v>
      </c>
      <c r="C53" s="150">
        <f>SUM(C54:C59)</f>
        <v>0</v>
      </c>
      <c r="D53" s="150">
        <f>SUM(D54:D59)</f>
        <v>0</v>
      </c>
      <c r="E53" s="150">
        <f>SUM(E54:E59)</f>
        <v>0</v>
      </c>
      <c r="F53" s="150">
        <f>SUM(F54:F59)</f>
        <v>0</v>
      </c>
      <c r="G53" s="101">
        <f t="shared" si="1"/>
        <v>0</v>
      </c>
      <c r="H53" s="149" t="e">
        <f t="shared" si="0"/>
        <v>#DIV/0!</v>
      </c>
      <c r="I53" s="83"/>
    </row>
    <row r="54" spans="1:9" s="2" customFormat="1" ht="20.100000000000001" customHeight="1">
      <c r="A54" s="8" t="s">
        <v>132</v>
      </c>
      <c r="B54" s="9">
        <v>1081</v>
      </c>
      <c r="C54" s="101" t="s">
        <v>202</v>
      </c>
      <c r="D54" s="101" t="s">
        <v>202</v>
      </c>
      <c r="E54" s="101" t="s">
        <v>202</v>
      </c>
      <c r="F54" s="101" t="s">
        <v>202</v>
      </c>
      <c r="G54" s="101" t="e">
        <f t="shared" si="1"/>
        <v>#VALUE!</v>
      </c>
      <c r="H54" s="149" t="e">
        <f t="shared" si="0"/>
        <v>#VALUE!</v>
      </c>
      <c r="I54" s="83"/>
    </row>
    <row r="55" spans="1:9" s="2" customFormat="1" ht="20.100000000000001" customHeight="1">
      <c r="A55" s="8" t="s">
        <v>355</v>
      </c>
      <c r="B55" s="9">
        <v>1082</v>
      </c>
      <c r="C55" s="101" t="s">
        <v>202</v>
      </c>
      <c r="D55" s="101" t="s">
        <v>202</v>
      </c>
      <c r="E55" s="101" t="s">
        <v>202</v>
      </c>
      <c r="F55" s="101" t="s">
        <v>202</v>
      </c>
      <c r="G55" s="101" t="e">
        <f t="shared" si="1"/>
        <v>#VALUE!</v>
      </c>
      <c r="H55" s="149" t="e">
        <f t="shared" si="0"/>
        <v>#VALUE!</v>
      </c>
      <c r="I55" s="83"/>
    </row>
    <row r="56" spans="1:9" s="2" customFormat="1" ht="20.100000000000001" customHeight="1">
      <c r="A56" s="8" t="s">
        <v>53</v>
      </c>
      <c r="B56" s="9">
        <v>1083</v>
      </c>
      <c r="C56" s="101" t="s">
        <v>202</v>
      </c>
      <c r="D56" s="101" t="s">
        <v>202</v>
      </c>
      <c r="E56" s="101" t="s">
        <v>202</v>
      </c>
      <c r="F56" s="101" t="s">
        <v>202</v>
      </c>
      <c r="G56" s="101" t="e">
        <f t="shared" si="1"/>
        <v>#VALUE!</v>
      </c>
      <c r="H56" s="149" t="e">
        <f t="shared" si="0"/>
        <v>#VALUE!</v>
      </c>
      <c r="I56" s="83"/>
    </row>
    <row r="57" spans="1:9" s="2" customFormat="1" ht="20.100000000000001" customHeight="1">
      <c r="A57" s="8" t="s">
        <v>36</v>
      </c>
      <c r="B57" s="9">
        <v>1084</v>
      </c>
      <c r="C57" s="101" t="s">
        <v>202</v>
      </c>
      <c r="D57" s="101" t="s">
        <v>202</v>
      </c>
      <c r="E57" s="101" t="s">
        <v>202</v>
      </c>
      <c r="F57" s="101" t="s">
        <v>202</v>
      </c>
      <c r="G57" s="101" t="e">
        <f t="shared" si="1"/>
        <v>#VALUE!</v>
      </c>
      <c r="H57" s="149" t="e">
        <f t="shared" si="0"/>
        <v>#VALUE!</v>
      </c>
      <c r="I57" s="83"/>
    </row>
    <row r="58" spans="1:9" s="2" customFormat="1" ht="20.100000000000001" customHeight="1">
      <c r="A58" s="8" t="s">
        <v>44</v>
      </c>
      <c r="B58" s="9">
        <v>1085</v>
      </c>
      <c r="C58" s="101" t="s">
        <v>202</v>
      </c>
      <c r="D58" s="101" t="s">
        <v>202</v>
      </c>
      <c r="E58" s="101" t="s">
        <v>202</v>
      </c>
      <c r="F58" s="101" t="s">
        <v>202</v>
      </c>
      <c r="G58" s="101" t="e">
        <f t="shared" si="1"/>
        <v>#VALUE!</v>
      </c>
      <c r="H58" s="149" t="e">
        <f t="shared" si="0"/>
        <v>#VALUE!</v>
      </c>
      <c r="I58" s="83"/>
    </row>
    <row r="59" spans="1:9" s="2" customFormat="1" ht="20.100000000000001" customHeight="1">
      <c r="A59" s="8" t="s">
        <v>154</v>
      </c>
      <c r="B59" s="9">
        <v>1086</v>
      </c>
      <c r="C59" s="101" t="s">
        <v>202</v>
      </c>
      <c r="D59" s="101" t="s">
        <v>202</v>
      </c>
      <c r="E59" s="101" t="s">
        <v>202</v>
      </c>
      <c r="F59" s="101" t="s">
        <v>202</v>
      </c>
      <c r="G59" s="101" t="e">
        <f t="shared" si="1"/>
        <v>#VALUE!</v>
      </c>
      <c r="H59" s="149" t="e">
        <f t="shared" si="0"/>
        <v>#VALUE!</v>
      </c>
      <c r="I59" s="83"/>
    </row>
    <row r="60" spans="1:9" s="5" customFormat="1" ht="20.100000000000001" customHeight="1">
      <c r="A60" s="10" t="s">
        <v>4</v>
      </c>
      <c r="B60" s="11">
        <v>1100</v>
      </c>
      <c r="C60" s="109">
        <f>SUM(C17,C18,C41,C49,C53)</f>
        <v>275</v>
      </c>
      <c r="D60" s="109">
        <f>SUM(D17,D18,D41,D49,D53)</f>
        <v>225</v>
      </c>
      <c r="E60" s="109">
        <f>SUM(E17,E18,E41,E49,E53)</f>
        <v>23</v>
      </c>
      <c r="F60" s="109">
        <f>SUM(F17,F18,F41,F49,F53)</f>
        <v>182</v>
      </c>
      <c r="G60" s="110">
        <f t="shared" ref="G60:G78" si="3">F60-E60</f>
        <v>159</v>
      </c>
      <c r="H60" s="151">
        <f t="shared" si="0"/>
        <v>791.30434782608688</v>
      </c>
      <c r="I60" s="84"/>
    </row>
    <row r="61" spans="1:9" ht="20.100000000000001" customHeight="1">
      <c r="A61" s="8" t="s">
        <v>82</v>
      </c>
      <c r="B61" s="9">
        <v>1110</v>
      </c>
      <c r="C61" s="101"/>
      <c r="D61" s="101"/>
      <c r="E61" s="101"/>
      <c r="F61" s="101"/>
      <c r="G61" s="101">
        <f t="shared" si="3"/>
        <v>0</v>
      </c>
      <c r="H61" s="149" t="e">
        <f t="shared" si="0"/>
        <v>#DIV/0!</v>
      </c>
      <c r="I61" s="83"/>
    </row>
    <row r="62" spans="1:9" ht="20.100000000000001" customHeight="1">
      <c r="A62" s="8" t="s">
        <v>86</v>
      </c>
      <c r="B62" s="9">
        <v>1120</v>
      </c>
      <c r="C62" s="101" t="s">
        <v>202</v>
      </c>
      <c r="D62" s="101" t="s">
        <v>202</v>
      </c>
      <c r="E62" s="101" t="s">
        <v>202</v>
      </c>
      <c r="F62" s="101" t="s">
        <v>202</v>
      </c>
      <c r="G62" s="101" t="e">
        <f>F62-E62</f>
        <v>#VALUE!</v>
      </c>
      <c r="H62" s="149" t="e">
        <f t="shared" si="0"/>
        <v>#VALUE!</v>
      </c>
      <c r="I62" s="83"/>
    </row>
    <row r="63" spans="1:9" ht="20.100000000000001" customHeight="1">
      <c r="A63" s="8" t="s">
        <v>83</v>
      </c>
      <c r="B63" s="9">
        <v>1130</v>
      </c>
      <c r="C63" s="101"/>
      <c r="D63" s="101"/>
      <c r="E63" s="101"/>
      <c r="F63" s="101"/>
      <c r="G63" s="101">
        <f t="shared" si="3"/>
        <v>0</v>
      </c>
      <c r="H63" s="149" t="e">
        <f t="shared" si="0"/>
        <v>#DIV/0!</v>
      </c>
      <c r="I63" s="83"/>
    </row>
    <row r="64" spans="1:9" ht="20.100000000000001" customHeight="1">
      <c r="A64" s="8" t="s">
        <v>85</v>
      </c>
      <c r="B64" s="9">
        <v>1140</v>
      </c>
      <c r="C64" s="101" t="s">
        <v>202</v>
      </c>
      <c r="D64" s="101" t="s">
        <v>202</v>
      </c>
      <c r="E64" s="101" t="s">
        <v>202</v>
      </c>
      <c r="F64" s="101" t="s">
        <v>202</v>
      </c>
      <c r="G64" s="101" t="e">
        <f t="shared" si="3"/>
        <v>#VALUE!</v>
      </c>
      <c r="H64" s="149" t="e">
        <f t="shared" si="0"/>
        <v>#VALUE!</v>
      </c>
      <c r="I64" s="83"/>
    </row>
    <row r="65" spans="1:9" ht="20.100000000000001" customHeight="1">
      <c r="A65" s="8" t="s">
        <v>228</v>
      </c>
      <c r="B65" s="9">
        <v>1150</v>
      </c>
      <c r="C65" s="150">
        <f>SUM(C66:C67)</f>
        <v>0</v>
      </c>
      <c r="D65" s="150">
        <f>SUM(D66:D67)</f>
        <v>0</v>
      </c>
      <c r="E65" s="150">
        <f>SUM(E66:E67)</f>
        <v>0</v>
      </c>
      <c r="F65" s="150">
        <f>SUM(F66:F67)</f>
        <v>0</v>
      </c>
      <c r="G65" s="101">
        <f t="shared" si="3"/>
        <v>0</v>
      </c>
      <c r="H65" s="149" t="e">
        <f t="shared" si="0"/>
        <v>#DIV/0!</v>
      </c>
      <c r="I65" s="83"/>
    </row>
    <row r="66" spans="1:9" ht="20.100000000000001" customHeight="1">
      <c r="A66" s="8" t="s">
        <v>132</v>
      </c>
      <c r="B66" s="9">
        <v>1151</v>
      </c>
      <c r="C66" s="101"/>
      <c r="D66" s="101"/>
      <c r="E66" s="101"/>
      <c r="F66" s="101"/>
      <c r="G66" s="101">
        <f t="shared" si="3"/>
        <v>0</v>
      </c>
      <c r="H66" s="149" t="e">
        <f t="shared" si="0"/>
        <v>#DIV/0!</v>
      </c>
      <c r="I66" s="83"/>
    </row>
    <row r="67" spans="1:9" ht="20.100000000000001" customHeight="1">
      <c r="A67" s="8" t="s">
        <v>229</v>
      </c>
      <c r="B67" s="9">
        <v>1152</v>
      </c>
      <c r="C67" s="101"/>
      <c r="D67" s="101"/>
      <c r="E67" s="101"/>
      <c r="F67" s="101"/>
      <c r="G67" s="101"/>
      <c r="H67" s="149" t="e">
        <f t="shared" si="0"/>
        <v>#DIV/0!</v>
      </c>
      <c r="I67" s="83"/>
    </row>
    <row r="68" spans="1:9" ht="20.100000000000001" customHeight="1">
      <c r="A68" s="8" t="s">
        <v>230</v>
      </c>
      <c r="B68" s="9">
        <v>1160</v>
      </c>
      <c r="C68" s="150">
        <f>SUM(C69:C70)</f>
        <v>0</v>
      </c>
      <c r="D68" s="150">
        <f>SUM(D69:D70)</f>
        <v>0</v>
      </c>
      <c r="E68" s="150">
        <f>SUM(E69:E70)</f>
        <v>0</v>
      </c>
      <c r="F68" s="150">
        <v>0</v>
      </c>
      <c r="G68" s="101">
        <f t="shared" si="3"/>
        <v>0</v>
      </c>
      <c r="H68" s="149" t="e">
        <f t="shared" si="0"/>
        <v>#DIV/0!</v>
      </c>
      <c r="I68" s="83"/>
    </row>
    <row r="69" spans="1:9" ht="20.100000000000001" customHeight="1">
      <c r="A69" s="8" t="s">
        <v>132</v>
      </c>
      <c r="B69" s="9">
        <v>1161</v>
      </c>
      <c r="C69" s="101">
        <v>0</v>
      </c>
      <c r="D69" s="101" t="s">
        <v>202</v>
      </c>
      <c r="E69" s="101" t="s">
        <v>202</v>
      </c>
      <c r="F69" s="101" t="s">
        <v>202</v>
      </c>
      <c r="G69" s="101"/>
      <c r="H69" s="149" t="e">
        <f t="shared" si="0"/>
        <v>#VALUE!</v>
      </c>
      <c r="I69" s="83"/>
    </row>
    <row r="70" spans="1:9" ht="20.100000000000001" customHeight="1">
      <c r="A70" s="8" t="s">
        <v>92</v>
      </c>
      <c r="B70" s="9">
        <v>1162</v>
      </c>
      <c r="C70" s="101" t="s">
        <v>202</v>
      </c>
      <c r="D70" s="101" t="s">
        <v>202</v>
      </c>
      <c r="E70" s="101" t="s">
        <v>202</v>
      </c>
      <c r="F70" s="101">
        <v>0</v>
      </c>
      <c r="G70" s="101" t="e">
        <f t="shared" si="3"/>
        <v>#VALUE!</v>
      </c>
      <c r="H70" s="149" t="e">
        <f t="shared" si="0"/>
        <v>#VALUE!</v>
      </c>
      <c r="I70" s="83"/>
    </row>
    <row r="71" spans="1:9" s="5" customFormat="1" ht="20.100000000000001" customHeight="1">
      <c r="A71" s="10" t="s">
        <v>73</v>
      </c>
      <c r="B71" s="11">
        <v>1170</v>
      </c>
      <c r="C71" s="109">
        <f>SUM(C60,C61,C62,C63,C64,C65,C68)</f>
        <v>275</v>
      </c>
      <c r="D71" s="109">
        <f>SUM(D60,D61,D62,D63,D64,D65,D68)</f>
        <v>225</v>
      </c>
      <c r="E71" s="109">
        <f>SUM(E60,E61,E62,E63,E64,E65,E68)</f>
        <v>23</v>
      </c>
      <c r="F71" s="109">
        <f>SUM(F60,F61,F62,F63,F64,F65,F68)</f>
        <v>182</v>
      </c>
      <c r="G71" s="110">
        <f t="shared" si="3"/>
        <v>159</v>
      </c>
      <c r="H71" s="151">
        <f t="shared" si="0"/>
        <v>791.30434782608688</v>
      </c>
      <c r="I71" s="84"/>
    </row>
    <row r="72" spans="1:9" ht="20.100000000000001" customHeight="1">
      <c r="A72" s="8" t="s">
        <v>221</v>
      </c>
      <c r="B72" s="7">
        <v>1180</v>
      </c>
      <c r="C72" s="101">
        <v>-50</v>
      </c>
      <c r="D72" s="101">
        <f>-8+F72</f>
        <v>-40</v>
      </c>
      <c r="E72" s="101">
        <v>-4</v>
      </c>
      <c r="F72" s="101">
        <v>-32</v>
      </c>
      <c r="G72" s="101">
        <f t="shared" si="3"/>
        <v>-28</v>
      </c>
      <c r="H72" s="149">
        <f t="shared" ref="H72:H98" si="4">(F72/E72)*100</f>
        <v>800</v>
      </c>
      <c r="I72" s="83"/>
    </row>
    <row r="73" spans="1:9" ht="20.100000000000001" customHeight="1">
      <c r="A73" s="8" t="s">
        <v>222</v>
      </c>
      <c r="B73" s="7">
        <v>1181</v>
      </c>
      <c r="C73" s="101"/>
      <c r="D73" s="101"/>
      <c r="E73" s="101"/>
      <c r="F73" s="101"/>
      <c r="G73" s="101"/>
      <c r="H73" s="149" t="e">
        <f t="shared" si="4"/>
        <v>#DIV/0!</v>
      </c>
      <c r="I73" s="83"/>
    </row>
    <row r="74" spans="1:9" ht="20.100000000000001" customHeight="1">
      <c r="A74" s="8" t="s">
        <v>223</v>
      </c>
      <c r="B74" s="9">
        <v>1190</v>
      </c>
      <c r="C74" s="101"/>
      <c r="D74" s="101"/>
      <c r="E74" s="101"/>
      <c r="F74" s="101"/>
      <c r="G74" s="101"/>
      <c r="H74" s="149" t="e">
        <f t="shared" si="4"/>
        <v>#DIV/0!</v>
      </c>
      <c r="I74" s="83"/>
    </row>
    <row r="75" spans="1:9" ht="20.100000000000001" customHeight="1">
      <c r="A75" s="8" t="s">
        <v>224</v>
      </c>
      <c r="B75" s="6">
        <v>1191</v>
      </c>
      <c r="C75" s="101" t="s">
        <v>202</v>
      </c>
      <c r="D75" s="101">
        <f>F75</f>
        <v>0</v>
      </c>
      <c r="E75" s="101" t="s">
        <v>202</v>
      </c>
      <c r="F75" s="101"/>
      <c r="G75" s="101" t="e">
        <f t="shared" si="3"/>
        <v>#VALUE!</v>
      </c>
      <c r="H75" s="149" t="e">
        <f t="shared" si="4"/>
        <v>#VALUE!</v>
      </c>
      <c r="I75" s="83"/>
    </row>
    <row r="76" spans="1:9" s="5" customFormat="1" ht="20.100000000000001" customHeight="1">
      <c r="A76" s="10" t="s">
        <v>253</v>
      </c>
      <c r="B76" s="11">
        <v>1200</v>
      </c>
      <c r="C76" s="109">
        <f>SUM(C71,C72,C73,C74,C75)</f>
        <v>225</v>
      </c>
      <c r="D76" s="109">
        <f>SUM(D71,D72,D73,D74,D75)</f>
        <v>185</v>
      </c>
      <c r="E76" s="109">
        <f>SUM(E71,E72,E73,E74,E75)</f>
        <v>19</v>
      </c>
      <c r="F76" s="109">
        <f>SUM(F71,F72,F73,F74,F75)</f>
        <v>150</v>
      </c>
      <c r="G76" s="110">
        <f t="shared" si="3"/>
        <v>131</v>
      </c>
      <c r="H76" s="151">
        <f t="shared" si="4"/>
        <v>789.47368421052624</v>
      </c>
      <c r="I76" s="84"/>
    </row>
    <row r="77" spans="1:9" ht="20.100000000000001" customHeight="1">
      <c r="A77" s="8" t="s">
        <v>13</v>
      </c>
      <c r="B77" s="6">
        <v>1201</v>
      </c>
      <c r="C77" s="101">
        <v>225</v>
      </c>
      <c r="D77" s="101">
        <f>35+F77</f>
        <v>185</v>
      </c>
      <c r="E77" s="101">
        <v>19</v>
      </c>
      <c r="F77" s="101">
        <v>150</v>
      </c>
      <c r="G77" s="101">
        <f t="shared" si="3"/>
        <v>131</v>
      </c>
      <c r="H77" s="149">
        <f t="shared" si="4"/>
        <v>789.47368421052624</v>
      </c>
      <c r="I77" s="82"/>
    </row>
    <row r="78" spans="1:9" ht="20.100000000000001" customHeight="1">
      <c r="A78" s="8" t="s">
        <v>14</v>
      </c>
      <c r="B78" s="6">
        <v>1202</v>
      </c>
      <c r="C78" s="101">
        <v>0</v>
      </c>
      <c r="D78" s="101"/>
      <c r="E78" s="101">
        <v>0</v>
      </c>
      <c r="F78" s="101"/>
      <c r="G78" s="101">
        <f t="shared" si="3"/>
        <v>0</v>
      </c>
      <c r="H78" s="149" t="e">
        <f t="shared" si="4"/>
        <v>#DIV/0!</v>
      </c>
      <c r="I78" s="82"/>
    </row>
    <row r="79" spans="1:9" ht="20.100000000000001" customHeight="1">
      <c r="A79" s="10" t="s">
        <v>9</v>
      </c>
      <c r="B79" s="9">
        <v>1210</v>
      </c>
      <c r="C79" s="152">
        <f>SUM(C7,C49,C61,C63,C65,C73,C74)</f>
        <v>15606</v>
      </c>
      <c r="D79" s="152">
        <f>SUM(D7,D49,D61,D63,D65,D73,D74)</f>
        <v>15031</v>
      </c>
      <c r="E79" s="152">
        <f>SUM(E7,E49,E61,E63,E65,E73,E74)</f>
        <v>6800</v>
      </c>
      <c r="F79" s="152">
        <f>SUM(F7,F49,F61,F63,F65,F73,F74)</f>
        <v>7179</v>
      </c>
      <c r="G79" s="110">
        <f>F79-E79</f>
        <v>379</v>
      </c>
      <c r="H79" s="151">
        <f t="shared" si="4"/>
        <v>105.5735294117647</v>
      </c>
      <c r="I79" s="83"/>
    </row>
    <row r="80" spans="1:9" ht="20.100000000000001" customHeight="1">
      <c r="A80" s="10" t="s">
        <v>89</v>
      </c>
      <c r="B80" s="9">
        <v>1220</v>
      </c>
      <c r="C80" s="152">
        <f>SUM(C8,C18,C41,C53,C62,C64,C68,C72,C75)</f>
        <v>-15381</v>
      </c>
      <c r="D80" s="152">
        <f>SUM(D8,D18,D41,D53,D62,D64,D68,D72,D75)</f>
        <v>-14846</v>
      </c>
      <c r="E80" s="152">
        <f>SUM(E8,E18,E41,E53,E62,E64,E68,E72,E75)</f>
        <v>-6781</v>
      </c>
      <c r="F80" s="152">
        <f>SUM(F8,F18,F41,F53,F62,F64,F68,F72,F75)</f>
        <v>-7029</v>
      </c>
      <c r="G80" s="110">
        <f>F80-E80</f>
        <v>-248</v>
      </c>
      <c r="H80" s="151">
        <f t="shared" si="4"/>
        <v>103.65727768765669</v>
      </c>
      <c r="I80" s="83"/>
    </row>
    <row r="81" spans="1:9" ht="20.100000000000001" customHeight="1">
      <c r="A81" s="8" t="s">
        <v>155</v>
      </c>
      <c r="B81" s="9">
        <v>1230</v>
      </c>
      <c r="C81" s="101"/>
      <c r="D81" s="101"/>
      <c r="E81" s="101"/>
      <c r="F81" s="101"/>
      <c r="G81" s="101">
        <f>F81-E81</f>
        <v>0</v>
      </c>
      <c r="H81" s="149" t="e">
        <f t="shared" si="4"/>
        <v>#DIV/0!</v>
      </c>
      <c r="I81" s="83"/>
    </row>
    <row r="82" spans="1:9" ht="24.95" customHeight="1">
      <c r="A82" s="221" t="s">
        <v>107</v>
      </c>
      <c r="B82" s="221"/>
      <c r="C82" s="221"/>
      <c r="D82" s="221"/>
      <c r="E82" s="221"/>
      <c r="F82" s="221"/>
      <c r="G82" s="221"/>
      <c r="H82" s="221"/>
      <c r="I82" s="221"/>
    </row>
    <row r="83" spans="1:9" ht="20.100000000000001" customHeight="1">
      <c r="A83" s="8" t="s">
        <v>166</v>
      </c>
      <c r="B83" s="9">
        <v>1300</v>
      </c>
      <c r="C83" s="150">
        <v>275</v>
      </c>
      <c r="D83" s="150">
        <f>D60</f>
        <v>225</v>
      </c>
      <c r="E83" s="150">
        <f>E60</f>
        <v>23</v>
      </c>
      <c r="F83" s="150">
        <f>F60</f>
        <v>182</v>
      </c>
      <c r="G83" s="101">
        <f t="shared" ref="G83:G89" si="5">F83-E83</f>
        <v>159</v>
      </c>
      <c r="H83" s="149">
        <f t="shared" si="4"/>
        <v>791.30434782608688</v>
      </c>
      <c r="I83" s="83"/>
    </row>
    <row r="84" spans="1:9" ht="20.100000000000001" customHeight="1">
      <c r="A84" s="8" t="s">
        <v>310</v>
      </c>
      <c r="B84" s="9">
        <v>1301</v>
      </c>
      <c r="C84" s="150">
        <v>570</v>
      </c>
      <c r="D84" s="150">
        <f>166+F84</f>
        <v>444</v>
      </c>
      <c r="E84" s="150">
        <v>140</v>
      </c>
      <c r="F84" s="150">
        <f>F96</f>
        <v>278</v>
      </c>
      <c r="G84" s="101">
        <f t="shared" si="5"/>
        <v>138</v>
      </c>
      <c r="H84" s="149">
        <f t="shared" si="4"/>
        <v>198.57142857142858</v>
      </c>
      <c r="I84" s="83"/>
    </row>
    <row r="85" spans="1:9" ht="20.100000000000001" customHeight="1">
      <c r="A85" s="8" t="s">
        <v>311</v>
      </c>
      <c r="B85" s="9">
        <v>1302</v>
      </c>
      <c r="C85" s="150">
        <f>C50</f>
        <v>0</v>
      </c>
      <c r="D85" s="150">
        <f>D50</f>
        <v>0</v>
      </c>
      <c r="E85" s="150">
        <f>E50</f>
        <v>0</v>
      </c>
      <c r="F85" s="150">
        <v>0</v>
      </c>
      <c r="G85" s="101">
        <f t="shared" si="5"/>
        <v>0</v>
      </c>
      <c r="H85" s="149" t="e">
        <f t="shared" si="4"/>
        <v>#DIV/0!</v>
      </c>
      <c r="I85" s="83"/>
    </row>
    <row r="86" spans="1:9" ht="20.100000000000001" customHeight="1">
      <c r="A86" s="8" t="s">
        <v>312</v>
      </c>
      <c r="B86" s="9">
        <v>1303</v>
      </c>
      <c r="C86" s="150">
        <v>0</v>
      </c>
      <c r="D86" s="150">
        <v>0</v>
      </c>
      <c r="E86" s="150">
        <v>0</v>
      </c>
      <c r="F86" s="150">
        <v>0</v>
      </c>
      <c r="G86" s="101">
        <f t="shared" si="5"/>
        <v>0</v>
      </c>
      <c r="H86" s="149" t="e">
        <f t="shared" si="4"/>
        <v>#DIV/0!</v>
      </c>
      <c r="I86" s="83"/>
    </row>
    <row r="87" spans="1:9" ht="20.100000000000001" customHeight="1">
      <c r="A87" s="8" t="s">
        <v>313</v>
      </c>
      <c r="B87" s="9">
        <v>1304</v>
      </c>
      <c r="C87" s="150">
        <f>C51</f>
        <v>0</v>
      </c>
      <c r="D87" s="150">
        <f>D51</f>
        <v>0</v>
      </c>
      <c r="E87" s="150">
        <v>0</v>
      </c>
      <c r="F87" s="150">
        <v>0</v>
      </c>
      <c r="G87" s="101"/>
      <c r="H87" s="149" t="e">
        <f t="shared" si="4"/>
        <v>#DIV/0!</v>
      </c>
      <c r="I87" s="83"/>
    </row>
    <row r="88" spans="1:9" ht="20.100000000000001" customHeight="1">
      <c r="A88" s="8" t="s">
        <v>314</v>
      </c>
      <c r="B88" s="9">
        <v>1305</v>
      </c>
      <c r="C88" s="150">
        <v>0</v>
      </c>
      <c r="D88" s="150">
        <v>0</v>
      </c>
      <c r="E88" s="150">
        <v>0</v>
      </c>
      <c r="F88" s="150">
        <v>0</v>
      </c>
      <c r="G88" s="101">
        <f t="shared" si="5"/>
        <v>0</v>
      </c>
      <c r="H88" s="149" t="e">
        <f t="shared" si="4"/>
        <v>#DIV/0!</v>
      </c>
      <c r="I88" s="83"/>
    </row>
    <row r="89" spans="1:9" s="5" customFormat="1" ht="20.100000000000001" customHeight="1">
      <c r="A89" s="10" t="s">
        <v>101</v>
      </c>
      <c r="B89" s="11">
        <v>1310</v>
      </c>
      <c r="C89" s="153">
        <f>C83+C84-C85-C86-C87-C88</f>
        <v>845</v>
      </c>
      <c r="D89" s="153">
        <f>D83+D84-D85-D86-D87-D88</f>
        <v>669</v>
      </c>
      <c r="E89" s="153">
        <f>E83+E84-E85-E86-E87-E88</f>
        <v>163</v>
      </c>
      <c r="F89" s="153">
        <f>F83+F84-F85-F86-F87-F88</f>
        <v>460</v>
      </c>
      <c r="G89" s="110">
        <f t="shared" si="5"/>
        <v>297</v>
      </c>
      <c r="H89" s="151">
        <f t="shared" si="4"/>
        <v>282.20858895705521</v>
      </c>
      <c r="I89" s="84"/>
    </row>
    <row r="90" spans="1:9" s="5" customFormat="1" ht="20.100000000000001" customHeight="1">
      <c r="A90" s="208" t="s">
        <v>139</v>
      </c>
      <c r="B90" s="209"/>
      <c r="C90" s="209"/>
      <c r="D90" s="209"/>
      <c r="E90" s="209"/>
      <c r="F90" s="209"/>
      <c r="G90" s="209"/>
      <c r="H90" s="209"/>
      <c r="I90" s="210"/>
    </row>
    <row r="91" spans="1:9" s="5" customFormat="1" ht="20.100000000000001" customHeight="1">
      <c r="A91" s="8" t="s">
        <v>167</v>
      </c>
      <c r="B91" s="9">
        <v>1400</v>
      </c>
      <c r="C91" s="101">
        <f>C92+C93</f>
        <v>1986</v>
      </c>
      <c r="D91" s="101">
        <f>D92+D93</f>
        <v>1999</v>
      </c>
      <c r="E91" s="101">
        <f>E92+E93</f>
        <v>660</v>
      </c>
      <c r="F91" s="101">
        <f>F92+F93</f>
        <v>976</v>
      </c>
      <c r="G91" s="101">
        <f t="shared" ref="G91:G98" si="6">F91-E91</f>
        <v>316</v>
      </c>
      <c r="H91" s="149">
        <f t="shared" si="4"/>
        <v>147.87878787878788</v>
      </c>
      <c r="I91" s="83"/>
    </row>
    <row r="92" spans="1:9" s="5" customFormat="1" ht="20.100000000000001" customHeight="1">
      <c r="A92" s="8" t="s">
        <v>168</v>
      </c>
      <c r="B92" s="38">
        <v>1401</v>
      </c>
      <c r="C92" s="101">
        <v>774</v>
      </c>
      <c r="D92" s="101">
        <f>166+F92</f>
        <v>321</v>
      </c>
      <c r="E92" s="101">
        <v>160</v>
      </c>
      <c r="F92" s="101">
        <v>155</v>
      </c>
      <c r="G92" s="101">
        <f t="shared" si="6"/>
        <v>-5</v>
      </c>
      <c r="H92" s="149">
        <f t="shared" si="4"/>
        <v>96.875</v>
      </c>
      <c r="I92" s="82"/>
    </row>
    <row r="93" spans="1:9" s="5" customFormat="1" ht="20.100000000000001" customHeight="1">
      <c r="A93" s="8" t="s">
        <v>16</v>
      </c>
      <c r="B93" s="38">
        <v>1402</v>
      </c>
      <c r="C93" s="101">
        <v>1212</v>
      </c>
      <c r="D93" s="101">
        <f>857+F93</f>
        <v>1678</v>
      </c>
      <c r="E93" s="101">
        <f>500</f>
        <v>500</v>
      </c>
      <c r="F93" s="101">
        <v>821</v>
      </c>
      <c r="G93" s="101">
        <f t="shared" si="6"/>
        <v>321</v>
      </c>
      <c r="H93" s="149">
        <f t="shared" si="4"/>
        <v>164.2</v>
      </c>
      <c r="I93" s="82"/>
    </row>
    <row r="94" spans="1:9" s="5" customFormat="1" ht="20.100000000000001" customHeight="1">
      <c r="A94" s="8" t="s">
        <v>5</v>
      </c>
      <c r="B94" s="13">
        <v>1410</v>
      </c>
      <c r="C94" s="101">
        <v>9047</v>
      </c>
      <c r="D94" s="101">
        <f>4887+F94</f>
        <v>9450</v>
      </c>
      <c r="E94" s="101">
        <v>4680</v>
      </c>
      <c r="F94" s="101">
        <v>4563</v>
      </c>
      <c r="G94" s="101">
        <f t="shared" si="6"/>
        <v>-117</v>
      </c>
      <c r="H94" s="149">
        <f t="shared" si="4"/>
        <v>97.5</v>
      </c>
      <c r="I94" s="83"/>
    </row>
    <row r="95" spans="1:9" s="5" customFormat="1" ht="20.100000000000001" customHeight="1">
      <c r="A95" s="8" t="s">
        <v>6</v>
      </c>
      <c r="B95" s="13">
        <v>1420</v>
      </c>
      <c r="C95" s="101">
        <v>1984</v>
      </c>
      <c r="D95" s="101">
        <f>1013+F95</f>
        <v>1973</v>
      </c>
      <c r="E95" s="101">
        <v>1030</v>
      </c>
      <c r="F95" s="101">
        <v>960</v>
      </c>
      <c r="G95" s="101">
        <f t="shared" si="6"/>
        <v>-70</v>
      </c>
      <c r="H95" s="149">
        <f t="shared" si="4"/>
        <v>93.203883495145632</v>
      </c>
      <c r="I95" s="83"/>
    </row>
    <row r="96" spans="1:9" s="5" customFormat="1" ht="20.100000000000001" customHeight="1">
      <c r="A96" s="8" t="s">
        <v>7</v>
      </c>
      <c r="B96" s="13">
        <v>1430</v>
      </c>
      <c r="C96" s="101">
        <v>570</v>
      </c>
      <c r="D96" s="101">
        <f>89+F96</f>
        <v>367</v>
      </c>
      <c r="E96" s="101">
        <v>140</v>
      </c>
      <c r="F96" s="101">
        <v>278</v>
      </c>
      <c r="G96" s="101">
        <f t="shared" si="6"/>
        <v>138</v>
      </c>
      <c r="H96" s="149">
        <f t="shared" si="4"/>
        <v>198.57142857142858</v>
      </c>
      <c r="I96" s="83"/>
    </row>
    <row r="97" spans="1:9" s="5" customFormat="1" ht="20.100000000000001" customHeight="1">
      <c r="A97" s="8" t="s">
        <v>17</v>
      </c>
      <c r="B97" s="13">
        <v>1440</v>
      </c>
      <c r="C97" s="101">
        <v>279</v>
      </c>
      <c r="D97" s="101">
        <f t="shared" ref="D97" si="7">F97</f>
        <v>16</v>
      </c>
      <c r="E97" s="101">
        <v>0</v>
      </c>
      <c r="F97" s="101">
        <v>16</v>
      </c>
      <c r="G97" s="101">
        <f t="shared" si="6"/>
        <v>16</v>
      </c>
      <c r="H97" s="149" t="e">
        <f t="shared" si="4"/>
        <v>#DIV/0!</v>
      </c>
      <c r="I97" s="83"/>
    </row>
    <row r="98" spans="1:9" s="5" customFormat="1">
      <c r="A98" s="10" t="s">
        <v>41</v>
      </c>
      <c r="B98" s="48">
        <v>1450</v>
      </c>
      <c r="C98" s="154">
        <f>SUM(C91,C94:C97)</f>
        <v>13866</v>
      </c>
      <c r="D98" s="154">
        <f>SUM(D91,D94:D97)</f>
        <v>13805</v>
      </c>
      <c r="E98" s="154">
        <f>SUM(E91,E94:E97)</f>
        <v>6510</v>
      </c>
      <c r="F98" s="154">
        <f>SUM(F91,F94:F97)</f>
        <v>6793</v>
      </c>
      <c r="G98" s="110">
        <f t="shared" si="6"/>
        <v>283</v>
      </c>
      <c r="H98" s="151">
        <f t="shared" si="4"/>
        <v>104.34715821812597</v>
      </c>
      <c r="I98" s="84"/>
    </row>
    <row r="99" spans="1:9" s="5" customFormat="1">
      <c r="A99" s="56"/>
      <c r="B99" s="66"/>
      <c r="C99" s="66"/>
      <c r="D99" s="66"/>
      <c r="E99" s="66"/>
      <c r="F99" s="66"/>
      <c r="G99" s="66"/>
      <c r="H99" s="66"/>
      <c r="I99" s="66"/>
    </row>
    <row r="100" spans="1:9" s="5" customFormat="1">
      <c r="A100" s="56"/>
      <c r="B100" s="66"/>
      <c r="C100" s="66"/>
      <c r="D100" s="66"/>
      <c r="E100" s="66"/>
      <c r="F100" s="66"/>
      <c r="G100" s="66"/>
      <c r="H100" s="66"/>
      <c r="I100" s="66"/>
    </row>
    <row r="101" spans="1:9">
      <c r="A101" s="26"/>
    </row>
    <row r="102" spans="1:9" s="189" customFormat="1">
      <c r="A102" s="26" t="s">
        <v>411</v>
      </c>
      <c r="B102" s="1"/>
      <c r="C102" s="217" t="s">
        <v>80</v>
      </c>
      <c r="D102" s="218"/>
      <c r="E102" s="218"/>
      <c r="F102" s="218"/>
      <c r="G102" s="216" t="s">
        <v>412</v>
      </c>
      <c r="H102" s="216"/>
    </row>
    <row r="103" spans="1:9" s="2" customFormat="1">
      <c r="A103" s="70"/>
      <c r="B103" s="3"/>
      <c r="C103" s="219"/>
      <c r="D103" s="219"/>
      <c r="E103" s="3"/>
      <c r="F103" s="215"/>
      <c r="G103" s="215"/>
      <c r="H103" s="215"/>
    </row>
    <row r="104" spans="1:9">
      <c r="A104" s="26"/>
    </row>
    <row r="105" spans="1:9">
      <c r="A105" s="26"/>
    </row>
    <row r="106" spans="1:9">
      <c r="A106" s="26"/>
    </row>
    <row r="107" spans="1:9">
      <c r="A107" s="26"/>
    </row>
    <row r="108" spans="1:9">
      <c r="A108" s="26"/>
    </row>
    <row r="109" spans="1:9">
      <c r="A109" s="26"/>
    </row>
    <row r="110" spans="1:9">
      <c r="A110" s="26"/>
    </row>
    <row r="111" spans="1:9">
      <c r="A111" s="26"/>
    </row>
    <row r="112" spans="1:9">
      <c r="A112" s="26"/>
    </row>
    <row r="113" spans="1:1">
      <c r="A113" s="26"/>
    </row>
    <row r="114" spans="1:1">
      <c r="A114" s="26"/>
    </row>
    <row r="115" spans="1:1">
      <c r="A115" s="26"/>
    </row>
    <row r="116" spans="1:1">
      <c r="A116" s="26"/>
    </row>
    <row r="117" spans="1:1">
      <c r="A117" s="26"/>
    </row>
    <row r="118" spans="1:1">
      <c r="A118" s="26"/>
    </row>
    <row r="119" spans="1:1">
      <c r="A119" s="26"/>
    </row>
    <row r="120" spans="1:1">
      <c r="A120" s="26"/>
    </row>
    <row r="121" spans="1:1">
      <c r="A121" s="26"/>
    </row>
    <row r="122" spans="1:1">
      <c r="A122" s="26"/>
    </row>
    <row r="123" spans="1:1">
      <c r="A123" s="26"/>
    </row>
    <row r="124" spans="1:1">
      <c r="A124" s="26"/>
    </row>
    <row r="125" spans="1:1">
      <c r="A125" s="26"/>
    </row>
    <row r="126" spans="1:1">
      <c r="A126" s="26"/>
    </row>
    <row r="127" spans="1:1">
      <c r="A127" s="26"/>
    </row>
    <row r="128" spans="1:1">
      <c r="A128" s="26"/>
    </row>
    <row r="129" spans="1:1">
      <c r="A129" s="26"/>
    </row>
    <row r="130" spans="1:1">
      <c r="A130" s="26"/>
    </row>
    <row r="131" spans="1:1">
      <c r="A131" s="26"/>
    </row>
    <row r="132" spans="1:1">
      <c r="A132" s="26"/>
    </row>
    <row r="133" spans="1:1">
      <c r="A133" s="26"/>
    </row>
    <row r="134" spans="1:1">
      <c r="A134" s="26"/>
    </row>
    <row r="135" spans="1:1">
      <c r="A135" s="26"/>
    </row>
    <row r="136" spans="1:1">
      <c r="A136" s="26"/>
    </row>
    <row r="137" spans="1:1">
      <c r="A137" s="26"/>
    </row>
    <row r="138" spans="1:1">
      <c r="A138" s="26"/>
    </row>
    <row r="139" spans="1:1">
      <c r="A139" s="26"/>
    </row>
    <row r="140" spans="1:1">
      <c r="A140" s="26"/>
    </row>
    <row r="141" spans="1:1">
      <c r="A141" s="26"/>
    </row>
    <row r="142" spans="1:1">
      <c r="A142" s="26"/>
    </row>
    <row r="143" spans="1:1">
      <c r="A143" s="26"/>
    </row>
    <row r="144" spans="1:1">
      <c r="A144" s="26"/>
    </row>
    <row r="145" spans="1:1">
      <c r="A145" s="26"/>
    </row>
    <row r="146" spans="1:1">
      <c r="A146" s="26"/>
    </row>
    <row r="147" spans="1:1">
      <c r="A147" s="26"/>
    </row>
    <row r="148" spans="1:1">
      <c r="A148" s="26"/>
    </row>
    <row r="149" spans="1:1">
      <c r="A149" s="26"/>
    </row>
    <row r="150" spans="1:1">
      <c r="A150" s="26"/>
    </row>
    <row r="151" spans="1:1">
      <c r="A151" s="26"/>
    </row>
    <row r="152" spans="1:1">
      <c r="A152" s="26"/>
    </row>
    <row r="153" spans="1:1">
      <c r="A153" s="26"/>
    </row>
    <row r="154" spans="1:1">
      <c r="A154" s="26"/>
    </row>
    <row r="155" spans="1:1">
      <c r="A155" s="26"/>
    </row>
    <row r="156" spans="1:1">
      <c r="A156" s="26"/>
    </row>
    <row r="157" spans="1:1">
      <c r="A157" s="26"/>
    </row>
    <row r="158" spans="1:1">
      <c r="A158" s="26"/>
    </row>
    <row r="159" spans="1:1">
      <c r="A159" s="26"/>
    </row>
    <row r="160" spans="1:1">
      <c r="A160" s="26"/>
    </row>
    <row r="161" spans="1:1">
      <c r="A161" s="26"/>
    </row>
    <row r="162" spans="1:1">
      <c r="A162" s="49"/>
    </row>
    <row r="163" spans="1:1">
      <c r="A163" s="49"/>
    </row>
    <row r="164" spans="1:1">
      <c r="A164" s="49"/>
    </row>
    <row r="165" spans="1:1">
      <c r="A165" s="49"/>
    </row>
    <row r="166" spans="1:1">
      <c r="A166" s="49"/>
    </row>
    <row r="167" spans="1:1">
      <c r="A167" s="49"/>
    </row>
    <row r="168" spans="1:1">
      <c r="A168" s="49"/>
    </row>
    <row r="169" spans="1:1">
      <c r="A169" s="49"/>
    </row>
    <row r="170" spans="1:1">
      <c r="A170" s="49"/>
    </row>
    <row r="171" spans="1:1">
      <c r="A171" s="49"/>
    </row>
    <row r="172" spans="1:1">
      <c r="A172" s="49"/>
    </row>
    <row r="173" spans="1:1">
      <c r="A173" s="49"/>
    </row>
    <row r="174" spans="1:1">
      <c r="A174" s="49"/>
    </row>
    <row r="175" spans="1:1">
      <c r="A175" s="49"/>
    </row>
    <row r="176" spans="1:1">
      <c r="A176" s="49"/>
    </row>
    <row r="177" spans="1:1">
      <c r="A177" s="49"/>
    </row>
    <row r="178" spans="1:1">
      <c r="A178" s="49"/>
    </row>
    <row r="179" spans="1:1">
      <c r="A179" s="49"/>
    </row>
    <row r="180" spans="1:1">
      <c r="A180" s="49"/>
    </row>
    <row r="181" spans="1:1">
      <c r="A181" s="49"/>
    </row>
    <row r="182" spans="1:1">
      <c r="A182" s="49"/>
    </row>
    <row r="183" spans="1:1">
      <c r="A183" s="49"/>
    </row>
    <row r="184" spans="1:1">
      <c r="A184" s="49"/>
    </row>
    <row r="185" spans="1:1">
      <c r="A185" s="49"/>
    </row>
    <row r="186" spans="1:1">
      <c r="A186" s="49"/>
    </row>
    <row r="187" spans="1:1">
      <c r="A187" s="49"/>
    </row>
    <row r="188" spans="1:1">
      <c r="A188" s="49"/>
    </row>
    <row r="189" spans="1:1">
      <c r="A189" s="49"/>
    </row>
    <row r="190" spans="1:1">
      <c r="A190" s="49"/>
    </row>
    <row r="191" spans="1:1">
      <c r="A191" s="49"/>
    </row>
    <row r="192" spans="1:1">
      <c r="A192" s="49"/>
    </row>
    <row r="193" spans="1:1">
      <c r="A193" s="49"/>
    </row>
    <row r="194" spans="1:1">
      <c r="A194" s="49"/>
    </row>
    <row r="195" spans="1:1">
      <c r="A195" s="49"/>
    </row>
    <row r="196" spans="1:1">
      <c r="A196" s="49"/>
    </row>
    <row r="197" spans="1:1">
      <c r="A197" s="49"/>
    </row>
    <row r="198" spans="1:1">
      <c r="A198" s="49"/>
    </row>
    <row r="199" spans="1:1">
      <c r="A199" s="49"/>
    </row>
    <row r="200" spans="1:1">
      <c r="A200" s="49"/>
    </row>
    <row r="201" spans="1:1">
      <c r="A201" s="49"/>
    </row>
    <row r="202" spans="1:1">
      <c r="A202" s="49"/>
    </row>
    <row r="203" spans="1:1">
      <c r="A203" s="49"/>
    </row>
    <row r="204" spans="1:1">
      <c r="A204" s="49"/>
    </row>
    <row r="205" spans="1:1">
      <c r="A205" s="49"/>
    </row>
    <row r="206" spans="1:1">
      <c r="A206" s="49"/>
    </row>
    <row r="207" spans="1:1">
      <c r="A207" s="49"/>
    </row>
    <row r="208" spans="1:1">
      <c r="A208" s="49"/>
    </row>
    <row r="209" spans="1:1">
      <c r="A209" s="49"/>
    </row>
    <row r="210" spans="1:1">
      <c r="A210" s="49"/>
    </row>
    <row r="211" spans="1:1">
      <c r="A211" s="49"/>
    </row>
    <row r="212" spans="1:1">
      <c r="A212" s="49"/>
    </row>
    <row r="213" spans="1:1">
      <c r="A213" s="49"/>
    </row>
    <row r="214" spans="1:1">
      <c r="A214" s="49"/>
    </row>
    <row r="215" spans="1:1">
      <c r="A215" s="49"/>
    </row>
    <row r="216" spans="1:1">
      <c r="A216" s="49"/>
    </row>
    <row r="217" spans="1:1">
      <c r="A217" s="49"/>
    </row>
    <row r="218" spans="1:1">
      <c r="A218" s="49"/>
    </row>
    <row r="219" spans="1:1">
      <c r="A219" s="49"/>
    </row>
    <row r="220" spans="1:1">
      <c r="A220" s="49"/>
    </row>
    <row r="221" spans="1:1">
      <c r="A221" s="49"/>
    </row>
    <row r="222" spans="1:1">
      <c r="A222" s="49"/>
    </row>
    <row r="223" spans="1:1">
      <c r="A223" s="49"/>
    </row>
    <row r="224" spans="1:1">
      <c r="A224" s="49"/>
    </row>
    <row r="225" spans="1:1">
      <c r="A225" s="49"/>
    </row>
    <row r="226" spans="1:1">
      <c r="A226" s="49"/>
    </row>
    <row r="227" spans="1:1">
      <c r="A227" s="49"/>
    </row>
    <row r="228" spans="1:1">
      <c r="A228" s="49"/>
    </row>
    <row r="229" spans="1:1">
      <c r="A229" s="49"/>
    </row>
    <row r="230" spans="1:1">
      <c r="A230" s="49"/>
    </row>
    <row r="231" spans="1:1">
      <c r="A231" s="49"/>
    </row>
    <row r="232" spans="1:1">
      <c r="A232" s="49"/>
    </row>
    <row r="233" spans="1:1">
      <c r="A233" s="49"/>
    </row>
    <row r="234" spans="1:1">
      <c r="A234" s="49"/>
    </row>
    <row r="235" spans="1:1">
      <c r="A235" s="49"/>
    </row>
    <row r="236" spans="1:1">
      <c r="A236" s="49"/>
    </row>
    <row r="237" spans="1:1">
      <c r="A237" s="49"/>
    </row>
    <row r="238" spans="1:1">
      <c r="A238" s="49"/>
    </row>
    <row r="239" spans="1:1">
      <c r="A239" s="49"/>
    </row>
    <row r="240" spans="1:1">
      <c r="A240" s="49"/>
    </row>
    <row r="241" spans="1:1">
      <c r="A241" s="49"/>
    </row>
    <row r="242" spans="1:1">
      <c r="A242" s="49"/>
    </row>
    <row r="243" spans="1:1">
      <c r="A243" s="49"/>
    </row>
    <row r="244" spans="1:1">
      <c r="A244" s="49"/>
    </row>
    <row r="245" spans="1:1">
      <c r="A245" s="49"/>
    </row>
    <row r="246" spans="1:1">
      <c r="A246" s="49"/>
    </row>
    <row r="247" spans="1:1">
      <c r="A247" s="49"/>
    </row>
    <row r="248" spans="1:1">
      <c r="A248" s="49"/>
    </row>
    <row r="249" spans="1:1">
      <c r="A249" s="49"/>
    </row>
    <row r="250" spans="1:1">
      <c r="A250" s="49"/>
    </row>
    <row r="251" spans="1:1">
      <c r="A251" s="49"/>
    </row>
    <row r="252" spans="1:1">
      <c r="A252" s="49"/>
    </row>
    <row r="253" spans="1:1">
      <c r="A253" s="49"/>
    </row>
    <row r="254" spans="1:1">
      <c r="A254" s="49"/>
    </row>
    <row r="255" spans="1:1">
      <c r="A255" s="49"/>
    </row>
    <row r="256" spans="1:1">
      <c r="A256" s="49"/>
    </row>
    <row r="257" spans="1:1">
      <c r="A257" s="49"/>
    </row>
    <row r="258" spans="1:1">
      <c r="A258" s="49"/>
    </row>
    <row r="259" spans="1:1">
      <c r="A259" s="49"/>
    </row>
    <row r="260" spans="1:1">
      <c r="A260" s="49"/>
    </row>
    <row r="261" spans="1:1">
      <c r="A261" s="49"/>
    </row>
    <row r="262" spans="1:1">
      <c r="A262" s="49"/>
    </row>
    <row r="263" spans="1:1">
      <c r="A263" s="49"/>
    </row>
    <row r="264" spans="1:1">
      <c r="A264" s="49"/>
    </row>
    <row r="265" spans="1:1">
      <c r="A265" s="49"/>
    </row>
    <row r="266" spans="1:1">
      <c r="A266" s="49"/>
    </row>
    <row r="267" spans="1:1">
      <c r="A267" s="49"/>
    </row>
    <row r="268" spans="1:1">
      <c r="A268" s="49"/>
    </row>
    <row r="269" spans="1:1">
      <c r="A269" s="49"/>
    </row>
    <row r="270" spans="1:1">
      <c r="A270" s="49"/>
    </row>
    <row r="271" spans="1:1">
      <c r="A271" s="49"/>
    </row>
    <row r="272" spans="1:1">
      <c r="A272" s="49"/>
    </row>
    <row r="273" spans="1:1">
      <c r="A273" s="49"/>
    </row>
    <row r="274" spans="1:1">
      <c r="A274" s="49"/>
    </row>
    <row r="275" spans="1:1">
      <c r="A275" s="49"/>
    </row>
    <row r="276" spans="1:1">
      <c r="A276" s="49"/>
    </row>
    <row r="277" spans="1:1">
      <c r="A277" s="49"/>
    </row>
    <row r="278" spans="1:1">
      <c r="A278" s="49"/>
    </row>
    <row r="279" spans="1:1">
      <c r="A279" s="49"/>
    </row>
    <row r="280" spans="1:1">
      <c r="A280" s="49"/>
    </row>
    <row r="281" spans="1:1">
      <c r="A281" s="49"/>
    </row>
    <row r="282" spans="1:1">
      <c r="A282" s="49"/>
    </row>
    <row r="283" spans="1:1">
      <c r="A283" s="49"/>
    </row>
    <row r="284" spans="1:1">
      <c r="A284" s="49"/>
    </row>
    <row r="285" spans="1:1">
      <c r="A285" s="49"/>
    </row>
    <row r="286" spans="1:1">
      <c r="A286" s="49"/>
    </row>
    <row r="287" spans="1:1">
      <c r="A287" s="49"/>
    </row>
    <row r="288" spans="1:1">
      <c r="A288" s="49"/>
    </row>
    <row r="289" spans="1:1">
      <c r="A289" s="49"/>
    </row>
    <row r="290" spans="1:1">
      <c r="A290" s="49"/>
    </row>
    <row r="291" spans="1:1">
      <c r="A291" s="49"/>
    </row>
    <row r="292" spans="1:1">
      <c r="A292" s="49"/>
    </row>
    <row r="293" spans="1:1">
      <c r="A293" s="49"/>
    </row>
    <row r="294" spans="1:1">
      <c r="A294" s="49"/>
    </row>
    <row r="295" spans="1:1">
      <c r="A295" s="49"/>
    </row>
    <row r="296" spans="1:1">
      <c r="A296" s="49"/>
    </row>
    <row r="297" spans="1:1">
      <c r="A297" s="49"/>
    </row>
    <row r="298" spans="1:1">
      <c r="A298" s="49"/>
    </row>
    <row r="299" spans="1:1">
      <c r="A299" s="49"/>
    </row>
    <row r="300" spans="1:1">
      <c r="A300" s="49"/>
    </row>
    <row r="301" spans="1:1">
      <c r="A301" s="49"/>
    </row>
    <row r="302" spans="1:1">
      <c r="A302" s="49"/>
    </row>
    <row r="303" spans="1:1">
      <c r="A303" s="49"/>
    </row>
    <row r="304" spans="1:1">
      <c r="A304" s="49"/>
    </row>
    <row r="305" spans="1:1">
      <c r="A305" s="49"/>
    </row>
    <row r="306" spans="1:1">
      <c r="A306" s="49"/>
    </row>
    <row r="307" spans="1:1">
      <c r="A307" s="49"/>
    </row>
    <row r="308" spans="1:1">
      <c r="A308" s="49"/>
    </row>
    <row r="309" spans="1:1">
      <c r="A309" s="49"/>
    </row>
    <row r="310" spans="1:1">
      <c r="A310" s="49"/>
    </row>
    <row r="311" spans="1:1">
      <c r="A311" s="49"/>
    </row>
    <row r="312" spans="1:1">
      <c r="A312" s="49"/>
    </row>
    <row r="313" spans="1:1">
      <c r="A313" s="49"/>
    </row>
    <row r="314" spans="1:1">
      <c r="A314" s="49"/>
    </row>
    <row r="315" spans="1:1">
      <c r="A315" s="49"/>
    </row>
    <row r="316" spans="1:1">
      <c r="A316" s="49"/>
    </row>
    <row r="317" spans="1:1">
      <c r="A317" s="49"/>
    </row>
    <row r="318" spans="1:1">
      <c r="A318" s="49"/>
    </row>
    <row r="319" spans="1:1">
      <c r="A319" s="49"/>
    </row>
    <row r="320" spans="1:1">
      <c r="A320" s="49"/>
    </row>
    <row r="321" spans="1:1">
      <c r="A321" s="49"/>
    </row>
    <row r="322" spans="1:1">
      <c r="A322" s="49"/>
    </row>
    <row r="323" spans="1:1">
      <c r="A323" s="49"/>
    </row>
    <row r="324" spans="1:1">
      <c r="A324" s="49"/>
    </row>
    <row r="325" spans="1:1">
      <c r="A325" s="49"/>
    </row>
    <row r="326" spans="1:1">
      <c r="A326" s="49"/>
    </row>
    <row r="327" spans="1:1">
      <c r="A327" s="49"/>
    </row>
    <row r="328" spans="1:1">
      <c r="A328" s="49"/>
    </row>
  </sheetData>
  <mergeCells count="12">
    <mergeCell ref="C103:D103"/>
    <mergeCell ref="F103:H103"/>
    <mergeCell ref="C102:F102"/>
    <mergeCell ref="G102:H102"/>
    <mergeCell ref="A1:I1"/>
    <mergeCell ref="A90:I90"/>
    <mergeCell ref="C3:D3"/>
    <mergeCell ref="E3:I3"/>
    <mergeCell ref="B3:B4"/>
    <mergeCell ref="A3:A4"/>
    <mergeCell ref="A6:I6"/>
    <mergeCell ref="A82:I82"/>
  </mergeCells>
  <phoneticPr fontId="0" type="noConversion"/>
  <pageMargins left="0" right="0" top="0.78740157480314965" bottom="0" header="0.19685039370078741" footer="0.11811023622047245"/>
  <pageSetup paperSize="9" scale="45" orientation="landscape" r:id="rId1"/>
  <headerFooter alignWithMargins="0">
    <oddHeader>&amp;C
&amp;"Times New Roman,звичайний"&amp;14 5&amp;"Arial Cyr,звичайний"&amp;10
&amp;R&amp;"Times New Roman,звичайний"&amp;14Таблиця 1</oddHeader>
  </headerFooter>
  <ignoredErrors>
    <ignoredError sqref="H89 H91:H98 G75:G78 G18:G33 G70:G72 G46:G48 G9:G13 G68 H54:H59 G60:G66 H8:H19 H60:H81 G54:G59 H84:H85 G89 G86:G88 H86:H88 C89 H21:H33 G15:G17 G41:G45 H41:H5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J198"/>
  <sheetViews>
    <sheetView zoomScale="75" zoomScaleNormal="75" zoomScaleSheetLayoutView="7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E20" sqref="E20"/>
    </sheetView>
  </sheetViews>
  <sheetFormatPr defaultColWidth="9.140625" defaultRowHeight="18.75"/>
  <cols>
    <col min="1" max="1" width="86.85546875" style="43" customWidth="1"/>
    <col min="2" max="2" width="15.28515625" style="46" customWidth="1"/>
    <col min="3" max="3" width="14.28515625" style="46" customWidth="1"/>
    <col min="4" max="6" width="18.7109375" style="46" customWidth="1"/>
    <col min="7" max="7" width="15.28515625" style="46" customWidth="1"/>
    <col min="8" max="8" width="15" style="46" customWidth="1"/>
    <col min="9" max="9" width="10" style="43" customWidth="1"/>
    <col min="10" max="10" width="9.5703125" style="43" customWidth="1"/>
    <col min="11" max="16384" width="9.140625" style="43"/>
  </cols>
  <sheetData>
    <row r="1" spans="1:8">
      <c r="A1" s="222" t="s">
        <v>104</v>
      </c>
      <c r="B1" s="222"/>
      <c r="C1" s="222"/>
      <c r="D1" s="222"/>
      <c r="E1" s="222"/>
      <c r="F1" s="222"/>
      <c r="G1" s="222"/>
      <c r="H1" s="222"/>
    </row>
    <row r="2" spans="1:8">
      <c r="A2" s="222"/>
      <c r="B2" s="222"/>
      <c r="C2" s="222"/>
      <c r="D2" s="222"/>
      <c r="E2" s="222"/>
      <c r="F2" s="222"/>
      <c r="G2" s="222"/>
      <c r="H2" s="222"/>
    </row>
    <row r="3" spans="1:8" ht="38.25" customHeight="1">
      <c r="A3" s="214" t="s">
        <v>169</v>
      </c>
      <c r="B3" s="225" t="s">
        <v>8</v>
      </c>
      <c r="C3" s="206" t="s">
        <v>317</v>
      </c>
      <c r="D3" s="206"/>
      <c r="E3" s="214" t="s">
        <v>354</v>
      </c>
      <c r="F3" s="214"/>
      <c r="G3" s="214"/>
      <c r="H3" s="214"/>
    </row>
    <row r="4" spans="1:8" ht="39" customHeight="1">
      <c r="A4" s="214"/>
      <c r="B4" s="225"/>
      <c r="C4" s="7" t="s">
        <v>156</v>
      </c>
      <c r="D4" s="7" t="s">
        <v>157</v>
      </c>
      <c r="E4" s="7" t="s">
        <v>158</v>
      </c>
      <c r="F4" s="7" t="s">
        <v>148</v>
      </c>
      <c r="G4" s="68" t="s">
        <v>164</v>
      </c>
      <c r="H4" s="68" t="s">
        <v>165</v>
      </c>
    </row>
    <row r="5" spans="1:8">
      <c r="A5" s="50">
        <v>1</v>
      </c>
      <c r="B5" s="51">
        <v>2</v>
      </c>
      <c r="C5" s="192">
        <v>3</v>
      </c>
      <c r="D5" s="193">
        <v>4</v>
      </c>
      <c r="E5" s="192">
        <v>5</v>
      </c>
      <c r="F5" s="51">
        <v>6</v>
      </c>
      <c r="G5" s="50">
        <v>7</v>
      </c>
      <c r="H5" s="51">
        <v>8</v>
      </c>
    </row>
    <row r="6" spans="1:8" ht="24.95" customHeight="1">
      <c r="A6" s="224" t="s">
        <v>103</v>
      </c>
      <c r="B6" s="224"/>
      <c r="C6" s="224"/>
      <c r="D6" s="224"/>
      <c r="E6" s="224"/>
      <c r="F6" s="224"/>
      <c r="G6" s="224"/>
      <c r="H6" s="224"/>
    </row>
    <row r="7" spans="1:8" ht="42.75" customHeight="1">
      <c r="A7" s="44" t="s">
        <v>42</v>
      </c>
      <c r="B7" s="6">
        <v>2000</v>
      </c>
      <c r="C7" s="101"/>
      <c r="D7" s="101"/>
      <c r="E7" s="101"/>
      <c r="F7" s="101"/>
      <c r="G7" s="101">
        <f t="shared" ref="G7:G18" si="0">F7-E7</f>
        <v>0</v>
      </c>
      <c r="H7" s="149" t="e">
        <f>(F7/E7)*100</f>
        <v>#DIV/0!</v>
      </c>
    </row>
    <row r="8" spans="1:8" ht="37.5">
      <c r="A8" s="44" t="s">
        <v>231</v>
      </c>
      <c r="B8" s="6">
        <v>2010</v>
      </c>
      <c r="C8" s="150">
        <f>SUM(C9:C10)</f>
        <v>0</v>
      </c>
      <c r="D8" s="150">
        <f>SUM(D9:D10)</f>
        <v>0</v>
      </c>
      <c r="E8" s="150">
        <f>SUM(E9:E10)</f>
        <v>0</v>
      </c>
      <c r="F8" s="150">
        <f>SUM(F9:F10)</f>
        <v>0</v>
      </c>
      <c r="G8" s="101">
        <f t="shared" si="0"/>
        <v>0</v>
      </c>
      <c r="H8" s="149" t="e">
        <f t="shared" ref="H8:H43" si="1">(F8/E8)*100</f>
        <v>#DIV/0!</v>
      </c>
    </row>
    <row r="9" spans="1:8" ht="42.75" customHeight="1">
      <c r="A9" s="8" t="s">
        <v>126</v>
      </c>
      <c r="B9" s="6">
        <v>2011</v>
      </c>
      <c r="C9" s="101"/>
      <c r="D9" s="101" t="s">
        <v>202</v>
      </c>
      <c r="E9" s="101" t="s">
        <v>202</v>
      </c>
      <c r="F9" s="101" t="s">
        <v>202</v>
      </c>
      <c r="G9" s="101" t="e">
        <f t="shared" si="0"/>
        <v>#VALUE!</v>
      </c>
      <c r="H9" s="149" t="e">
        <f t="shared" si="1"/>
        <v>#VALUE!</v>
      </c>
    </row>
    <row r="10" spans="1:8" ht="42.75" customHeight="1">
      <c r="A10" s="8" t="s">
        <v>358</v>
      </c>
      <c r="B10" s="6">
        <v>2012</v>
      </c>
      <c r="C10" s="101" t="s">
        <v>202</v>
      </c>
      <c r="D10" s="101" t="s">
        <v>202</v>
      </c>
      <c r="E10" s="101" t="s">
        <v>202</v>
      </c>
      <c r="F10" s="101" t="s">
        <v>202</v>
      </c>
      <c r="G10" s="101" t="e">
        <f t="shared" si="0"/>
        <v>#VALUE!</v>
      </c>
      <c r="H10" s="149" t="e">
        <f t="shared" si="1"/>
        <v>#VALUE!</v>
      </c>
    </row>
    <row r="11" spans="1:8" ht="20.100000000000001" customHeight="1">
      <c r="A11" s="8" t="s">
        <v>112</v>
      </c>
      <c r="B11" s="6" t="s">
        <v>133</v>
      </c>
      <c r="C11" s="101" t="s">
        <v>202</v>
      </c>
      <c r="D11" s="101" t="s">
        <v>202</v>
      </c>
      <c r="E11" s="101" t="s">
        <v>202</v>
      </c>
      <c r="F11" s="101" t="s">
        <v>202</v>
      </c>
      <c r="G11" s="101" t="e">
        <f t="shared" si="0"/>
        <v>#VALUE!</v>
      </c>
      <c r="H11" s="149" t="e">
        <f t="shared" si="1"/>
        <v>#VALUE!</v>
      </c>
    </row>
    <row r="12" spans="1:8" ht="20.100000000000001" customHeight="1">
      <c r="A12" s="8" t="s">
        <v>119</v>
      </c>
      <c r="B12" s="6">
        <v>2020</v>
      </c>
      <c r="C12" s="101"/>
      <c r="D12" s="101"/>
      <c r="E12" s="101"/>
      <c r="F12" s="101"/>
      <c r="G12" s="101">
        <f t="shared" si="0"/>
        <v>0</v>
      </c>
      <c r="H12" s="149" t="e">
        <f t="shared" si="1"/>
        <v>#DIV/0!</v>
      </c>
    </row>
    <row r="13" spans="1:8" s="45" customFormat="1" ht="20.100000000000001" customHeight="1">
      <c r="A13" s="44" t="s">
        <v>52</v>
      </c>
      <c r="B13" s="6">
        <v>2030</v>
      </c>
      <c r="C13" s="101" t="s">
        <v>202</v>
      </c>
      <c r="D13" s="101" t="s">
        <v>202</v>
      </c>
      <c r="E13" s="101" t="s">
        <v>202</v>
      </c>
      <c r="F13" s="101" t="s">
        <v>202</v>
      </c>
      <c r="G13" s="101" t="e">
        <f t="shared" si="0"/>
        <v>#VALUE!</v>
      </c>
      <c r="H13" s="149" t="e">
        <f t="shared" si="1"/>
        <v>#VALUE!</v>
      </c>
    </row>
    <row r="14" spans="1:8" ht="20.100000000000001" customHeight="1">
      <c r="A14" s="44" t="s">
        <v>96</v>
      </c>
      <c r="B14" s="6">
        <v>2031</v>
      </c>
      <c r="C14" s="101" t="s">
        <v>202</v>
      </c>
      <c r="D14" s="101" t="s">
        <v>202</v>
      </c>
      <c r="E14" s="101" t="s">
        <v>202</v>
      </c>
      <c r="F14" s="101" t="s">
        <v>202</v>
      </c>
      <c r="G14" s="101" t="e">
        <f t="shared" si="0"/>
        <v>#VALUE!</v>
      </c>
      <c r="H14" s="149" t="e">
        <f t="shared" si="1"/>
        <v>#VALUE!</v>
      </c>
    </row>
    <row r="15" spans="1:8" ht="20.100000000000001" customHeight="1">
      <c r="A15" s="44" t="s">
        <v>15</v>
      </c>
      <c r="B15" s="6">
        <v>2040</v>
      </c>
      <c r="C15" s="101" t="s">
        <v>202</v>
      </c>
      <c r="D15" s="101" t="s">
        <v>202</v>
      </c>
      <c r="E15" s="101" t="s">
        <v>202</v>
      </c>
      <c r="F15" s="101" t="s">
        <v>202</v>
      </c>
      <c r="G15" s="101" t="e">
        <f t="shared" si="0"/>
        <v>#VALUE!</v>
      </c>
      <c r="H15" s="149" t="e">
        <f t="shared" si="1"/>
        <v>#VALUE!</v>
      </c>
    </row>
    <row r="16" spans="1:8" ht="20.100000000000001" customHeight="1">
      <c r="A16" s="44" t="s">
        <v>87</v>
      </c>
      <c r="B16" s="6">
        <v>2050</v>
      </c>
      <c r="C16" s="101" t="s">
        <v>202</v>
      </c>
      <c r="D16" s="101" t="s">
        <v>202</v>
      </c>
      <c r="E16" s="101" t="s">
        <v>202</v>
      </c>
      <c r="F16" s="101" t="s">
        <v>202</v>
      </c>
      <c r="G16" s="101" t="e">
        <f t="shared" si="0"/>
        <v>#VALUE!</v>
      </c>
      <c r="H16" s="149" t="e">
        <f t="shared" si="1"/>
        <v>#VALUE!</v>
      </c>
    </row>
    <row r="17" spans="1:9" ht="20.100000000000001" customHeight="1">
      <c r="A17" s="44" t="s">
        <v>88</v>
      </c>
      <c r="B17" s="6">
        <v>2060</v>
      </c>
      <c r="C17" s="101" t="s">
        <v>202</v>
      </c>
      <c r="D17" s="101" t="s">
        <v>202</v>
      </c>
      <c r="E17" s="101" t="s">
        <v>202</v>
      </c>
      <c r="F17" s="101" t="s">
        <v>202</v>
      </c>
      <c r="G17" s="101" t="e">
        <f t="shared" si="0"/>
        <v>#VALUE!</v>
      </c>
      <c r="H17" s="149" t="e">
        <f t="shared" si="1"/>
        <v>#VALUE!</v>
      </c>
    </row>
    <row r="18" spans="1:9" ht="42.75" customHeight="1">
      <c r="A18" s="44" t="s">
        <v>43</v>
      </c>
      <c r="B18" s="6">
        <v>2070</v>
      </c>
      <c r="C18" s="114">
        <f>SUM(C7,C8,C12,C13,C15,C16,C17)+'I. Фін результат'!C76</f>
        <v>225</v>
      </c>
      <c r="D18" s="114">
        <f>SUM(D7,D8,D12,D13,D15,D16,D17)+'I. Фін результат'!D76</f>
        <v>185</v>
      </c>
      <c r="E18" s="114">
        <f>SUM(E7,E8,E12,E13,E15,E16,E17)+'I. Фін результат'!E76</f>
        <v>19</v>
      </c>
      <c r="F18" s="114">
        <f>SUM(F7,F8,F12,F13,F15,F16,F17)+'I. Фін результат'!F76</f>
        <v>150</v>
      </c>
      <c r="G18" s="101">
        <f t="shared" si="0"/>
        <v>131</v>
      </c>
      <c r="H18" s="149">
        <f t="shared" si="1"/>
        <v>789.47368421052624</v>
      </c>
    </row>
    <row r="19" spans="1:9" ht="24.95" customHeight="1">
      <c r="A19" s="224" t="s">
        <v>343</v>
      </c>
      <c r="B19" s="224"/>
      <c r="C19" s="224"/>
      <c r="D19" s="224"/>
      <c r="E19" s="224"/>
      <c r="F19" s="224"/>
      <c r="G19" s="224"/>
      <c r="H19" s="224"/>
    </row>
    <row r="20" spans="1:9" ht="37.5">
      <c r="A20" s="69" t="s">
        <v>335</v>
      </c>
      <c r="B20" s="142">
        <v>2110</v>
      </c>
      <c r="C20" s="109">
        <f>SUM(C21:C29)</f>
        <v>3107</v>
      </c>
      <c r="D20" s="109">
        <f>SUM(D21:D29)</f>
        <v>2809</v>
      </c>
      <c r="E20" s="109">
        <f>SUM(E21:E29)</f>
        <v>804</v>
      </c>
      <c r="F20" s="109">
        <f>SUM(F21:F29)</f>
        <v>1412</v>
      </c>
      <c r="G20" s="110">
        <f t="shared" ref="G20:G25" si="2">F20-E20</f>
        <v>608</v>
      </c>
      <c r="H20" s="151">
        <f t="shared" si="1"/>
        <v>175.62189054726369</v>
      </c>
    </row>
    <row r="21" spans="1:9">
      <c r="A21" s="8" t="s">
        <v>238</v>
      </c>
      <c r="B21" s="6">
        <v>2111</v>
      </c>
      <c r="C21" s="101">
        <v>50</v>
      </c>
      <c r="D21" s="101">
        <f>F21</f>
        <v>40</v>
      </c>
      <c r="E21" s="101">
        <v>4</v>
      </c>
      <c r="F21" s="101">
        <v>40</v>
      </c>
      <c r="G21" s="101">
        <f t="shared" si="2"/>
        <v>36</v>
      </c>
      <c r="H21" s="149">
        <f t="shared" si="1"/>
        <v>1000</v>
      </c>
    </row>
    <row r="22" spans="1:9">
      <c r="A22" s="8" t="s">
        <v>336</v>
      </c>
      <c r="B22" s="6">
        <v>2112</v>
      </c>
      <c r="C22" s="101">
        <v>3057</v>
      </c>
      <c r="D22" s="101">
        <f>1397+F22</f>
        <v>2769</v>
      </c>
      <c r="E22" s="101">
        <v>800</v>
      </c>
      <c r="F22" s="101">
        <v>1372</v>
      </c>
      <c r="G22" s="101">
        <f t="shared" si="2"/>
        <v>572</v>
      </c>
      <c r="H22" s="149">
        <f t="shared" si="1"/>
        <v>171.5</v>
      </c>
    </row>
    <row r="23" spans="1:9" s="45" customFormat="1" ht="18.75" customHeight="1">
      <c r="A23" s="44" t="s">
        <v>337</v>
      </c>
      <c r="B23" s="50">
        <v>2113</v>
      </c>
      <c r="C23" s="101">
        <v>0</v>
      </c>
      <c r="D23" s="101">
        <v>0</v>
      </c>
      <c r="E23" s="101">
        <v>0</v>
      </c>
      <c r="F23" s="101">
        <v>0</v>
      </c>
      <c r="G23" s="101">
        <f>F23-E23</f>
        <v>0</v>
      </c>
      <c r="H23" s="149" t="e">
        <f t="shared" si="1"/>
        <v>#DIV/0!</v>
      </c>
    </row>
    <row r="24" spans="1:9">
      <c r="A24" s="44" t="s">
        <v>63</v>
      </c>
      <c r="B24" s="50">
        <v>2114</v>
      </c>
      <c r="C24" s="101"/>
      <c r="D24" s="101"/>
      <c r="E24" s="101"/>
      <c r="F24" s="101"/>
      <c r="G24" s="101">
        <f t="shared" si="2"/>
        <v>0</v>
      </c>
      <c r="H24" s="149" t="e">
        <f t="shared" si="1"/>
        <v>#DIV/0!</v>
      </c>
    </row>
    <row r="25" spans="1:9" ht="37.5">
      <c r="A25" s="44" t="s">
        <v>338</v>
      </c>
      <c r="B25" s="50">
        <v>2115</v>
      </c>
      <c r="C25" s="101"/>
      <c r="D25" s="101"/>
      <c r="E25" s="101"/>
      <c r="F25" s="101"/>
      <c r="G25" s="101">
        <f t="shared" si="2"/>
        <v>0</v>
      </c>
      <c r="H25" s="149" t="e">
        <f t="shared" si="1"/>
        <v>#DIV/0!</v>
      </c>
    </row>
    <row r="26" spans="1:9" s="47" customFormat="1">
      <c r="A26" s="44" t="s">
        <v>79</v>
      </c>
      <c r="B26" s="50">
        <v>2116</v>
      </c>
      <c r="C26" s="101"/>
      <c r="D26" s="101"/>
      <c r="E26" s="101"/>
      <c r="F26" s="101"/>
      <c r="G26" s="101">
        <f t="shared" ref="G26:G43" si="3">F26-E26</f>
        <v>0</v>
      </c>
      <c r="H26" s="149" t="e">
        <f t="shared" si="1"/>
        <v>#DIV/0!</v>
      </c>
      <c r="I26" s="43"/>
    </row>
    <row r="27" spans="1:9" ht="20.100000000000001" customHeight="1">
      <c r="A27" s="44" t="s">
        <v>359</v>
      </c>
      <c r="B27" s="50">
        <v>2117</v>
      </c>
      <c r="C27" s="101"/>
      <c r="D27" s="101"/>
      <c r="E27" s="101"/>
      <c r="F27" s="101"/>
      <c r="G27" s="101">
        <f t="shared" si="3"/>
        <v>0</v>
      </c>
      <c r="H27" s="149" t="e">
        <f t="shared" si="1"/>
        <v>#DIV/0!</v>
      </c>
    </row>
    <row r="28" spans="1:9" ht="20.100000000000001" customHeight="1">
      <c r="A28" s="44" t="s">
        <v>62</v>
      </c>
      <c r="B28" s="50">
        <v>2118</v>
      </c>
      <c r="C28" s="101">
        <v>0</v>
      </c>
      <c r="D28" s="101">
        <v>0</v>
      </c>
      <c r="E28" s="101">
        <v>0</v>
      </c>
      <c r="F28" s="101">
        <v>0</v>
      </c>
      <c r="G28" s="101">
        <f t="shared" si="3"/>
        <v>0</v>
      </c>
      <c r="H28" s="149" t="e">
        <f>(F28/E28)*100</f>
        <v>#DIV/0!</v>
      </c>
    </row>
    <row r="29" spans="1:9" ht="20.100000000000001" customHeight="1">
      <c r="A29" s="44" t="s">
        <v>344</v>
      </c>
      <c r="B29" s="50">
        <v>2119</v>
      </c>
      <c r="C29" s="101"/>
      <c r="D29" s="101"/>
      <c r="E29" s="101"/>
      <c r="F29" s="101"/>
      <c r="G29" s="101">
        <f t="shared" si="3"/>
        <v>0</v>
      </c>
      <c r="H29" s="149" t="e">
        <f t="shared" si="1"/>
        <v>#DIV/0!</v>
      </c>
    </row>
    <row r="30" spans="1:9" ht="37.5">
      <c r="A30" s="69" t="s">
        <v>345</v>
      </c>
      <c r="B30" s="57">
        <v>2120</v>
      </c>
      <c r="C30" s="109">
        <f>SUM(C31:C34)</f>
        <v>1521</v>
      </c>
      <c r="D30" s="109">
        <f>SUM(D31:D34)</f>
        <v>1632</v>
      </c>
      <c r="E30" s="109">
        <f>SUM(E31:E34)</f>
        <v>842</v>
      </c>
      <c r="F30" s="109">
        <f>SUM(F31:F34)</f>
        <v>877</v>
      </c>
      <c r="G30" s="110">
        <f t="shared" si="3"/>
        <v>35</v>
      </c>
      <c r="H30" s="151">
        <f t="shared" si="1"/>
        <v>104.15676959619952</v>
      </c>
    </row>
    <row r="31" spans="1:9" ht="20.100000000000001" customHeight="1">
      <c r="A31" s="44" t="s">
        <v>62</v>
      </c>
      <c r="B31" s="50">
        <v>2121</v>
      </c>
      <c r="C31" s="101">
        <v>1521</v>
      </c>
      <c r="D31" s="101">
        <f>755+F31</f>
        <v>1632</v>
      </c>
      <c r="E31" s="101">
        <v>842</v>
      </c>
      <c r="F31" s="101">
        <v>877</v>
      </c>
      <c r="G31" s="101"/>
      <c r="H31" s="149">
        <f t="shared" si="1"/>
        <v>104.15676959619952</v>
      </c>
    </row>
    <row r="32" spans="1:9" ht="20.100000000000001" customHeight="1">
      <c r="A32" s="44" t="s">
        <v>346</v>
      </c>
      <c r="B32" s="50">
        <v>2122</v>
      </c>
      <c r="C32" s="101"/>
      <c r="D32" s="101"/>
      <c r="E32" s="101"/>
      <c r="F32" s="101"/>
      <c r="G32" s="101"/>
      <c r="H32" s="149" t="e">
        <f t="shared" si="1"/>
        <v>#DIV/0!</v>
      </c>
    </row>
    <row r="33" spans="1:9" ht="20.100000000000001" customHeight="1">
      <c r="A33" s="44" t="s">
        <v>347</v>
      </c>
      <c r="B33" s="50">
        <v>2123</v>
      </c>
      <c r="C33" s="101"/>
      <c r="D33" s="101"/>
      <c r="E33" s="101"/>
      <c r="F33" s="101"/>
      <c r="G33" s="101"/>
      <c r="H33" s="149" t="e">
        <f t="shared" si="1"/>
        <v>#DIV/0!</v>
      </c>
    </row>
    <row r="34" spans="1:9" s="45" customFormat="1" ht="19.899999999999999" customHeight="1">
      <c r="A34" s="44" t="s">
        <v>344</v>
      </c>
      <c r="B34" s="50">
        <v>2124</v>
      </c>
      <c r="C34" s="101"/>
      <c r="D34" s="101"/>
      <c r="E34" s="101"/>
      <c r="F34" s="101"/>
      <c r="G34" s="101">
        <f t="shared" si="3"/>
        <v>0</v>
      </c>
      <c r="H34" s="149" t="e">
        <f t="shared" si="1"/>
        <v>#DIV/0!</v>
      </c>
    </row>
    <row r="35" spans="1:9" ht="36" customHeight="1">
      <c r="A35" s="69" t="s">
        <v>348</v>
      </c>
      <c r="B35" s="57">
        <v>2130</v>
      </c>
      <c r="C35" s="109">
        <f>SUM(C36:C39)</f>
        <v>1984</v>
      </c>
      <c r="D35" s="109">
        <f>SUM(D36:D39)</f>
        <v>2001</v>
      </c>
      <c r="E35" s="109">
        <f>SUM(E36:E39)</f>
        <v>1033</v>
      </c>
      <c r="F35" s="109">
        <f>SUM(F36:F39)</f>
        <v>988</v>
      </c>
      <c r="G35" s="110">
        <f t="shared" si="3"/>
        <v>-45</v>
      </c>
      <c r="H35" s="151">
        <f t="shared" si="1"/>
        <v>95.643756050338823</v>
      </c>
    </row>
    <row r="36" spans="1:9" ht="60.75" customHeight="1">
      <c r="A36" s="44" t="s">
        <v>360</v>
      </c>
      <c r="B36" s="50">
        <v>2131</v>
      </c>
      <c r="C36" s="101"/>
      <c r="D36" s="101">
        <f>F36</f>
        <v>28</v>
      </c>
      <c r="E36" s="101">
        <v>3</v>
      </c>
      <c r="F36" s="101">
        <v>28</v>
      </c>
      <c r="G36" s="101">
        <f t="shared" si="3"/>
        <v>25</v>
      </c>
      <c r="H36" s="149">
        <f t="shared" si="1"/>
        <v>933.33333333333337</v>
      </c>
    </row>
    <row r="37" spans="1:9" s="45" customFormat="1" ht="20.100000000000001" customHeight="1">
      <c r="A37" s="44" t="s">
        <v>349</v>
      </c>
      <c r="B37" s="50">
        <v>2132</v>
      </c>
      <c r="C37" s="101"/>
      <c r="D37" s="101"/>
      <c r="E37" s="101"/>
      <c r="F37" s="101"/>
      <c r="G37" s="101">
        <f t="shared" si="3"/>
        <v>0</v>
      </c>
      <c r="H37" s="149" t="e">
        <f t="shared" si="1"/>
        <v>#DIV/0!</v>
      </c>
    </row>
    <row r="38" spans="1:9" ht="20.100000000000001" customHeight="1">
      <c r="A38" s="44" t="s">
        <v>350</v>
      </c>
      <c r="B38" s="50">
        <v>2133</v>
      </c>
      <c r="C38" s="101">
        <v>1984</v>
      </c>
      <c r="D38" s="101">
        <f>1013+F38</f>
        <v>1973</v>
      </c>
      <c r="E38" s="101">
        <v>1030</v>
      </c>
      <c r="F38" s="101">
        <v>960</v>
      </c>
      <c r="G38" s="101">
        <f t="shared" si="3"/>
        <v>-70</v>
      </c>
      <c r="H38" s="149">
        <f t="shared" si="1"/>
        <v>93.203883495145632</v>
      </c>
    </row>
    <row r="39" spans="1:9" ht="25.15" customHeight="1">
      <c r="A39" s="44" t="s">
        <v>351</v>
      </c>
      <c r="B39" s="50">
        <v>2134</v>
      </c>
      <c r="C39" s="101"/>
      <c r="D39" s="101"/>
      <c r="E39" s="101"/>
      <c r="F39" s="101"/>
      <c r="G39" s="101"/>
      <c r="H39" s="149" t="e">
        <f t="shared" si="1"/>
        <v>#DIV/0!</v>
      </c>
    </row>
    <row r="40" spans="1:9" ht="20.100000000000001" customHeight="1">
      <c r="A40" s="69" t="s">
        <v>352</v>
      </c>
      <c r="B40" s="57">
        <v>2140</v>
      </c>
      <c r="C40" s="109">
        <f>SUM(C41:C42)</f>
        <v>0</v>
      </c>
      <c r="D40" s="109">
        <f>SUM(D41:D42)</f>
        <v>0</v>
      </c>
      <c r="E40" s="109">
        <f>SUM(E41:E42)</f>
        <v>0</v>
      </c>
      <c r="F40" s="109">
        <f>SUM(F41:F42)</f>
        <v>0</v>
      </c>
      <c r="G40" s="110"/>
      <c r="H40" s="151" t="e">
        <f t="shared" si="1"/>
        <v>#DIV/0!</v>
      </c>
    </row>
    <row r="41" spans="1:9" ht="37.5">
      <c r="A41" s="44" t="s">
        <v>97</v>
      </c>
      <c r="B41" s="50">
        <v>2141</v>
      </c>
      <c r="C41" s="101"/>
      <c r="D41" s="101"/>
      <c r="E41" s="101"/>
      <c r="F41" s="101"/>
      <c r="G41" s="101"/>
      <c r="H41" s="149" t="e">
        <f t="shared" si="1"/>
        <v>#DIV/0!</v>
      </c>
    </row>
    <row r="42" spans="1:9" s="45" customFormat="1" ht="20.100000000000001" customHeight="1">
      <c r="A42" s="44" t="s">
        <v>353</v>
      </c>
      <c r="B42" s="50">
        <v>2142</v>
      </c>
      <c r="C42" s="101"/>
      <c r="D42" s="101"/>
      <c r="E42" s="101"/>
      <c r="F42" s="101"/>
      <c r="G42" s="101">
        <f t="shared" si="3"/>
        <v>0</v>
      </c>
      <c r="H42" s="149" t="e">
        <f t="shared" si="1"/>
        <v>#DIV/0!</v>
      </c>
    </row>
    <row r="43" spans="1:9" s="45" customFormat="1" ht="21.75" customHeight="1">
      <c r="A43" s="69" t="s">
        <v>342</v>
      </c>
      <c r="B43" s="57">
        <v>2200</v>
      </c>
      <c r="C43" s="109">
        <f>SUM(C20,C30,C35,C40)</f>
        <v>6612</v>
      </c>
      <c r="D43" s="109">
        <f>SUM(D20,D30,D35,D40)</f>
        <v>6442</v>
      </c>
      <c r="E43" s="109">
        <f>SUM(E20,E30,E35,E40)</f>
        <v>2679</v>
      </c>
      <c r="F43" s="109">
        <f>SUM(F20,F30,F35,F40)</f>
        <v>3277</v>
      </c>
      <c r="G43" s="110">
        <f t="shared" si="3"/>
        <v>598</v>
      </c>
      <c r="H43" s="151">
        <f t="shared" si="1"/>
        <v>122.3217618514371</v>
      </c>
      <c r="I43" s="43"/>
    </row>
    <row r="44" spans="1:9" s="45" customFormat="1">
      <c r="A44" s="67"/>
      <c r="B44" s="46"/>
      <c r="C44" s="46"/>
      <c r="D44" s="46"/>
      <c r="E44" s="46"/>
      <c r="F44" s="46"/>
      <c r="G44" s="46"/>
      <c r="H44" s="46"/>
    </row>
    <row r="45" spans="1:9" s="45" customFormat="1">
      <c r="A45" s="67"/>
      <c r="B45" s="46"/>
      <c r="C45" s="46"/>
      <c r="D45" s="46"/>
      <c r="E45" s="46" t="s">
        <v>408</v>
      </c>
      <c r="F45" s="46"/>
      <c r="G45" s="46"/>
      <c r="H45" s="46"/>
    </row>
    <row r="46" spans="1:9" s="45" customFormat="1">
      <c r="A46" s="67"/>
      <c r="B46" s="46"/>
      <c r="C46" s="46"/>
      <c r="D46" s="46"/>
      <c r="E46" s="46"/>
      <c r="F46" s="46"/>
      <c r="G46" s="46"/>
      <c r="H46" s="46"/>
    </row>
    <row r="47" spans="1:9" s="189" customFormat="1">
      <c r="A47" s="26" t="s">
        <v>411</v>
      </c>
      <c r="B47" s="1"/>
      <c r="C47" s="217" t="s">
        <v>80</v>
      </c>
      <c r="D47" s="218"/>
      <c r="E47" s="218"/>
      <c r="F47" s="218"/>
      <c r="G47" s="216" t="s">
        <v>412</v>
      </c>
      <c r="H47" s="216"/>
    </row>
    <row r="48" spans="1:9" s="2" customFormat="1">
      <c r="A48" s="70"/>
      <c r="B48" s="3"/>
      <c r="C48" s="219"/>
      <c r="D48" s="219"/>
      <c r="E48" s="3"/>
      <c r="F48" s="223"/>
      <c r="G48" s="223"/>
      <c r="H48" s="223"/>
    </row>
    <row r="49" spans="1:10" s="46" customFormat="1">
      <c r="A49" s="59"/>
      <c r="I49" s="43"/>
      <c r="J49" s="43"/>
    </row>
    <row r="50" spans="1:10" s="46" customFormat="1">
      <c r="A50" s="59"/>
      <c r="I50" s="43"/>
      <c r="J50" s="43"/>
    </row>
    <row r="51" spans="1:10" s="46" customFormat="1">
      <c r="A51" s="59"/>
      <c r="I51" s="43"/>
      <c r="J51" s="43"/>
    </row>
    <row r="52" spans="1:10" s="46" customFormat="1">
      <c r="A52" s="59"/>
      <c r="I52" s="43"/>
      <c r="J52" s="43"/>
    </row>
    <row r="53" spans="1:10" s="46" customFormat="1">
      <c r="A53" s="59"/>
      <c r="I53" s="43"/>
      <c r="J53" s="43"/>
    </row>
    <row r="54" spans="1:10" s="46" customFormat="1">
      <c r="A54" s="59"/>
      <c r="I54" s="43"/>
      <c r="J54" s="43"/>
    </row>
    <row r="55" spans="1:10" s="46" customFormat="1">
      <c r="A55" s="59"/>
      <c r="I55" s="43"/>
      <c r="J55" s="43"/>
    </row>
    <row r="56" spans="1:10" s="46" customFormat="1">
      <c r="A56" s="59"/>
      <c r="I56" s="43"/>
      <c r="J56" s="43"/>
    </row>
    <row r="57" spans="1:10" s="46" customFormat="1">
      <c r="A57" s="59"/>
      <c r="I57" s="43"/>
      <c r="J57" s="43"/>
    </row>
    <row r="58" spans="1:10" s="46" customFormat="1">
      <c r="A58" s="59"/>
      <c r="I58" s="43"/>
      <c r="J58" s="43"/>
    </row>
    <row r="59" spans="1:10" s="46" customFormat="1">
      <c r="A59" s="59"/>
      <c r="I59" s="43"/>
      <c r="J59" s="43"/>
    </row>
    <row r="60" spans="1:10" s="46" customFormat="1">
      <c r="A60" s="59"/>
      <c r="I60" s="43"/>
      <c r="J60" s="43"/>
    </row>
    <row r="61" spans="1:10" s="46" customFormat="1">
      <c r="A61" s="59"/>
      <c r="I61" s="43"/>
      <c r="J61" s="43"/>
    </row>
    <row r="62" spans="1:10" s="46" customFormat="1">
      <c r="A62" s="59"/>
      <c r="I62" s="43"/>
      <c r="J62" s="43"/>
    </row>
    <row r="63" spans="1:10" s="46" customFormat="1">
      <c r="A63" s="59"/>
      <c r="I63" s="43"/>
      <c r="J63" s="43"/>
    </row>
    <row r="64" spans="1:10" s="46" customFormat="1">
      <c r="A64" s="59"/>
      <c r="I64" s="43"/>
      <c r="J64" s="43"/>
    </row>
    <row r="65" spans="1:10" s="46" customFormat="1">
      <c r="A65" s="59"/>
      <c r="I65" s="43"/>
      <c r="J65" s="43"/>
    </row>
    <row r="66" spans="1:10" s="46" customFormat="1">
      <c r="A66" s="59"/>
      <c r="I66" s="43"/>
      <c r="J66" s="43"/>
    </row>
    <row r="67" spans="1:10" s="46" customFormat="1">
      <c r="A67" s="59"/>
      <c r="I67" s="43"/>
      <c r="J67" s="43"/>
    </row>
    <row r="68" spans="1:10" s="46" customFormat="1">
      <c r="A68" s="59"/>
      <c r="I68" s="43"/>
      <c r="J68" s="43"/>
    </row>
    <row r="69" spans="1:10" s="46" customFormat="1">
      <c r="A69" s="59"/>
      <c r="I69" s="43"/>
      <c r="J69" s="43"/>
    </row>
    <row r="70" spans="1:10" s="46" customFormat="1">
      <c r="A70" s="59"/>
      <c r="I70" s="43"/>
      <c r="J70" s="43"/>
    </row>
    <row r="71" spans="1:10" s="46" customFormat="1">
      <c r="A71" s="59"/>
      <c r="I71" s="43"/>
      <c r="J71" s="43"/>
    </row>
    <row r="72" spans="1:10" s="46" customFormat="1">
      <c r="A72" s="59"/>
      <c r="I72" s="43"/>
      <c r="J72" s="43"/>
    </row>
    <row r="73" spans="1:10" s="46" customFormat="1">
      <c r="A73" s="59"/>
      <c r="I73" s="43"/>
      <c r="J73" s="43"/>
    </row>
    <row r="74" spans="1:10" s="46" customFormat="1">
      <c r="A74" s="59"/>
      <c r="I74" s="43"/>
      <c r="J74" s="43"/>
    </row>
    <row r="75" spans="1:10" s="46" customFormat="1">
      <c r="A75" s="59"/>
      <c r="I75" s="43"/>
      <c r="J75" s="43"/>
    </row>
    <row r="76" spans="1:10" s="46" customFormat="1">
      <c r="A76" s="59"/>
      <c r="I76" s="43"/>
      <c r="J76" s="43"/>
    </row>
    <row r="77" spans="1:10" s="46" customFormat="1">
      <c r="A77" s="59"/>
      <c r="I77" s="43"/>
      <c r="J77" s="43"/>
    </row>
    <row r="78" spans="1:10" s="46" customFormat="1">
      <c r="A78" s="59"/>
      <c r="I78" s="43"/>
      <c r="J78" s="43"/>
    </row>
    <row r="79" spans="1:10" s="46" customFormat="1">
      <c r="A79" s="59"/>
      <c r="I79" s="43"/>
      <c r="J79" s="43"/>
    </row>
    <row r="80" spans="1:10" s="46" customFormat="1">
      <c r="A80" s="59"/>
      <c r="I80" s="43"/>
      <c r="J80" s="43"/>
    </row>
    <row r="81" spans="1:10" s="46" customFormat="1">
      <c r="A81" s="59"/>
      <c r="I81" s="43"/>
      <c r="J81" s="43"/>
    </row>
    <row r="82" spans="1:10" s="46" customFormat="1">
      <c r="A82" s="59"/>
      <c r="I82" s="43"/>
      <c r="J82" s="43"/>
    </row>
    <row r="83" spans="1:10" s="46" customFormat="1">
      <c r="A83" s="59"/>
      <c r="I83" s="43"/>
      <c r="J83" s="43"/>
    </row>
    <row r="84" spans="1:10" s="46" customFormat="1">
      <c r="A84" s="59"/>
      <c r="I84" s="43"/>
      <c r="J84" s="43"/>
    </row>
    <row r="85" spans="1:10" s="46" customFormat="1">
      <c r="A85" s="59"/>
      <c r="I85" s="43"/>
      <c r="J85" s="43"/>
    </row>
    <row r="86" spans="1:10" s="46" customFormat="1">
      <c r="A86" s="59"/>
      <c r="I86" s="43"/>
      <c r="J86" s="43"/>
    </row>
    <row r="87" spans="1:10" s="46" customFormat="1">
      <c r="A87" s="59"/>
      <c r="I87" s="43"/>
      <c r="J87" s="43"/>
    </row>
    <row r="88" spans="1:10" s="46" customFormat="1">
      <c r="A88" s="59"/>
      <c r="I88" s="43"/>
      <c r="J88" s="43"/>
    </row>
    <row r="89" spans="1:10" s="46" customFormat="1">
      <c r="A89" s="59"/>
      <c r="I89" s="43"/>
      <c r="J89" s="43"/>
    </row>
    <row r="90" spans="1:10" s="46" customFormat="1">
      <c r="A90" s="59"/>
      <c r="I90" s="43"/>
      <c r="J90" s="43"/>
    </row>
    <row r="91" spans="1:10" s="46" customFormat="1">
      <c r="A91" s="59"/>
      <c r="I91" s="43"/>
      <c r="J91" s="43"/>
    </row>
    <row r="92" spans="1:10" s="46" customFormat="1">
      <c r="A92" s="59"/>
      <c r="I92" s="43"/>
      <c r="J92" s="43"/>
    </row>
    <row r="93" spans="1:10" s="46" customFormat="1">
      <c r="A93" s="59"/>
      <c r="I93" s="43"/>
      <c r="J93" s="43"/>
    </row>
    <row r="94" spans="1:10" s="46" customFormat="1">
      <c r="A94" s="59"/>
      <c r="I94" s="43"/>
      <c r="J94" s="43"/>
    </row>
    <row r="95" spans="1:10" s="46" customFormat="1">
      <c r="A95" s="59"/>
      <c r="I95" s="43"/>
      <c r="J95" s="43"/>
    </row>
    <row r="96" spans="1:10" s="46" customFormat="1">
      <c r="A96" s="59"/>
      <c r="I96" s="43"/>
      <c r="J96" s="43"/>
    </row>
    <row r="97" spans="1:10" s="46" customFormat="1">
      <c r="A97" s="59"/>
      <c r="I97" s="43"/>
      <c r="J97" s="43"/>
    </row>
    <row r="98" spans="1:10" s="46" customFormat="1">
      <c r="A98" s="59"/>
      <c r="I98" s="43"/>
      <c r="J98" s="43"/>
    </row>
    <row r="99" spans="1:10" s="46" customFormat="1">
      <c r="A99" s="59"/>
      <c r="I99" s="43"/>
      <c r="J99" s="43"/>
    </row>
    <row r="100" spans="1:10" s="46" customFormat="1">
      <c r="A100" s="59"/>
      <c r="I100" s="43"/>
      <c r="J100" s="43"/>
    </row>
    <row r="101" spans="1:10" s="46" customFormat="1">
      <c r="A101" s="59"/>
      <c r="I101" s="43"/>
      <c r="J101" s="43"/>
    </row>
    <row r="102" spans="1:10" s="46" customFormat="1">
      <c r="A102" s="59"/>
      <c r="I102" s="43"/>
      <c r="J102" s="43"/>
    </row>
    <row r="103" spans="1:10" s="46" customFormat="1">
      <c r="A103" s="59"/>
      <c r="I103" s="43"/>
      <c r="J103" s="43"/>
    </row>
    <row r="104" spans="1:10" s="46" customFormat="1">
      <c r="A104" s="59"/>
      <c r="I104" s="43"/>
      <c r="J104" s="43"/>
    </row>
    <row r="105" spans="1:10" s="46" customFormat="1">
      <c r="A105" s="59"/>
      <c r="I105" s="43"/>
      <c r="J105" s="43"/>
    </row>
    <row r="106" spans="1:10" s="46" customFormat="1">
      <c r="A106" s="59"/>
      <c r="I106" s="43"/>
      <c r="J106" s="43"/>
    </row>
    <row r="107" spans="1:10" s="46" customFormat="1">
      <c r="A107" s="59"/>
      <c r="I107" s="43"/>
      <c r="J107" s="43"/>
    </row>
    <row r="108" spans="1:10" s="46" customFormat="1">
      <c r="A108" s="59"/>
      <c r="I108" s="43"/>
      <c r="J108" s="43"/>
    </row>
    <row r="109" spans="1:10" s="46" customFormat="1">
      <c r="A109" s="59"/>
      <c r="I109" s="43"/>
      <c r="J109" s="43"/>
    </row>
    <row r="110" spans="1:10" s="46" customFormat="1">
      <c r="A110" s="59"/>
      <c r="I110" s="43"/>
      <c r="J110" s="43"/>
    </row>
    <row r="111" spans="1:10" s="46" customFormat="1">
      <c r="A111" s="59"/>
      <c r="I111" s="43"/>
      <c r="J111" s="43"/>
    </row>
    <row r="112" spans="1:10" s="46" customFormat="1">
      <c r="A112" s="59"/>
      <c r="I112" s="43"/>
      <c r="J112" s="43"/>
    </row>
    <row r="113" spans="1:10" s="46" customFormat="1">
      <c r="A113" s="59"/>
      <c r="I113" s="43"/>
      <c r="J113" s="43"/>
    </row>
    <row r="114" spans="1:10" s="46" customFormat="1">
      <c r="A114" s="59"/>
      <c r="I114" s="43"/>
      <c r="J114" s="43"/>
    </row>
    <row r="115" spans="1:10" s="46" customFormat="1">
      <c r="A115" s="59"/>
      <c r="I115" s="43"/>
      <c r="J115" s="43"/>
    </row>
    <row r="116" spans="1:10" s="46" customFormat="1">
      <c r="A116" s="59"/>
      <c r="I116" s="43"/>
      <c r="J116" s="43"/>
    </row>
    <row r="117" spans="1:10" s="46" customFormat="1">
      <c r="A117" s="59"/>
      <c r="I117" s="43"/>
      <c r="J117" s="43"/>
    </row>
    <row r="118" spans="1:10" s="46" customFormat="1">
      <c r="A118" s="59"/>
      <c r="I118" s="43"/>
      <c r="J118" s="43"/>
    </row>
    <row r="119" spans="1:10" s="46" customFormat="1">
      <c r="A119" s="59"/>
      <c r="I119" s="43"/>
      <c r="J119" s="43"/>
    </row>
    <row r="120" spans="1:10" s="46" customFormat="1">
      <c r="A120" s="59"/>
      <c r="I120" s="43"/>
      <c r="J120" s="43"/>
    </row>
    <row r="121" spans="1:10" s="46" customFormat="1">
      <c r="A121" s="59"/>
      <c r="I121" s="43"/>
      <c r="J121" s="43"/>
    </row>
    <row r="122" spans="1:10" s="46" customFormat="1">
      <c r="A122" s="59"/>
      <c r="I122" s="43"/>
      <c r="J122" s="43"/>
    </row>
    <row r="123" spans="1:10" s="46" customFormat="1">
      <c r="A123" s="59"/>
      <c r="I123" s="43"/>
      <c r="J123" s="43"/>
    </row>
    <row r="124" spans="1:10" s="46" customFormat="1">
      <c r="A124" s="59"/>
      <c r="I124" s="43"/>
      <c r="J124" s="43"/>
    </row>
    <row r="125" spans="1:10" s="46" customFormat="1">
      <c r="A125" s="59"/>
      <c r="I125" s="43"/>
      <c r="J125" s="43"/>
    </row>
    <row r="126" spans="1:10" s="46" customFormat="1">
      <c r="A126" s="59"/>
      <c r="I126" s="43"/>
      <c r="J126" s="43"/>
    </row>
    <row r="127" spans="1:10" s="46" customFormat="1">
      <c r="A127" s="59"/>
      <c r="I127" s="43"/>
      <c r="J127" s="43"/>
    </row>
    <row r="128" spans="1:10" s="46" customFormat="1">
      <c r="A128" s="59"/>
      <c r="I128" s="43"/>
      <c r="J128" s="43"/>
    </row>
    <row r="129" spans="1:10" s="46" customFormat="1">
      <c r="A129" s="59"/>
      <c r="I129" s="43"/>
      <c r="J129" s="43"/>
    </row>
    <row r="130" spans="1:10" s="46" customFormat="1">
      <c r="A130" s="59"/>
      <c r="I130" s="43"/>
      <c r="J130" s="43"/>
    </row>
    <row r="131" spans="1:10" s="46" customFormat="1">
      <c r="A131" s="59"/>
      <c r="I131" s="43"/>
      <c r="J131" s="43"/>
    </row>
    <row r="132" spans="1:10" s="46" customFormat="1">
      <c r="A132" s="59"/>
      <c r="I132" s="43"/>
      <c r="J132" s="43"/>
    </row>
    <row r="133" spans="1:10" s="46" customFormat="1">
      <c r="A133" s="59"/>
      <c r="I133" s="43"/>
      <c r="J133" s="43"/>
    </row>
    <row r="134" spans="1:10" s="46" customFormat="1">
      <c r="A134" s="59"/>
      <c r="I134" s="43"/>
      <c r="J134" s="43"/>
    </row>
    <row r="135" spans="1:10" s="46" customFormat="1">
      <c r="A135" s="59"/>
      <c r="I135" s="43"/>
      <c r="J135" s="43"/>
    </row>
    <row r="136" spans="1:10" s="46" customFormat="1">
      <c r="A136" s="59"/>
      <c r="I136" s="43"/>
      <c r="J136" s="43"/>
    </row>
    <row r="137" spans="1:10" s="46" customFormat="1">
      <c r="A137" s="59"/>
      <c r="I137" s="43"/>
      <c r="J137" s="43"/>
    </row>
    <row r="138" spans="1:10" s="46" customFormat="1">
      <c r="A138" s="59"/>
      <c r="I138" s="43"/>
      <c r="J138" s="43"/>
    </row>
    <row r="139" spans="1:10" s="46" customFormat="1">
      <c r="A139" s="59"/>
      <c r="I139" s="43"/>
      <c r="J139" s="43"/>
    </row>
    <row r="140" spans="1:10" s="46" customFormat="1">
      <c r="A140" s="59"/>
      <c r="I140" s="43"/>
      <c r="J140" s="43"/>
    </row>
    <row r="141" spans="1:10" s="46" customFormat="1">
      <c r="A141" s="59"/>
      <c r="I141" s="43"/>
      <c r="J141" s="43"/>
    </row>
    <row r="142" spans="1:10" s="46" customFormat="1">
      <c r="A142" s="59"/>
      <c r="I142" s="43"/>
      <c r="J142" s="43"/>
    </row>
    <row r="143" spans="1:10" s="46" customFormat="1">
      <c r="A143" s="59"/>
      <c r="I143" s="43"/>
      <c r="J143" s="43"/>
    </row>
    <row r="144" spans="1:10" s="46" customFormat="1">
      <c r="A144" s="59"/>
      <c r="I144" s="43"/>
      <c r="J144" s="43"/>
    </row>
    <row r="145" spans="1:10" s="46" customFormat="1">
      <c r="A145" s="59"/>
      <c r="I145" s="43"/>
      <c r="J145" s="43"/>
    </row>
    <row r="146" spans="1:10" s="46" customFormat="1">
      <c r="A146" s="59"/>
      <c r="I146" s="43"/>
      <c r="J146" s="43"/>
    </row>
    <row r="147" spans="1:10" s="46" customFormat="1">
      <c r="A147" s="59"/>
      <c r="I147" s="43"/>
      <c r="J147" s="43"/>
    </row>
    <row r="148" spans="1:10" s="46" customFormat="1">
      <c r="A148" s="59"/>
      <c r="I148" s="43"/>
      <c r="J148" s="43"/>
    </row>
    <row r="149" spans="1:10" s="46" customFormat="1">
      <c r="A149" s="59"/>
      <c r="I149" s="43"/>
      <c r="J149" s="43"/>
    </row>
    <row r="150" spans="1:10" s="46" customFormat="1">
      <c r="A150" s="59"/>
      <c r="I150" s="43"/>
      <c r="J150" s="43"/>
    </row>
    <row r="151" spans="1:10" s="46" customFormat="1">
      <c r="A151" s="59"/>
      <c r="I151" s="43"/>
      <c r="J151" s="43"/>
    </row>
    <row r="152" spans="1:10" s="46" customFormat="1">
      <c r="A152" s="59"/>
      <c r="I152" s="43"/>
      <c r="J152" s="43"/>
    </row>
    <row r="153" spans="1:10" s="46" customFormat="1">
      <c r="A153" s="59"/>
      <c r="I153" s="43"/>
      <c r="J153" s="43"/>
    </row>
    <row r="154" spans="1:10" s="46" customFormat="1">
      <c r="A154" s="59"/>
      <c r="I154" s="43"/>
      <c r="J154" s="43"/>
    </row>
    <row r="155" spans="1:10" s="46" customFormat="1">
      <c r="A155" s="59"/>
      <c r="I155" s="43"/>
      <c r="J155" s="43"/>
    </row>
    <row r="156" spans="1:10" s="46" customFormat="1">
      <c r="A156" s="59"/>
      <c r="I156" s="43"/>
      <c r="J156" s="43"/>
    </row>
    <row r="157" spans="1:10" s="46" customFormat="1">
      <c r="A157" s="59"/>
      <c r="I157" s="43"/>
      <c r="J157" s="43"/>
    </row>
    <row r="158" spans="1:10" s="46" customFormat="1">
      <c r="A158" s="59"/>
      <c r="I158" s="43"/>
      <c r="J158" s="43"/>
    </row>
    <row r="159" spans="1:10" s="46" customFormat="1">
      <c r="A159" s="59"/>
      <c r="I159" s="43"/>
      <c r="J159" s="43"/>
    </row>
    <row r="160" spans="1:10" s="46" customFormat="1">
      <c r="A160" s="59"/>
      <c r="I160" s="43"/>
      <c r="J160" s="43"/>
    </row>
    <row r="161" spans="1:10" s="46" customFormat="1">
      <c r="A161" s="59"/>
      <c r="I161" s="43"/>
      <c r="J161" s="43"/>
    </row>
    <row r="162" spans="1:10" s="46" customFormat="1">
      <c r="A162" s="59"/>
      <c r="I162" s="43"/>
      <c r="J162" s="43"/>
    </row>
    <row r="163" spans="1:10" s="46" customFormat="1">
      <c r="A163" s="59"/>
      <c r="I163" s="43"/>
      <c r="J163" s="43"/>
    </row>
    <row r="164" spans="1:10" s="46" customFormat="1">
      <c r="A164" s="59"/>
      <c r="I164" s="43"/>
      <c r="J164" s="43"/>
    </row>
    <row r="165" spans="1:10" s="46" customFormat="1">
      <c r="A165" s="59"/>
      <c r="I165" s="43"/>
      <c r="J165" s="43"/>
    </row>
    <row r="166" spans="1:10" s="46" customFormat="1">
      <c r="A166" s="59"/>
      <c r="I166" s="43"/>
      <c r="J166" s="43"/>
    </row>
    <row r="167" spans="1:10" s="46" customFormat="1">
      <c r="A167" s="59"/>
      <c r="I167" s="43"/>
      <c r="J167" s="43"/>
    </row>
    <row r="168" spans="1:10" s="46" customFormat="1">
      <c r="A168" s="59"/>
      <c r="I168" s="43"/>
      <c r="J168" s="43"/>
    </row>
    <row r="169" spans="1:10" s="46" customFormat="1">
      <c r="A169" s="59"/>
      <c r="I169" s="43"/>
      <c r="J169" s="43"/>
    </row>
    <row r="170" spans="1:10" s="46" customFormat="1">
      <c r="A170" s="59"/>
      <c r="I170" s="43"/>
      <c r="J170" s="43"/>
    </row>
    <row r="171" spans="1:10" s="46" customFormat="1">
      <c r="A171" s="59"/>
      <c r="I171" s="43"/>
      <c r="J171" s="43"/>
    </row>
    <row r="172" spans="1:10" s="46" customFormat="1">
      <c r="A172" s="59"/>
      <c r="I172" s="43"/>
      <c r="J172" s="43"/>
    </row>
    <row r="173" spans="1:10" s="46" customFormat="1">
      <c r="A173" s="59"/>
      <c r="I173" s="43"/>
      <c r="J173" s="43"/>
    </row>
    <row r="174" spans="1:10" s="46" customFormat="1">
      <c r="A174" s="59"/>
      <c r="I174" s="43"/>
      <c r="J174" s="43"/>
    </row>
    <row r="175" spans="1:10" s="46" customFormat="1">
      <c r="A175" s="59"/>
      <c r="I175" s="43"/>
      <c r="J175" s="43"/>
    </row>
    <row r="176" spans="1:10" s="46" customFormat="1">
      <c r="A176" s="59"/>
      <c r="I176" s="43"/>
      <c r="J176" s="43"/>
    </row>
    <row r="177" spans="1:10" s="46" customFormat="1">
      <c r="A177" s="59"/>
      <c r="I177" s="43"/>
      <c r="J177" s="43"/>
    </row>
    <row r="178" spans="1:10" s="46" customFormat="1">
      <c r="A178" s="59"/>
      <c r="I178" s="43"/>
      <c r="J178" s="43"/>
    </row>
    <row r="179" spans="1:10" s="46" customFormat="1">
      <c r="A179" s="59"/>
      <c r="I179" s="43"/>
      <c r="J179" s="43"/>
    </row>
    <row r="180" spans="1:10" s="46" customFormat="1">
      <c r="A180" s="59"/>
      <c r="I180" s="43"/>
      <c r="J180" s="43"/>
    </row>
    <row r="181" spans="1:10" s="46" customFormat="1">
      <c r="A181" s="59"/>
      <c r="I181" s="43"/>
      <c r="J181" s="43"/>
    </row>
    <row r="182" spans="1:10" s="46" customFormat="1">
      <c r="A182" s="59"/>
      <c r="I182" s="43"/>
      <c r="J182" s="43"/>
    </row>
    <row r="183" spans="1:10" s="46" customFormat="1">
      <c r="A183" s="59"/>
      <c r="I183" s="43"/>
      <c r="J183" s="43"/>
    </row>
    <row r="184" spans="1:10" s="46" customFormat="1">
      <c r="A184" s="59"/>
      <c r="I184" s="43"/>
      <c r="J184" s="43"/>
    </row>
    <row r="185" spans="1:10" s="46" customFormat="1">
      <c r="A185" s="59"/>
      <c r="I185" s="43"/>
      <c r="J185" s="43"/>
    </row>
    <row r="186" spans="1:10" s="46" customFormat="1">
      <c r="A186" s="59"/>
      <c r="I186" s="43"/>
      <c r="J186" s="43"/>
    </row>
    <row r="187" spans="1:10" s="46" customFormat="1">
      <c r="A187" s="59"/>
      <c r="I187" s="43"/>
      <c r="J187" s="43"/>
    </row>
    <row r="188" spans="1:10" s="46" customFormat="1">
      <c r="A188" s="59"/>
      <c r="I188" s="43"/>
      <c r="J188" s="43"/>
    </row>
    <row r="189" spans="1:10" s="46" customFormat="1">
      <c r="A189" s="59"/>
      <c r="I189" s="43"/>
      <c r="J189" s="43"/>
    </row>
    <row r="190" spans="1:10" s="46" customFormat="1">
      <c r="A190" s="59"/>
      <c r="I190" s="43"/>
      <c r="J190" s="43"/>
    </row>
    <row r="191" spans="1:10" s="46" customFormat="1">
      <c r="A191" s="59"/>
      <c r="I191" s="43"/>
      <c r="J191" s="43"/>
    </row>
    <row r="192" spans="1:10" s="46" customFormat="1">
      <c r="A192" s="59"/>
      <c r="I192" s="43"/>
      <c r="J192" s="43"/>
    </row>
    <row r="193" spans="1:10" s="46" customFormat="1">
      <c r="A193" s="59"/>
      <c r="I193" s="43"/>
      <c r="J193" s="43"/>
    </row>
    <row r="194" spans="1:10" s="46" customFormat="1">
      <c r="A194" s="59"/>
      <c r="I194" s="43"/>
      <c r="J194" s="43"/>
    </row>
    <row r="195" spans="1:10" s="46" customFormat="1">
      <c r="A195" s="59"/>
      <c r="I195" s="43"/>
      <c r="J195" s="43"/>
    </row>
    <row r="196" spans="1:10" s="46" customFormat="1">
      <c r="A196" s="59"/>
      <c r="I196" s="43"/>
      <c r="J196" s="43"/>
    </row>
    <row r="197" spans="1:10" s="46" customFormat="1">
      <c r="A197" s="59"/>
      <c r="I197" s="43"/>
      <c r="J197" s="43"/>
    </row>
    <row r="198" spans="1:10" s="46" customFormat="1">
      <c r="A198" s="59"/>
      <c r="I198" s="43"/>
      <c r="J198" s="43"/>
    </row>
  </sheetData>
  <mergeCells count="12">
    <mergeCell ref="A1:H1"/>
    <mergeCell ref="C48:D48"/>
    <mergeCell ref="F48:H48"/>
    <mergeCell ref="A6:H6"/>
    <mergeCell ref="A19:H19"/>
    <mergeCell ref="A2:H2"/>
    <mergeCell ref="A3:A4"/>
    <mergeCell ref="B3:B4"/>
    <mergeCell ref="C47:F47"/>
    <mergeCell ref="G47:H47"/>
    <mergeCell ref="C3:D3"/>
    <mergeCell ref="E3:H3"/>
  </mergeCells>
  <phoneticPr fontId="3" type="noConversion"/>
  <pageMargins left="0" right="0.19685039370078741" top="0.78740157480314965" bottom="0.78740157480314965" header="0.19685039370078741" footer="0.11811023622047245"/>
  <pageSetup paperSize="9" scale="70" fitToHeight="2" orientation="landscape" r:id="rId1"/>
  <headerFooter alignWithMargins="0">
    <oddHeader>&amp;C
7&amp;R
&amp;"Times New Roman,звичайний"&amp;14
Таблиця 2</oddHeader>
  </headerFooter>
  <ignoredErrors>
    <ignoredError sqref="G25 G8:G17 H7:H18 H20:H27 H29:H43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H74"/>
  <sheetViews>
    <sheetView zoomScale="75" zoomScaleNormal="75" zoomScaleSheetLayoutView="75" workbookViewId="0">
      <pane xSplit="1" ySplit="5" topLeftCell="B6" activePane="bottomRight" state="frozen"/>
      <selection activeCell="A67" sqref="A67"/>
      <selection pane="topRight" activeCell="A67" sqref="A67"/>
      <selection pane="bottomLeft" activeCell="A67" sqref="A67"/>
      <selection pane="bottomRight" activeCell="C5" sqref="C5:D5"/>
    </sheetView>
  </sheetViews>
  <sheetFormatPr defaultColWidth="9.140625" defaultRowHeight="18.75"/>
  <cols>
    <col min="1" max="1" width="88" style="2" customWidth="1"/>
    <col min="2" max="2" width="15" style="2" customWidth="1"/>
    <col min="3" max="7" width="20.42578125" style="2" customWidth="1"/>
    <col min="8" max="8" width="18.42578125" style="2" customWidth="1"/>
    <col min="9" max="16384" width="9.140625" style="2"/>
  </cols>
  <sheetData>
    <row r="1" spans="1:8">
      <c r="A1" s="195" t="s">
        <v>254</v>
      </c>
      <c r="B1" s="195"/>
      <c r="C1" s="195"/>
      <c r="D1" s="195"/>
      <c r="E1" s="195"/>
      <c r="F1" s="195"/>
      <c r="G1" s="195"/>
      <c r="H1" s="195"/>
    </row>
    <row r="2" spans="1:8">
      <c r="A2" s="20"/>
      <c r="B2" s="20"/>
      <c r="C2" s="20"/>
      <c r="D2" s="20"/>
      <c r="E2" s="20"/>
      <c r="F2" s="20"/>
      <c r="G2" s="20"/>
      <c r="H2" s="20"/>
    </row>
    <row r="3" spans="1:8" ht="48" customHeight="1">
      <c r="A3" s="206" t="s">
        <v>169</v>
      </c>
      <c r="B3" s="226" t="s">
        <v>0</v>
      </c>
      <c r="C3" s="206" t="s">
        <v>318</v>
      </c>
      <c r="D3" s="206"/>
      <c r="E3" s="214" t="s">
        <v>354</v>
      </c>
      <c r="F3" s="214"/>
      <c r="G3" s="214"/>
      <c r="H3" s="214"/>
    </row>
    <row r="4" spans="1:8" ht="38.25" customHeight="1">
      <c r="A4" s="206"/>
      <c r="B4" s="226"/>
      <c r="C4" s="7" t="s">
        <v>156</v>
      </c>
      <c r="D4" s="7" t="s">
        <v>157</v>
      </c>
      <c r="E4" s="7" t="s">
        <v>158</v>
      </c>
      <c r="F4" s="7" t="s">
        <v>148</v>
      </c>
      <c r="G4" s="68" t="s">
        <v>164</v>
      </c>
      <c r="H4" s="68" t="s">
        <v>165</v>
      </c>
    </row>
    <row r="5" spans="1:8">
      <c r="A5" s="68">
        <v>1</v>
      </c>
      <c r="B5" s="131">
        <v>2</v>
      </c>
      <c r="C5" s="68">
        <v>3</v>
      </c>
      <c r="D5" s="194">
        <v>4</v>
      </c>
      <c r="E5" s="68">
        <v>5</v>
      </c>
      <c r="F5" s="131">
        <v>6</v>
      </c>
      <c r="G5" s="68">
        <v>7</v>
      </c>
      <c r="H5" s="131">
        <v>8</v>
      </c>
    </row>
    <row r="6" spans="1:8">
      <c r="A6" s="163" t="s">
        <v>265</v>
      </c>
      <c r="B6" s="133"/>
      <c r="C6" s="133"/>
      <c r="D6" s="133"/>
      <c r="E6" s="133"/>
      <c r="F6" s="133"/>
      <c r="G6" s="133"/>
      <c r="H6" s="134"/>
    </row>
    <row r="7" spans="1:8" s="58" customFormat="1" ht="24.95" customHeight="1">
      <c r="A7" s="145" t="s">
        <v>232</v>
      </c>
      <c r="B7" s="132">
        <v>3000</v>
      </c>
      <c r="C7" s="109">
        <f>SUM(C8:C13,C17)</f>
        <v>15606</v>
      </c>
      <c r="D7" s="109">
        <f>SUM(D8:D13,D17)</f>
        <v>15031</v>
      </c>
      <c r="E7" s="109">
        <f>SUM(E8:E13,E17)</f>
        <v>6800</v>
      </c>
      <c r="F7" s="109">
        <f>SUM(F8:F13,F17)</f>
        <v>7179</v>
      </c>
      <c r="G7" s="110">
        <f>F7-E7</f>
        <v>379</v>
      </c>
      <c r="H7" s="151">
        <f>(F7/E7)*100</f>
        <v>105.5735294117647</v>
      </c>
    </row>
    <row r="8" spans="1:8" ht="20.100000000000001" customHeight="1">
      <c r="A8" s="8" t="s">
        <v>376</v>
      </c>
      <c r="B8" s="9">
        <v>3010</v>
      </c>
      <c r="C8" s="101">
        <v>15606</v>
      </c>
      <c r="D8" s="101">
        <f>7852+F8</f>
        <v>15031</v>
      </c>
      <c r="E8" s="101">
        <v>6800</v>
      </c>
      <c r="F8" s="101">
        <v>7179</v>
      </c>
      <c r="G8" s="101">
        <f t="shared" ref="G8:G71" si="0">F8-E8</f>
        <v>379</v>
      </c>
      <c r="H8" s="149">
        <f t="shared" ref="H8:H71" si="1">(F8/E8)*100</f>
        <v>105.5735294117647</v>
      </c>
    </row>
    <row r="9" spans="1:8" ht="20.100000000000001" customHeight="1">
      <c r="A9" s="8" t="s">
        <v>255</v>
      </c>
      <c r="B9" s="9">
        <v>3020</v>
      </c>
      <c r="C9" s="101"/>
      <c r="D9" s="101"/>
      <c r="E9" s="101"/>
      <c r="F9" s="101"/>
      <c r="G9" s="101">
        <f t="shared" si="0"/>
        <v>0</v>
      </c>
      <c r="H9" s="149" t="e">
        <f t="shared" si="1"/>
        <v>#DIV/0!</v>
      </c>
    </row>
    <row r="10" spans="1:8" ht="20.100000000000001" customHeight="1">
      <c r="A10" s="8" t="s">
        <v>256</v>
      </c>
      <c r="B10" s="9">
        <v>3021</v>
      </c>
      <c r="C10" s="101"/>
      <c r="D10" s="101"/>
      <c r="E10" s="101"/>
      <c r="F10" s="101"/>
      <c r="G10" s="101">
        <f t="shared" si="0"/>
        <v>0</v>
      </c>
      <c r="H10" s="149" t="e">
        <f t="shared" si="1"/>
        <v>#DIV/0!</v>
      </c>
    </row>
    <row r="11" spans="1:8" ht="20.100000000000001" customHeight="1">
      <c r="A11" s="8" t="s">
        <v>375</v>
      </c>
      <c r="B11" s="9">
        <v>3030</v>
      </c>
      <c r="C11" s="101">
        <v>0</v>
      </c>
      <c r="D11" s="101">
        <f>F11</f>
        <v>0</v>
      </c>
      <c r="E11" s="101"/>
      <c r="F11" s="101">
        <v>0</v>
      </c>
      <c r="G11" s="101">
        <f t="shared" si="0"/>
        <v>0</v>
      </c>
      <c r="H11" s="149" t="e">
        <f t="shared" si="1"/>
        <v>#DIV/0!</v>
      </c>
    </row>
    <row r="12" spans="1:8" ht="20.100000000000001" customHeight="1">
      <c r="A12" s="8" t="s">
        <v>233</v>
      </c>
      <c r="B12" s="9">
        <v>3040</v>
      </c>
      <c r="C12" s="101"/>
      <c r="D12" s="101"/>
      <c r="E12" s="101"/>
      <c r="F12" s="101"/>
      <c r="G12" s="101">
        <f t="shared" si="0"/>
        <v>0</v>
      </c>
      <c r="H12" s="149" t="e">
        <f t="shared" si="1"/>
        <v>#DIV/0!</v>
      </c>
    </row>
    <row r="13" spans="1:8" ht="20.100000000000001" customHeight="1">
      <c r="A13" s="8" t="s">
        <v>71</v>
      </c>
      <c r="B13" s="9">
        <v>3050</v>
      </c>
      <c r="C13" s="150">
        <f>SUM(C14:C16)</f>
        <v>0</v>
      </c>
      <c r="D13" s="150">
        <f>SUM(D14:D16)</f>
        <v>0</v>
      </c>
      <c r="E13" s="150">
        <f>SUM(E14:E16)</f>
        <v>0</v>
      </c>
      <c r="F13" s="150">
        <f>SUM(F14:F16)</f>
        <v>0</v>
      </c>
      <c r="G13" s="101">
        <f t="shared" si="0"/>
        <v>0</v>
      </c>
      <c r="H13" s="149" t="e">
        <f t="shared" si="1"/>
        <v>#DIV/0!</v>
      </c>
    </row>
    <row r="14" spans="1:8" ht="20.100000000000001" customHeight="1">
      <c r="A14" s="8" t="s">
        <v>69</v>
      </c>
      <c r="B14" s="6">
        <v>3051</v>
      </c>
      <c r="C14" s="101"/>
      <c r="D14" s="101"/>
      <c r="E14" s="101"/>
      <c r="F14" s="101"/>
      <c r="G14" s="101">
        <f t="shared" si="0"/>
        <v>0</v>
      </c>
      <c r="H14" s="149" t="e">
        <f t="shared" si="1"/>
        <v>#DIV/0!</v>
      </c>
    </row>
    <row r="15" spans="1:8" ht="20.100000000000001" customHeight="1">
      <c r="A15" s="8" t="s">
        <v>72</v>
      </c>
      <c r="B15" s="6">
        <v>3052</v>
      </c>
      <c r="C15" s="101"/>
      <c r="D15" s="101"/>
      <c r="E15" s="101"/>
      <c r="F15" s="101"/>
      <c r="G15" s="101">
        <f t="shared" si="0"/>
        <v>0</v>
      </c>
      <c r="H15" s="149" t="e">
        <f t="shared" si="1"/>
        <v>#DIV/0!</v>
      </c>
    </row>
    <row r="16" spans="1:8" ht="20.100000000000001" customHeight="1">
      <c r="A16" s="8" t="s">
        <v>90</v>
      </c>
      <c r="B16" s="6">
        <v>3053</v>
      </c>
      <c r="C16" s="101"/>
      <c r="D16" s="101"/>
      <c r="E16" s="101"/>
      <c r="F16" s="101"/>
      <c r="G16" s="101">
        <f t="shared" si="0"/>
        <v>0</v>
      </c>
      <c r="H16" s="149" t="e">
        <f t="shared" si="1"/>
        <v>#DIV/0!</v>
      </c>
    </row>
    <row r="17" spans="1:8" ht="20.100000000000001" customHeight="1">
      <c r="A17" s="8" t="s">
        <v>377</v>
      </c>
      <c r="B17" s="9">
        <v>3060</v>
      </c>
      <c r="C17" s="101"/>
      <c r="D17" s="101">
        <f>F17</f>
        <v>0</v>
      </c>
      <c r="E17" s="101">
        <v>0</v>
      </c>
      <c r="F17" s="101">
        <v>0</v>
      </c>
      <c r="G17" s="101">
        <f t="shared" si="0"/>
        <v>0</v>
      </c>
      <c r="H17" s="149" t="e">
        <f t="shared" si="1"/>
        <v>#DIV/0!</v>
      </c>
    </row>
    <row r="18" spans="1:8" ht="20.100000000000001" customHeight="1">
      <c r="A18" s="10" t="s">
        <v>248</v>
      </c>
      <c r="B18" s="11">
        <v>3100</v>
      </c>
      <c r="C18" s="109">
        <f>SUM(C19:C21,C25,C35,C36)</f>
        <v>-15770</v>
      </c>
      <c r="D18" s="109">
        <f>SUM(D19:D21,D25,D35,D36)</f>
        <v>-14995</v>
      </c>
      <c r="E18" s="109">
        <f>SUM(E19:E21,E25,E35,E36)</f>
        <v>-6786</v>
      </c>
      <c r="F18" s="109">
        <f>SUM(F19:F21,F25,F35,F36)</f>
        <v>-7160</v>
      </c>
      <c r="G18" s="110">
        <f t="shared" si="0"/>
        <v>-374</v>
      </c>
      <c r="H18" s="151">
        <f t="shared" si="1"/>
        <v>105.51134689065724</v>
      </c>
    </row>
    <row r="19" spans="1:8" ht="19.5" customHeight="1">
      <c r="A19" s="8" t="s">
        <v>236</v>
      </c>
      <c r="B19" s="9">
        <v>3110</v>
      </c>
      <c r="C19" s="101">
        <v>-1848</v>
      </c>
      <c r="D19" s="101">
        <f>-760+F19</f>
        <v>-1060</v>
      </c>
      <c r="E19" s="101">
        <v>-460</v>
      </c>
      <c r="F19" s="101">
        <v>-300</v>
      </c>
      <c r="G19" s="101">
        <f t="shared" si="0"/>
        <v>160</v>
      </c>
      <c r="H19" s="149">
        <f t="shared" si="1"/>
        <v>65.217391304347828</v>
      </c>
    </row>
    <row r="20" spans="1:8" ht="19.5" customHeight="1">
      <c r="A20" s="8" t="s">
        <v>237</v>
      </c>
      <c r="B20" s="9">
        <v>3120</v>
      </c>
      <c r="C20" s="101">
        <v>-11031</v>
      </c>
      <c r="D20" s="101">
        <f>-5900+F20</f>
        <v>-11423</v>
      </c>
      <c r="E20" s="101">
        <v>-4680</v>
      </c>
      <c r="F20" s="101">
        <f>(-4563)+(-960)</f>
        <v>-5523</v>
      </c>
      <c r="G20" s="101">
        <f t="shared" si="0"/>
        <v>-843</v>
      </c>
      <c r="H20" s="149">
        <f t="shared" si="1"/>
        <v>118.01282051282051</v>
      </c>
    </row>
    <row r="21" spans="1:8" ht="19.5" customHeight="1">
      <c r="A21" s="8" t="s">
        <v>70</v>
      </c>
      <c r="B21" s="9">
        <v>3130</v>
      </c>
      <c r="C21" s="150">
        <f>SUM(C22:C24)</f>
        <v>0</v>
      </c>
      <c r="D21" s="150">
        <f>SUM(D22:D24)</f>
        <v>0</v>
      </c>
      <c r="E21" s="150">
        <f>SUM(E22:E24)</f>
        <v>0</v>
      </c>
      <c r="F21" s="150">
        <f>SUM(F22:F24)</f>
        <v>0</v>
      </c>
      <c r="G21" s="101">
        <f t="shared" si="0"/>
        <v>0</v>
      </c>
      <c r="H21" s="149" t="e">
        <f t="shared" si="1"/>
        <v>#DIV/0!</v>
      </c>
    </row>
    <row r="22" spans="1:8" ht="19.5" customHeight="1">
      <c r="A22" s="8" t="s">
        <v>69</v>
      </c>
      <c r="B22" s="6">
        <v>3131</v>
      </c>
      <c r="C22" s="101" t="s">
        <v>202</v>
      </c>
      <c r="D22" s="101" t="s">
        <v>202</v>
      </c>
      <c r="E22" s="101" t="s">
        <v>202</v>
      </c>
      <c r="F22" s="101" t="s">
        <v>202</v>
      </c>
      <c r="G22" s="101" t="e">
        <f t="shared" si="0"/>
        <v>#VALUE!</v>
      </c>
      <c r="H22" s="149" t="e">
        <f t="shared" si="1"/>
        <v>#VALUE!</v>
      </c>
    </row>
    <row r="23" spans="1:8" ht="19.5" customHeight="1">
      <c r="A23" s="8" t="s">
        <v>72</v>
      </c>
      <c r="B23" s="6">
        <v>3132</v>
      </c>
      <c r="C23" s="101" t="s">
        <v>202</v>
      </c>
      <c r="D23" s="101" t="s">
        <v>202</v>
      </c>
      <c r="E23" s="101" t="s">
        <v>202</v>
      </c>
      <c r="F23" s="101" t="s">
        <v>202</v>
      </c>
      <c r="G23" s="101" t="e">
        <f t="shared" si="0"/>
        <v>#VALUE!</v>
      </c>
      <c r="H23" s="149" t="e">
        <f t="shared" si="1"/>
        <v>#VALUE!</v>
      </c>
    </row>
    <row r="24" spans="1:8" ht="19.5" customHeight="1">
      <c r="A24" s="8" t="s">
        <v>90</v>
      </c>
      <c r="B24" s="6">
        <v>3133</v>
      </c>
      <c r="C24" s="101" t="s">
        <v>202</v>
      </c>
      <c r="D24" s="101" t="s">
        <v>202</v>
      </c>
      <c r="E24" s="101" t="s">
        <v>202</v>
      </c>
      <c r="F24" s="101" t="s">
        <v>202</v>
      </c>
      <c r="G24" s="101" t="e">
        <f t="shared" si="0"/>
        <v>#VALUE!</v>
      </c>
      <c r="H24" s="149" t="e">
        <f t="shared" si="1"/>
        <v>#VALUE!</v>
      </c>
    </row>
    <row r="25" spans="1:8" ht="31.9" customHeight="1">
      <c r="A25" s="8" t="s">
        <v>257</v>
      </c>
      <c r="B25" s="9">
        <v>3140</v>
      </c>
      <c r="C25" s="150">
        <f>SUM(C26:C31,C34)</f>
        <v>-2891</v>
      </c>
      <c r="D25" s="150">
        <f>SUM(D26:D31,D34)</f>
        <v>-2512</v>
      </c>
      <c r="E25" s="150">
        <f>SUM(E26:E31,E34)</f>
        <v>-1646</v>
      </c>
      <c r="F25" s="150">
        <f>SUM(F26:F31,F34)</f>
        <v>-1337</v>
      </c>
      <c r="G25" s="101">
        <f t="shared" si="0"/>
        <v>309</v>
      </c>
      <c r="H25" s="149">
        <f t="shared" si="1"/>
        <v>81.227217496962339</v>
      </c>
    </row>
    <row r="26" spans="1:8" ht="19.5" customHeight="1">
      <c r="A26" s="8" t="s">
        <v>238</v>
      </c>
      <c r="B26" s="6">
        <v>3141</v>
      </c>
      <c r="C26" s="101">
        <v>-50</v>
      </c>
      <c r="D26" s="101"/>
      <c r="E26" s="101">
        <v>-4</v>
      </c>
      <c r="F26" s="101"/>
      <c r="G26" s="101">
        <f t="shared" si="0"/>
        <v>4</v>
      </c>
      <c r="H26" s="149">
        <f t="shared" si="1"/>
        <v>0</v>
      </c>
    </row>
    <row r="27" spans="1:8" ht="19.5" customHeight="1">
      <c r="A27" s="8" t="s">
        <v>239</v>
      </c>
      <c r="B27" s="6">
        <v>3142</v>
      </c>
      <c r="C27" s="101">
        <v>-1320</v>
      </c>
      <c r="D27" s="101">
        <f>-420+F27</f>
        <v>-880</v>
      </c>
      <c r="E27" s="101">
        <v>-800</v>
      </c>
      <c r="F27" s="101">
        <v>-460</v>
      </c>
      <c r="G27" s="101">
        <f t="shared" si="0"/>
        <v>340</v>
      </c>
      <c r="H27" s="149">
        <f t="shared" si="1"/>
        <v>57.499999999999993</v>
      </c>
    </row>
    <row r="28" spans="1:8" ht="19.5" customHeight="1">
      <c r="A28" s="8" t="s">
        <v>63</v>
      </c>
      <c r="B28" s="6">
        <v>3143</v>
      </c>
      <c r="C28" s="101"/>
      <c r="D28" s="101"/>
      <c r="E28" s="101"/>
      <c r="F28" s="101"/>
      <c r="G28" s="101">
        <f t="shared" si="0"/>
        <v>0</v>
      </c>
      <c r="H28" s="149" t="e">
        <f t="shared" si="1"/>
        <v>#DIV/0!</v>
      </c>
    </row>
    <row r="29" spans="1:8" ht="20.100000000000001" customHeight="1">
      <c r="A29" s="8" t="s">
        <v>240</v>
      </c>
      <c r="B29" s="6">
        <v>3144</v>
      </c>
      <c r="C29" s="101"/>
      <c r="D29" s="101"/>
      <c r="E29" s="101"/>
      <c r="F29" s="101"/>
      <c r="G29" s="101">
        <f t="shared" si="0"/>
        <v>0</v>
      </c>
      <c r="H29" s="149" t="e">
        <f t="shared" si="1"/>
        <v>#DIV/0!</v>
      </c>
    </row>
    <row r="30" spans="1:8" ht="20.100000000000001" customHeight="1">
      <c r="A30" s="8" t="s">
        <v>62</v>
      </c>
      <c r="B30" s="6">
        <v>3145</v>
      </c>
      <c r="C30" s="101">
        <v>-1521</v>
      </c>
      <c r="D30" s="101">
        <f>-755+F30</f>
        <v>-1632</v>
      </c>
      <c r="E30" s="101">
        <v>-842</v>
      </c>
      <c r="F30" s="101">
        <v>-877</v>
      </c>
      <c r="G30" s="101">
        <f t="shared" si="0"/>
        <v>-35</v>
      </c>
      <c r="H30" s="149">
        <f t="shared" si="1"/>
        <v>104.15676959619952</v>
      </c>
    </row>
    <row r="31" spans="1:8" ht="20.100000000000001" customHeight="1">
      <c r="A31" s="8" t="s">
        <v>246</v>
      </c>
      <c r="B31" s="6">
        <v>3146</v>
      </c>
      <c r="C31" s="150">
        <f>SUM(C32,C33)</f>
        <v>0</v>
      </c>
      <c r="D31" s="150">
        <f>SUM(D32,D33)</f>
        <v>0</v>
      </c>
      <c r="E31" s="150">
        <f>SUM(E32,E33)</f>
        <v>0</v>
      </c>
      <c r="F31" s="150">
        <f>SUM(F32,F33)</f>
        <v>0</v>
      </c>
      <c r="G31" s="101">
        <f t="shared" si="0"/>
        <v>0</v>
      </c>
      <c r="H31" s="149" t="e">
        <f t="shared" si="1"/>
        <v>#DIV/0!</v>
      </c>
    </row>
    <row r="32" spans="1:8" ht="19.5" customHeight="1">
      <c r="A32" s="8" t="s">
        <v>241</v>
      </c>
      <c r="B32" s="6" t="s">
        <v>266</v>
      </c>
      <c r="C32" s="101" t="s">
        <v>202</v>
      </c>
      <c r="D32" s="101" t="s">
        <v>202</v>
      </c>
      <c r="E32" s="101" t="s">
        <v>202</v>
      </c>
      <c r="F32" s="101" t="s">
        <v>202</v>
      </c>
      <c r="G32" s="101" t="e">
        <f t="shared" si="0"/>
        <v>#VALUE!</v>
      </c>
      <c r="H32" s="149" t="e">
        <f t="shared" si="1"/>
        <v>#VALUE!</v>
      </c>
    </row>
    <row r="33" spans="1:8" ht="37.5">
      <c r="A33" s="8" t="s">
        <v>242</v>
      </c>
      <c r="B33" s="6" t="s">
        <v>267</v>
      </c>
      <c r="C33" s="101" t="s">
        <v>202</v>
      </c>
      <c r="D33" s="101" t="s">
        <v>202</v>
      </c>
      <c r="E33" s="101" t="s">
        <v>202</v>
      </c>
      <c r="F33" s="101" t="s">
        <v>202</v>
      </c>
      <c r="G33" s="101" t="e">
        <f t="shared" si="0"/>
        <v>#VALUE!</v>
      </c>
      <c r="H33" s="149" t="e">
        <f t="shared" si="1"/>
        <v>#VALUE!</v>
      </c>
    </row>
    <row r="34" spans="1:8" ht="20.100000000000001" customHeight="1">
      <c r="A34" s="8" t="s">
        <v>67</v>
      </c>
      <c r="B34" s="6">
        <v>3150</v>
      </c>
      <c r="C34" s="101" t="s">
        <v>202</v>
      </c>
      <c r="D34" s="101" t="s">
        <v>202</v>
      </c>
      <c r="E34" s="101"/>
      <c r="F34" s="101" t="s">
        <v>202</v>
      </c>
      <c r="G34" s="101" t="e">
        <f t="shared" si="0"/>
        <v>#VALUE!</v>
      </c>
      <c r="H34" s="149" t="e">
        <f t="shared" si="1"/>
        <v>#VALUE!</v>
      </c>
    </row>
    <row r="35" spans="1:8" ht="20.100000000000001" customHeight="1">
      <c r="A35" s="8" t="s">
        <v>243</v>
      </c>
      <c r="B35" s="9">
        <v>3160</v>
      </c>
      <c r="C35" s="101" t="s">
        <v>202</v>
      </c>
      <c r="D35" s="101" t="s">
        <v>202</v>
      </c>
      <c r="E35" s="101" t="s">
        <v>202</v>
      </c>
      <c r="F35" s="101" t="s">
        <v>202</v>
      </c>
      <c r="G35" s="101" t="e">
        <f t="shared" si="0"/>
        <v>#VALUE!</v>
      </c>
      <c r="H35" s="149" t="e">
        <f t="shared" si="1"/>
        <v>#VALUE!</v>
      </c>
    </row>
    <row r="36" spans="1:8" ht="20.100000000000001" customHeight="1">
      <c r="A36" s="8" t="s">
        <v>374</v>
      </c>
      <c r="B36" s="9">
        <v>3170</v>
      </c>
      <c r="C36" s="101" t="s">
        <v>202</v>
      </c>
      <c r="D36" s="101" t="s">
        <v>202</v>
      </c>
      <c r="E36" s="101" t="s">
        <v>202</v>
      </c>
      <c r="F36" s="101" t="s">
        <v>202</v>
      </c>
      <c r="G36" s="101" t="e">
        <f t="shared" si="0"/>
        <v>#VALUE!</v>
      </c>
      <c r="H36" s="149" t="e">
        <f t="shared" si="1"/>
        <v>#VALUE!</v>
      </c>
    </row>
    <row r="37" spans="1:8" ht="20.100000000000001" customHeight="1">
      <c r="A37" s="146" t="s">
        <v>262</v>
      </c>
      <c r="B37" s="135">
        <v>3195</v>
      </c>
      <c r="C37" s="109">
        <f>SUM(C7,C18)</f>
        <v>-164</v>
      </c>
      <c r="D37" s="109">
        <f>SUM(D7,D18)</f>
        <v>36</v>
      </c>
      <c r="E37" s="109">
        <f>SUM(E7,E18)</f>
        <v>14</v>
      </c>
      <c r="F37" s="109">
        <f>SUM(F7,F18)</f>
        <v>19</v>
      </c>
      <c r="G37" s="110">
        <f t="shared" si="0"/>
        <v>5</v>
      </c>
      <c r="H37" s="151" t="s">
        <v>407</v>
      </c>
    </row>
    <row r="38" spans="1:8" ht="20.100000000000001" customHeight="1">
      <c r="A38" s="163" t="s">
        <v>268</v>
      </c>
      <c r="B38" s="133"/>
      <c r="C38" s="133"/>
      <c r="D38" s="133"/>
      <c r="E38" s="133"/>
      <c r="F38" s="133"/>
      <c r="G38" s="101">
        <f t="shared" si="0"/>
        <v>0</v>
      </c>
      <c r="H38" s="149" t="e">
        <f t="shared" si="1"/>
        <v>#DIV/0!</v>
      </c>
    </row>
    <row r="39" spans="1:8" ht="20.100000000000001" customHeight="1">
      <c r="A39" s="145" t="s">
        <v>234</v>
      </c>
      <c r="B39" s="132">
        <v>3200</v>
      </c>
      <c r="C39" s="109">
        <f>SUM(C40:C43)</f>
        <v>0</v>
      </c>
      <c r="D39" s="109">
        <f>SUM(D40:D43)</f>
        <v>0</v>
      </c>
      <c r="E39" s="109">
        <f>SUM(E40:E43)</f>
        <v>0</v>
      </c>
      <c r="F39" s="109">
        <f>SUM(F40:F43)</f>
        <v>0</v>
      </c>
      <c r="G39" s="110">
        <f t="shared" si="0"/>
        <v>0</v>
      </c>
      <c r="H39" s="151" t="e">
        <f t="shared" si="1"/>
        <v>#DIV/0!</v>
      </c>
    </row>
    <row r="40" spans="1:8" ht="20.100000000000001" customHeight="1">
      <c r="A40" s="8" t="s">
        <v>258</v>
      </c>
      <c r="B40" s="6">
        <v>3210</v>
      </c>
      <c r="C40" s="101"/>
      <c r="D40" s="101"/>
      <c r="E40" s="101"/>
      <c r="F40" s="101"/>
      <c r="G40" s="101">
        <f t="shared" si="0"/>
        <v>0</v>
      </c>
      <c r="H40" s="149" t="e">
        <f t="shared" si="1"/>
        <v>#DIV/0!</v>
      </c>
    </row>
    <row r="41" spans="1:8" ht="20.100000000000001" customHeight="1">
      <c r="A41" s="8" t="s">
        <v>259</v>
      </c>
      <c r="B41" s="9">
        <v>3220</v>
      </c>
      <c r="C41" s="101"/>
      <c r="D41" s="101"/>
      <c r="E41" s="101"/>
      <c r="F41" s="101"/>
      <c r="G41" s="101">
        <f t="shared" si="0"/>
        <v>0</v>
      </c>
      <c r="H41" s="149" t="e">
        <f t="shared" si="1"/>
        <v>#DIV/0!</v>
      </c>
    </row>
    <row r="42" spans="1:8" ht="20.100000000000001" customHeight="1">
      <c r="A42" s="8" t="s">
        <v>38</v>
      </c>
      <c r="B42" s="9">
        <v>3230</v>
      </c>
      <c r="C42" s="101"/>
      <c r="D42" s="101"/>
      <c r="E42" s="101"/>
      <c r="F42" s="101"/>
      <c r="G42" s="101">
        <f t="shared" si="0"/>
        <v>0</v>
      </c>
      <c r="H42" s="149" t="e">
        <f t="shared" si="1"/>
        <v>#DIV/0!</v>
      </c>
    </row>
    <row r="43" spans="1:8" ht="20.100000000000001" customHeight="1">
      <c r="A43" s="8" t="s">
        <v>378</v>
      </c>
      <c r="B43" s="9">
        <v>3240</v>
      </c>
      <c r="C43" s="101"/>
      <c r="D43" s="101"/>
      <c r="E43" s="101"/>
      <c r="F43" s="101"/>
      <c r="G43" s="101">
        <f t="shared" si="0"/>
        <v>0</v>
      </c>
      <c r="H43" s="149" t="e">
        <f t="shared" si="1"/>
        <v>#DIV/0!</v>
      </c>
    </row>
    <row r="44" spans="1:8" ht="20.100000000000001" customHeight="1">
      <c r="A44" s="10" t="s">
        <v>249</v>
      </c>
      <c r="B44" s="11">
        <v>3255</v>
      </c>
      <c r="C44" s="109">
        <f>SUM(C45:C49)</f>
        <v>0</v>
      </c>
      <c r="D44" s="109">
        <f>SUM(D45:D49)</f>
        <v>0</v>
      </c>
      <c r="E44" s="109">
        <f>SUM(E45:E49)</f>
        <v>0</v>
      </c>
      <c r="F44" s="109">
        <f>SUM(F45:F49)</f>
        <v>0</v>
      </c>
      <c r="G44" s="110">
        <f t="shared" si="0"/>
        <v>0</v>
      </c>
      <c r="H44" s="151" t="e">
        <f t="shared" si="1"/>
        <v>#DIV/0!</v>
      </c>
    </row>
    <row r="45" spans="1:8" ht="20.100000000000001" customHeight="1">
      <c r="A45" s="8" t="s">
        <v>379</v>
      </c>
      <c r="B45" s="9">
        <v>3260</v>
      </c>
      <c r="C45" s="101" t="s">
        <v>202</v>
      </c>
      <c r="D45" s="101" t="s">
        <v>202</v>
      </c>
      <c r="E45" s="101" t="s">
        <v>202</v>
      </c>
      <c r="F45" s="101" t="s">
        <v>202</v>
      </c>
      <c r="G45" s="101" t="e">
        <f t="shared" si="0"/>
        <v>#VALUE!</v>
      </c>
      <c r="H45" s="149" t="e">
        <f t="shared" si="1"/>
        <v>#VALUE!</v>
      </c>
    </row>
    <row r="46" spans="1:8" ht="20.100000000000001" customHeight="1">
      <c r="A46" s="8" t="s">
        <v>380</v>
      </c>
      <c r="B46" s="9">
        <v>3265</v>
      </c>
      <c r="C46" s="101" t="s">
        <v>202</v>
      </c>
      <c r="D46" s="101" t="s">
        <v>202</v>
      </c>
      <c r="E46" s="101" t="s">
        <v>202</v>
      </c>
      <c r="F46" s="101" t="s">
        <v>202</v>
      </c>
      <c r="G46" s="101" t="e">
        <f t="shared" si="0"/>
        <v>#VALUE!</v>
      </c>
      <c r="H46" s="149" t="e">
        <f t="shared" si="1"/>
        <v>#VALUE!</v>
      </c>
    </row>
    <row r="47" spans="1:8" ht="20.100000000000001" customHeight="1">
      <c r="A47" s="8" t="s">
        <v>381</v>
      </c>
      <c r="B47" s="9">
        <v>3270</v>
      </c>
      <c r="C47" s="101" t="s">
        <v>202</v>
      </c>
      <c r="D47" s="101" t="s">
        <v>202</v>
      </c>
      <c r="E47" s="101" t="s">
        <v>202</v>
      </c>
      <c r="F47" s="101" t="s">
        <v>202</v>
      </c>
      <c r="G47" s="101" t="e">
        <f t="shared" si="0"/>
        <v>#VALUE!</v>
      </c>
      <c r="H47" s="149" t="e">
        <f t="shared" si="1"/>
        <v>#VALUE!</v>
      </c>
    </row>
    <row r="48" spans="1:8" ht="20.100000000000001" customHeight="1">
      <c r="A48" s="8" t="s">
        <v>39</v>
      </c>
      <c r="B48" s="9">
        <v>3275</v>
      </c>
      <c r="C48" s="101" t="s">
        <v>202</v>
      </c>
      <c r="D48" s="101" t="s">
        <v>202</v>
      </c>
      <c r="E48" s="101" t="s">
        <v>202</v>
      </c>
      <c r="F48" s="101" t="s">
        <v>202</v>
      </c>
      <c r="G48" s="101" t="e">
        <f t="shared" si="0"/>
        <v>#VALUE!</v>
      </c>
      <c r="H48" s="149" t="e">
        <f t="shared" si="1"/>
        <v>#VALUE!</v>
      </c>
    </row>
    <row r="49" spans="1:8" ht="20.100000000000001" customHeight="1">
      <c r="A49" s="8" t="s">
        <v>374</v>
      </c>
      <c r="B49" s="9">
        <v>3280</v>
      </c>
      <c r="C49" s="101" t="s">
        <v>202</v>
      </c>
      <c r="D49" s="101" t="s">
        <v>202</v>
      </c>
      <c r="E49" s="101" t="s">
        <v>202</v>
      </c>
      <c r="F49" s="101" t="s">
        <v>202</v>
      </c>
      <c r="G49" s="101" t="e">
        <f t="shared" si="0"/>
        <v>#VALUE!</v>
      </c>
      <c r="H49" s="149" t="e">
        <f t="shared" si="1"/>
        <v>#VALUE!</v>
      </c>
    </row>
    <row r="50" spans="1:8" ht="20.100000000000001" customHeight="1">
      <c r="A50" s="147" t="s">
        <v>105</v>
      </c>
      <c r="B50" s="135">
        <v>3295</v>
      </c>
      <c r="C50" s="109">
        <f>SUM(C39,C44)</f>
        <v>0</v>
      </c>
      <c r="D50" s="109">
        <f>SUM(D39,D44)</f>
        <v>0</v>
      </c>
      <c r="E50" s="109">
        <f>SUM(E39,E44)</f>
        <v>0</v>
      </c>
      <c r="F50" s="109">
        <f>SUM(F39,F44)</f>
        <v>0</v>
      </c>
      <c r="G50" s="110">
        <f t="shared" si="0"/>
        <v>0</v>
      </c>
      <c r="H50" s="151" t="e">
        <f t="shared" si="1"/>
        <v>#DIV/0!</v>
      </c>
    </row>
    <row r="51" spans="1:8" ht="20.100000000000001" customHeight="1">
      <c r="A51" s="163" t="s">
        <v>269</v>
      </c>
      <c r="B51" s="133"/>
      <c r="C51" s="133"/>
      <c r="D51" s="133"/>
      <c r="E51" s="133"/>
      <c r="F51" s="133"/>
      <c r="G51" s="101">
        <f t="shared" si="0"/>
        <v>0</v>
      </c>
      <c r="H51" s="149" t="e">
        <f t="shared" si="1"/>
        <v>#DIV/0!</v>
      </c>
    </row>
    <row r="52" spans="1:8" ht="20.100000000000001" customHeight="1">
      <c r="A52" s="10" t="s">
        <v>235</v>
      </c>
      <c r="B52" s="11">
        <v>3300</v>
      </c>
      <c r="C52" s="109">
        <f>SUM(C53,C54,C58)</f>
        <v>0</v>
      </c>
      <c r="D52" s="109">
        <f>SUM(D53,D54,D58)</f>
        <v>0</v>
      </c>
      <c r="E52" s="109">
        <f>SUM(E53,E54,E58)</f>
        <v>0</v>
      </c>
      <c r="F52" s="109">
        <f>SUM(F53,F54,F58)</f>
        <v>0</v>
      </c>
      <c r="G52" s="110">
        <f t="shared" si="0"/>
        <v>0</v>
      </c>
      <c r="H52" s="151" t="e">
        <f t="shared" si="1"/>
        <v>#DIV/0!</v>
      </c>
    </row>
    <row r="53" spans="1:8" ht="20.100000000000001" customHeight="1">
      <c r="A53" s="8" t="s">
        <v>260</v>
      </c>
      <c r="B53" s="9">
        <v>3310</v>
      </c>
      <c r="C53" s="101"/>
      <c r="D53" s="101"/>
      <c r="E53" s="101"/>
      <c r="F53" s="101"/>
      <c r="G53" s="101">
        <f t="shared" si="0"/>
        <v>0</v>
      </c>
      <c r="H53" s="149" t="e">
        <f t="shared" si="1"/>
        <v>#DIV/0!</v>
      </c>
    </row>
    <row r="54" spans="1:8" ht="20.100000000000001" customHeight="1">
      <c r="A54" s="8" t="s">
        <v>245</v>
      </c>
      <c r="B54" s="9">
        <v>3320</v>
      </c>
      <c r="C54" s="150">
        <f>SUM(C55:C57)</f>
        <v>0</v>
      </c>
      <c r="D54" s="150">
        <f>SUM(D55:D57)</f>
        <v>0</v>
      </c>
      <c r="E54" s="150">
        <f>SUM(E55:E57)</f>
        <v>0</v>
      </c>
      <c r="F54" s="150">
        <f>SUM(F55:F57)</f>
        <v>0</v>
      </c>
      <c r="G54" s="101">
        <f t="shared" si="0"/>
        <v>0</v>
      </c>
      <c r="H54" s="149" t="e">
        <f t="shared" si="1"/>
        <v>#DIV/0!</v>
      </c>
    </row>
    <row r="55" spans="1:8" ht="20.100000000000001" customHeight="1">
      <c r="A55" s="8" t="s">
        <v>69</v>
      </c>
      <c r="B55" s="6">
        <v>3321</v>
      </c>
      <c r="C55" s="101"/>
      <c r="D55" s="101"/>
      <c r="E55" s="101"/>
      <c r="F55" s="101"/>
      <c r="G55" s="101">
        <f t="shared" si="0"/>
        <v>0</v>
      </c>
      <c r="H55" s="149" t="e">
        <f t="shared" si="1"/>
        <v>#DIV/0!</v>
      </c>
    </row>
    <row r="56" spans="1:8" ht="20.100000000000001" customHeight="1">
      <c r="A56" s="8" t="s">
        <v>72</v>
      </c>
      <c r="B56" s="6">
        <v>3322</v>
      </c>
      <c r="C56" s="101"/>
      <c r="D56" s="101"/>
      <c r="E56" s="101"/>
      <c r="F56" s="101"/>
      <c r="G56" s="101">
        <f t="shared" si="0"/>
        <v>0</v>
      </c>
      <c r="H56" s="149" t="e">
        <f t="shared" si="1"/>
        <v>#DIV/0!</v>
      </c>
    </row>
    <row r="57" spans="1:8" ht="20.100000000000001" customHeight="1">
      <c r="A57" s="8" t="s">
        <v>90</v>
      </c>
      <c r="B57" s="6">
        <v>3323</v>
      </c>
      <c r="C57" s="101"/>
      <c r="D57" s="101"/>
      <c r="E57" s="101"/>
      <c r="F57" s="101"/>
      <c r="G57" s="101">
        <f t="shared" si="0"/>
        <v>0</v>
      </c>
      <c r="H57" s="149" t="e">
        <f t="shared" si="1"/>
        <v>#DIV/0!</v>
      </c>
    </row>
    <row r="58" spans="1:8" ht="20.100000000000001" customHeight="1">
      <c r="A58" s="8" t="s">
        <v>378</v>
      </c>
      <c r="B58" s="9">
        <v>3340</v>
      </c>
      <c r="C58" s="101"/>
      <c r="D58" s="101"/>
      <c r="E58" s="101"/>
      <c r="F58" s="101"/>
      <c r="G58" s="101">
        <f t="shared" si="0"/>
        <v>0</v>
      </c>
      <c r="H58" s="149" t="e">
        <f t="shared" si="1"/>
        <v>#DIV/0!</v>
      </c>
    </row>
    <row r="59" spans="1:8" ht="20.100000000000001" customHeight="1">
      <c r="A59" s="10" t="s">
        <v>250</v>
      </c>
      <c r="B59" s="11">
        <v>3345</v>
      </c>
      <c r="C59" s="109">
        <f>SUM(C60,C61,C65,C66)</f>
        <v>0</v>
      </c>
      <c r="D59" s="109">
        <f>SUM(D60,D61,D65,D66)</f>
        <v>0</v>
      </c>
      <c r="E59" s="109">
        <f>SUM(E60,E61,E65,E66)</f>
        <v>0</v>
      </c>
      <c r="F59" s="109">
        <f>SUM(F60,F61,F65,F66)</f>
        <v>0</v>
      </c>
      <c r="G59" s="110">
        <f t="shared" si="0"/>
        <v>0</v>
      </c>
      <c r="H59" s="151" t="e">
        <f t="shared" si="1"/>
        <v>#DIV/0!</v>
      </c>
    </row>
    <row r="60" spans="1:8" ht="20.100000000000001" customHeight="1">
      <c r="A60" s="8" t="s">
        <v>261</v>
      </c>
      <c r="B60" s="9">
        <v>3350</v>
      </c>
      <c r="C60" s="101" t="s">
        <v>202</v>
      </c>
      <c r="D60" s="101" t="s">
        <v>202</v>
      </c>
      <c r="E60" s="101" t="s">
        <v>202</v>
      </c>
      <c r="F60" s="101" t="s">
        <v>202</v>
      </c>
      <c r="G60" s="101" t="e">
        <f t="shared" si="0"/>
        <v>#VALUE!</v>
      </c>
      <c r="H60" s="149" t="e">
        <f t="shared" si="1"/>
        <v>#VALUE!</v>
      </c>
    </row>
    <row r="61" spans="1:8" ht="20.100000000000001" customHeight="1">
      <c r="A61" s="8" t="s">
        <v>247</v>
      </c>
      <c r="B61" s="6">
        <v>3360</v>
      </c>
      <c r="C61" s="150">
        <f>SUM(C62:C64)</f>
        <v>0</v>
      </c>
      <c r="D61" s="150">
        <f>SUM(D62:D64)</f>
        <v>0</v>
      </c>
      <c r="E61" s="150">
        <f>SUM(E62:E64)</f>
        <v>0</v>
      </c>
      <c r="F61" s="150">
        <f>SUM(F62:F64)</f>
        <v>0</v>
      </c>
      <c r="G61" s="101">
        <f t="shared" si="0"/>
        <v>0</v>
      </c>
      <c r="H61" s="149" t="e">
        <f t="shared" si="1"/>
        <v>#DIV/0!</v>
      </c>
    </row>
    <row r="62" spans="1:8" ht="20.100000000000001" customHeight="1">
      <c r="A62" s="8" t="s">
        <v>69</v>
      </c>
      <c r="B62" s="6">
        <v>3361</v>
      </c>
      <c r="C62" s="101" t="s">
        <v>202</v>
      </c>
      <c r="D62" s="101" t="s">
        <v>202</v>
      </c>
      <c r="E62" s="101" t="s">
        <v>202</v>
      </c>
      <c r="F62" s="101" t="s">
        <v>202</v>
      </c>
      <c r="G62" s="101" t="e">
        <f t="shared" si="0"/>
        <v>#VALUE!</v>
      </c>
      <c r="H62" s="149" t="e">
        <f t="shared" si="1"/>
        <v>#VALUE!</v>
      </c>
    </row>
    <row r="63" spans="1:8" ht="20.100000000000001" customHeight="1">
      <c r="A63" s="8" t="s">
        <v>72</v>
      </c>
      <c r="B63" s="6">
        <v>3362</v>
      </c>
      <c r="C63" s="101" t="s">
        <v>202</v>
      </c>
      <c r="D63" s="101" t="s">
        <v>202</v>
      </c>
      <c r="E63" s="101" t="s">
        <v>202</v>
      </c>
      <c r="F63" s="101" t="s">
        <v>202</v>
      </c>
      <c r="G63" s="101" t="e">
        <f t="shared" si="0"/>
        <v>#VALUE!</v>
      </c>
      <c r="H63" s="149" t="e">
        <f t="shared" si="1"/>
        <v>#VALUE!</v>
      </c>
    </row>
    <row r="64" spans="1:8" ht="20.100000000000001" customHeight="1">
      <c r="A64" s="8" t="s">
        <v>90</v>
      </c>
      <c r="B64" s="6">
        <v>3363</v>
      </c>
      <c r="C64" s="101" t="s">
        <v>202</v>
      </c>
      <c r="D64" s="101" t="s">
        <v>202</v>
      </c>
      <c r="E64" s="101" t="s">
        <v>202</v>
      </c>
      <c r="F64" s="101" t="s">
        <v>202</v>
      </c>
      <c r="G64" s="101" t="e">
        <f t="shared" si="0"/>
        <v>#VALUE!</v>
      </c>
      <c r="H64" s="149" t="e">
        <f t="shared" si="1"/>
        <v>#VALUE!</v>
      </c>
    </row>
    <row r="65" spans="1:8" ht="20.100000000000001" customHeight="1">
      <c r="A65" s="8" t="s">
        <v>244</v>
      </c>
      <c r="B65" s="6">
        <v>3370</v>
      </c>
      <c r="C65" s="101" t="s">
        <v>202</v>
      </c>
      <c r="D65" s="101" t="s">
        <v>202</v>
      </c>
      <c r="E65" s="101" t="s">
        <v>202</v>
      </c>
      <c r="F65" s="101" t="s">
        <v>202</v>
      </c>
      <c r="G65" s="101" t="e">
        <f t="shared" si="0"/>
        <v>#VALUE!</v>
      </c>
      <c r="H65" s="149" t="e">
        <f t="shared" si="1"/>
        <v>#VALUE!</v>
      </c>
    </row>
    <row r="66" spans="1:8" ht="20.100000000000001" customHeight="1">
      <c r="A66" s="8" t="s">
        <v>374</v>
      </c>
      <c r="B66" s="9">
        <v>3380</v>
      </c>
      <c r="C66" s="101" t="s">
        <v>202</v>
      </c>
      <c r="D66" s="101" t="s">
        <v>202</v>
      </c>
      <c r="E66" s="101" t="s">
        <v>202</v>
      </c>
      <c r="F66" s="101" t="s">
        <v>202</v>
      </c>
      <c r="G66" s="101" t="e">
        <f t="shared" si="0"/>
        <v>#VALUE!</v>
      </c>
      <c r="H66" s="149" t="e">
        <f t="shared" si="1"/>
        <v>#VALUE!</v>
      </c>
    </row>
    <row r="67" spans="1:8" ht="20.100000000000001" customHeight="1">
      <c r="A67" s="10" t="s">
        <v>106</v>
      </c>
      <c r="B67" s="11">
        <v>3395</v>
      </c>
      <c r="C67" s="109">
        <f>SUM(C52,C59)</f>
        <v>0</v>
      </c>
      <c r="D67" s="109">
        <f>SUM(D52,D59)</f>
        <v>0</v>
      </c>
      <c r="E67" s="109">
        <f>SUM(E52,E59)</f>
        <v>0</v>
      </c>
      <c r="F67" s="109">
        <f>SUM(F52,F59)</f>
        <v>0</v>
      </c>
      <c r="G67" s="110">
        <f t="shared" si="0"/>
        <v>0</v>
      </c>
      <c r="H67" s="151" t="e">
        <f t="shared" si="1"/>
        <v>#DIV/0!</v>
      </c>
    </row>
    <row r="68" spans="1:8" ht="20.100000000000001" customHeight="1">
      <c r="A68" s="164" t="s">
        <v>19</v>
      </c>
      <c r="B68" s="11">
        <v>3400</v>
      </c>
      <c r="C68" s="109">
        <f>SUM(C37,C50,C67)</f>
        <v>-164</v>
      </c>
      <c r="D68" s="109">
        <f>SUM(D37,D50,D67)</f>
        <v>36</v>
      </c>
      <c r="E68" s="109">
        <f>SUM(E37,E50,E67)</f>
        <v>14</v>
      </c>
      <c r="F68" s="109">
        <f>SUM(F37,F50,F67)</f>
        <v>19</v>
      </c>
      <c r="G68" s="110">
        <f t="shared" si="0"/>
        <v>5</v>
      </c>
      <c r="H68" s="151">
        <f t="shared" si="1"/>
        <v>135.71428571428572</v>
      </c>
    </row>
    <row r="69" spans="1:8" ht="20.100000000000001" customHeight="1">
      <c r="A69" s="8" t="s">
        <v>270</v>
      </c>
      <c r="B69" s="9">
        <v>3405</v>
      </c>
      <c r="C69" s="101"/>
      <c r="D69" s="101"/>
      <c r="E69" s="101"/>
      <c r="F69" s="101"/>
      <c r="G69" s="101">
        <f t="shared" si="0"/>
        <v>0</v>
      </c>
      <c r="H69" s="149" t="e">
        <f>(F69/E69)*100</f>
        <v>#DIV/0!</v>
      </c>
    </row>
    <row r="70" spans="1:8" ht="20.100000000000001" customHeight="1">
      <c r="A70" s="77" t="s">
        <v>108</v>
      </c>
      <c r="B70" s="9">
        <v>3410</v>
      </c>
      <c r="C70" s="101"/>
      <c r="D70" s="101"/>
      <c r="E70" s="101"/>
      <c r="F70" s="101"/>
      <c r="G70" s="101">
        <f t="shared" si="0"/>
        <v>0</v>
      </c>
      <c r="H70" s="149" t="e">
        <f t="shared" si="1"/>
        <v>#DIV/0!</v>
      </c>
    </row>
    <row r="71" spans="1:8" ht="20.100000000000001" customHeight="1">
      <c r="A71" s="8" t="s">
        <v>271</v>
      </c>
      <c r="B71" s="9">
        <v>3415</v>
      </c>
      <c r="C71" s="114">
        <f>SUM(C69,C68,C70)</f>
        <v>-164</v>
      </c>
      <c r="D71" s="114">
        <f>SUM(D69,D68,D70)</f>
        <v>36</v>
      </c>
      <c r="E71" s="114">
        <f>SUM(E69,E68,E70)</f>
        <v>14</v>
      </c>
      <c r="F71" s="114">
        <f>SUM(F69,F68,F70)</f>
        <v>19</v>
      </c>
      <c r="G71" s="101">
        <f t="shared" si="0"/>
        <v>5</v>
      </c>
      <c r="H71" s="149">
        <f t="shared" si="1"/>
        <v>135.71428571428572</v>
      </c>
    </row>
    <row r="72" spans="1:8" s="14" customFormat="1">
      <c r="A72" s="2"/>
      <c r="B72" s="31"/>
      <c r="C72" s="31"/>
      <c r="D72" s="31"/>
      <c r="E72" s="31"/>
      <c r="F72" s="31"/>
      <c r="G72" s="31"/>
      <c r="H72" s="31"/>
    </row>
    <row r="73" spans="1:8" s="189" customFormat="1">
      <c r="A73" s="26" t="s">
        <v>411</v>
      </c>
      <c r="B73" s="1"/>
      <c r="C73" s="217" t="s">
        <v>80</v>
      </c>
      <c r="D73" s="218"/>
      <c r="E73" s="218"/>
      <c r="F73" s="218"/>
      <c r="G73" s="216" t="s">
        <v>412</v>
      </c>
      <c r="H73" s="216"/>
    </row>
    <row r="74" spans="1:8">
      <c r="A74" s="70"/>
      <c r="B74" s="3"/>
      <c r="C74" s="216"/>
      <c r="D74" s="216"/>
      <c r="E74" s="3"/>
      <c r="F74" s="215"/>
      <c r="G74" s="215"/>
      <c r="H74" s="215"/>
    </row>
  </sheetData>
  <mergeCells count="9">
    <mergeCell ref="G73:H73"/>
    <mergeCell ref="C74:D74"/>
    <mergeCell ref="A1:H1"/>
    <mergeCell ref="A3:A4"/>
    <mergeCell ref="B3:B4"/>
    <mergeCell ref="C3:D3"/>
    <mergeCell ref="E3:H3"/>
    <mergeCell ref="F74:H74"/>
    <mergeCell ref="C73:F73"/>
  </mergeCells>
  <phoneticPr fontId="3" type="noConversion"/>
  <pageMargins left="1.1811023622047245" right="0.39370078740157483" top="0.78740157480314965" bottom="0.78740157480314965" header="0.19685039370078741" footer="0.23622047244094491"/>
  <pageSetup paperSize="9" scale="57" orientation="landscape" r:id="rId1"/>
  <headerFooter alignWithMargins="0">
    <oddHeader xml:space="preserve">&amp;C
&amp;"Times New Roman,звичайний"&amp;14 9&amp;R&amp;"Times New Roman,звичайний"&amp;14
Таблиця 3
</oddHeader>
  </headerFooter>
  <ignoredErrors>
    <ignoredError sqref="H19:H36 H7:H18 G19:G71 H70:H71 H38:H68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O183"/>
  <sheetViews>
    <sheetView zoomScale="75" zoomScaleNormal="100" zoomScaleSheetLayoutView="55" workbookViewId="0">
      <selection activeCell="A16" sqref="A16:XFD16"/>
    </sheetView>
  </sheetViews>
  <sheetFormatPr defaultColWidth="9.140625" defaultRowHeight="18.75"/>
  <cols>
    <col min="1" max="1" width="82.28515625" style="3" customWidth="1"/>
    <col min="2" max="2" width="9.85546875" style="23" customWidth="1"/>
    <col min="3" max="7" width="25.7109375" style="23" customWidth="1"/>
    <col min="8" max="8" width="21.140625" style="23" customWidth="1"/>
    <col min="9" max="9" width="9.5703125" style="3" customWidth="1"/>
    <col min="10" max="10" width="9.85546875" style="3" customWidth="1"/>
    <col min="11" max="16384" width="9.140625" style="3"/>
  </cols>
  <sheetData>
    <row r="1" spans="1:15">
      <c r="A1" s="195" t="s">
        <v>129</v>
      </c>
      <c r="B1" s="195"/>
      <c r="C1" s="195"/>
      <c r="D1" s="195"/>
      <c r="E1" s="195"/>
      <c r="F1" s="195"/>
      <c r="G1" s="195"/>
      <c r="H1" s="195"/>
    </row>
    <row r="2" spans="1:15">
      <c r="A2" s="229"/>
      <c r="B2" s="229"/>
      <c r="C2" s="229"/>
      <c r="D2" s="229"/>
      <c r="E2" s="229"/>
      <c r="F2" s="229"/>
      <c r="G2" s="229"/>
      <c r="H2" s="229"/>
    </row>
    <row r="3" spans="1:15" ht="43.5" customHeight="1">
      <c r="A3" s="227" t="s">
        <v>169</v>
      </c>
      <c r="B3" s="206" t="s">
        <v>8</v>
      </c>
      <c r="C3" s="206" t="s">
        <v>140</v>
      </c>
      <c r="D3" s="206"/>
      <c r="E3" s="214" t="s">
        <v>354</v>
      </c>
      <c r="F3" s="214"/>
      <c r="G3" s="214"/>
      <c r="H3" s="214"/>
    </row>
    <row r="4" spans="1:15" ht="56.25" customHeight="1">
      <c r="A4" s="228"/>
      <c r="B4" s="206"/>
      <c r="C4" s="7" t="s">
        <v>156</v>
      </c>
      <c r="D4" s="7" t="s">
        <v>157</v>
      </c>
      <c r="E4" s="7" t="s">
        <v>158</v>
      </c>
      <c r="F4" s="7" t="s">
        <v>148</v>
      </c>
      <c r="G4" s="68" t="s">
        <v>164</v>
      </c>
      <c r="H4" s="68" t="s">
        <v>165</v>
      </c>
    </row>
    <row r="5" spans="1:15" ht="15.75" customHeight="1">
      <c r="A5" s="6">
        <v>1</v>
      </c>
      <c r="B5" s="7">
        <v>2</v>
      </c>
      <c r="C5" s="6">
        <v>3</v>
      </c>
      <c r="D5" s="7">
        <v>4</v>
      </c>
      <c r="E5" s="6">
        <v>5</v>
      </c>
      <c r="F5" s="7">
        <v>6</v>
      </c>
      <c r="G5" s="6">
        <v>7</v>
      </c>
      <c r="H5" s="7">
        <v>8</v>
      </c>
    </row>
    <row r="6" spans="1:15" s="5" customFormat="1" ht="37.5">
      <c r="A6" s="10" t="s">
        <v>61</v>
      </c>
      <c r="B6" s="63">
        <v>4000</v>
      </c>
      <c r="C6" s="154">
        <f>SUM(C7:C12)</f>
        <v>0</v>
      </c>
      <c r="D6" s="154">
        <f>SUM(D7:D12)</f>
        <v>49.4</v>
      </c>
      <c r="E6" s="154">
        <f>SUM(E7:E12)</f>
        <v>0</v>
      </c>
      <c r="F6" s="154">
        <f>SUM(F7:F12)</f>
        <v>49.4</v>
      </c>
      <c r="G6" s="110">
        <f>F6-E6</f>
        <v>49.4</v>
      </c>
      <c r="H6" s="151" t="e">
        <f>(F6/E6)*100</f>
        <v>#DIV/0!</v>
      </c>
    </row>
    <row r="7" spans="1:15" ht="20.100000000000001" customHeight="1">
      <c r="A7" s="8" t="s">
        <v>1</v>
      </c>
      <c r="B7" s="64" t="s">
        <v>134</v>
      </c>
      <c r="C7" s="101"/>
      <c r="D7" s="101"/>
      <c r="E7" s="101"/>
      <c r="F7" s="101"/>
      <c r="G7" s="101">
        <f t="shared" ref="G7:G12" si="0">F7-E7</f>
        <v>0</v>
      </c>
      <c r="H7" s="149" t="e">
        <f t="shared" ref="H7:H12" si="1">(F7/E7)*100</f>
        <v>#DIV/0!</v>
      </c>
    </row>
    <row r="8" spans="1:15" ht="20.100000000000001" customHeight="1">
      <c r="A8" s="8" t="s">
        <v>2</v>
      </c>
      <c r="B8" s="63">
        <v>4020</v>
      </c>
      <c r="C8" s="101"/>
      <c r="D8" s="101"/>
      <c r="E8" s="101"/>
      <c r="F8" s="101"/>
      <c r="G8" s="101">
        <f t="shared" si="0"/>
        <v>0</v>
      </c>
      <c r="H8" s="149" t="e">
        <f t="shared" si="1"/>
        <v>#DIV/0!</v>
      </c>
      <c r="O8" s="20"/>
    </row>
    <row r="9" spans="1:15" ht="19.5" customHeight="1">
      <c r="A9" s="8" t="s">
        <v>18</v>
      </c>
      <c r="B9" s="64">
        <v>4030</v>
      </c>
      <c r="C9" s="101"/>
      <c r="D9" s="101"/>
      <c r="E9" s="101"/>
      <c r="F9" s="101"/>
      <c r="G9" s="101">
        <f t="shared" si="0"/>
        <v>0</v>
      </c>
      <c r="H9" s="149" t="e">
        <f t="shared" si="1"/>
        <v>#DIV/0!</v>
      </c>
      <c r="N9" s="20"/>
    </row>
    <row r="10" spans="1:15" ht="20.100000000000001" customHeight="1">
      <c r="A10" s="8" t="s">
        <v>3</v>
      </c>
      <c r="B10" s="63">
        <v>4040</v>
      </c>
      <c r="C10" s="101"/>
      <c r="D10" s="101"/>
      <c r="E10" s="101"/>
      <c r="F10" s="101"/>
      <c r="G10" s="101">
        <f t="shared" si="0"/>
        <v>0</v>
      </c>
      <c r="H10" s="149" t="e">
        <f t="shared" si="1"/>
        <v>#DIV/0!</v>
      </c>
    </row>
    <row r="11" spans="1:15" ht="37.5">
      <c r="A11" s="8" t="s">
        <v>51</v>
      </c>
      <c r="B11" s="64">
        <v>4050</v>
      </c>
      <c r="C11" s="101"/>
      <c r="D11" s="101">
        <f>F11</f>
        <v>49.4</v>
      </c>
      <c r="E11" s="101">
        <v>0</v>
      </c>
      <c r="F11" s="101">
        <v>49.4</v>
      </c>
      <c r="G11" s="101">
        <f t="shared" si="0"/>
        <v>49.4</v>
      </c>
      <c r="H11" s="149" t="e">
        <f t="shared" si="1"/>
        <v>#DIV/0!</v>
      </c>
    </row>
    <row r="12" spans="1:15">
      <c r="A12" s="8" t="s">
        <v>225</v>
      </c>
      <c r="B12" s="64">
        <v>4060</v>
      </c>
      <c r="C12" s="101"/>
      <c r="D12" s="101">
        <f>F12</f>
        <v>0</v>
      </c>
      <c r="E12" s="101">
        <v>0</v>
      </c>
      <c r="F12" s="101">
        <v>0</v>
      </c>
      <c r="G12" s="101">
        <f t="shared" si="0"/>
        <v>0</v>
      </c>
      <c r="H12" s="149" t="e">
        <f t="shared" si="1"/>
        <v>#DIV/0!</v>
      </c>
    </row>
    <row r="13" spans="1:15">
      <c r="B13" s="3"/>
      <c r="C13" s="3"/>
      <c r="D13" s="3"/>
      <c r="E13" s="3"/>
      <c r="F13" s="3"/>
      <c r="G13" s="3"/>
      <c r="H13" s="3"/>
    </row>
    <row r="14" spans="1:15">
      <c r="B14" s="3"/>
      <c r="C14" s="3"/>
      <c r="D14" s="3"/>
      <c r="E14" s="3"/>
      <c r="F14" s="3"/>
      <c r="G14" s="3"/>
      <c r="H14" s="3"/>
    </row>
    <row r="15" spans="1:15" s="2" customFormat="1" ht="19.5" customHeight="1">
      <c r="A15" s="4"/>
      <c r="I15" s="3"/>
    </row>
    <row r="16" spans="1:15" s="189" customFormat="1">
      <c r="A16" s="26" t="s">
        <v>411</v>
      </c>
      <c r="B16" s="1"/>
      <c r="C16" s="217" t="s">
        <v>80</v>
      </c>
      <c r="D16" s="218"/>
      <c r="E16" s="218"/>
      <c r="F16" s="218"/>
      <c r="G16" s="216" t="s">
        <v>412</v>
      </c>
      <c r="H16" s="216"/>
    </row>
    <row r="17" spans="1:8" s="2" customFormat="1">
      <c r="A17" s="23"/>
      <c r="B17" s="3"/>
      <c r="C17" s="216"/>
      <c r="D17" s="216"/>
      <c r="E17" s="3"/>
      <c r="F17" s="215"/>
      <c r="G17" s="215"/>
      <c r="H17" s="215"/>
    </row>
    <row r="18" spans="1:8">
      <c r="A18" s="49"/>
    </row>
    <row r="19" spans="1:8">
      <c r="A19" s="49"/>
      <c r="E19" s="23" t="s">
        <v>409</v>
      </c>
    </row>
    <row r="20" spans="1:8">
      <c r="A20" s="49"/>
    </row>
    <row r="21" spans="1:8">
      <c r="A21" s="49"/>
    </row>
    <row r="22" spans="1:8">
      <c r="A22" s="49"/>
    </row>
    <row r="23" spans="1:8">
      <c r="A23" s="49"/>
    </row>
    <row r="24" spans="1:8">
      <c r="A24" s="49"/>
    </row>
    <row r="25" spans="1:8">
      <c r="A25" s="49"/>
    </row>
    <row r="26" spans="1:8">
      <c r="A26" s="49"/>
    </row>
    <row r="27" spans="1:8">
      <c r="A27" s="49"/>
    </row>
    <row r="28" spans="1:8">
      <c r="A28" s="49"/>
    </row>
    <row r="29" spans="1:8">
      <c r="A29" s="49"/>
    </row>
    <row r="30" spans="1:8">
      <c r="A30" s="49"/>
    </row>
    <row r="31" spans="1:8">
      <c r="A31" s="49"/>
    </row>
    <row r="32" spans="1:8">
      <c r="A32" s="49"/>
    </row>
    <row r="33" spans="1:1">
      <c r="A33" s="49"/>
    </row>
    <row r="34" spans="1:1">
      <c r="A34" s="49"/>
    </row>
    <row r="35" spans="1:1">
      <c r="A35" s="49"/>
    </row>
    <row r="36" spans="1:1">
      <c r="A36" s="49"/>
    </row>
    <row r="37" spans="1:1">
      <c r="A37" s="49"/>
    </row>
    <row r="38" spans="1:1">
      <c r="A38" s="49"/>
    </row>
    <row r="39" spans="1:1">
      <c r="A39" s="49"/>
    </row>
    <row r="40" spans="1:1">
      <c r="A40" s="49"/>
    </row>
    <row r="41" spans="1:1">
      <c r="A41" s="49"/>
    </row>
    <row r="42" spans="1:1">
      <c r="A42" s="49"/>
    </row>
    <row r="43" spans="1:1">
      <c r="A43" s="49"/>
    </row>
    <row r="44" spans="1:1">
      <c r="A44" s="49"/>
    </row>
    <row r="45" spans="1:1">
      <c r="A45" s="49"/>
    </row>
    <row r="46" spans="1:1">
      <c r="A46" s="49"/>
    </row>
    <row r="47" spans="1:1">
      <c r="A47" s="49"/>
    </row>
    <row r="48" spans="1:1">
      <c r="A48" s="49"/>
    </row>
    <row r="49" spans="1:1">
      <c r="A49" s="49"/>
    </row>
    <row r="50" spans="1:1">
      <c r="A50" s="49"/>
    </row>
    <row r="51" spans="1:1">
      <c r="A51" s="49"/>
    </row>
    <row r="52" spans="1:1">
      <c r="A52" s="49"/>
    </row>
    <row r="53" spans="1:1">
      <c r="A53" s="49"/>
    </row>
    <row r="54" spans="1:1">
      <c r="A54" s="49"/>
    </row>
    <row r="55" spans="1:1">
      <c r="A55" s="49"/>
    </row>
    <row r="56" spans="1:1">
      <c r="A56" s="49"/>
    </row>
    <row r="57" spans="1:1">
      <c r="A57" s="49"/>
    </row>
    <row r="58" spans="1:1">
      <c r="A58" s="49"/>
    </row>
    <row r="59" spans="1:1">
      <c r="A59" s="49"/>
    </row>
    <row r="60" spans="1:1">
      <c r="A60" s="49"/>
    </row>
    <row r="61" spans="1:1">
      <c r="A61" s="49"/>
    </row>
    <row r="62" spans="1:1">
      <c r="A62" s="49"/>
    </row>
    <row r="63" spans="1:1">
      <c r="A63" s="49"/>
    </row>
    <row r="64" spans="1:1">
      <c r="A64" s="49"/>
    </row>
    <row r="65" spans="1:1">
      <c r="A65" s="49"/>
    </row>
    <row r="66" spans="1:1">
      <c r="A66" s="49"/>
    </row>
    <row r="67" spans="1:1">
      <c r="A67" s="49"/>
    </row>
    <row r="68" spans="1:1">
      <c r="A68" s="49"/>
    </row>
    <row r="69" spans="1:1">
      <c r="A69" s="49"/>
    </row>
    <row r="70" spans="1:1">
      <c r="A70" s="49"/>
    </row>
    <row r="71" spans="1:1">
      <c r="A71" s="49"/>
    </row>
    <row r="72" spans="1:1">
      <c r="A72" s="49"/>
    </row>
    <row r="73" spans="1:1">
      <c r="A73" s="49"/>
    </row>
    <row r="74" spans="1:1">
      <c r="A74" s="49"/>
    </row>
    <row r="75" spans="1:1">
      <c r="A75" s="49"/>
    </row>
    <row r="76" spans="1:1">
      <c r="A76" s="49"/>
    </row>
    <row r="77" spans="1:1">
      <c r="A77" s="49"/>
    </row>
    <row r="78" spans="1:1">
      <c r="A78" s="49"/>
    </row>
    <row r="79" spans="1:1">
      <c r="A79" s="49"/>
    </row>
    <row r="80" spans="1:1">
      <c r="A80" s="49"/>
    </row>
    <row r="81" spans="1:1">
      <c r="A81" s="49"/>
    </row>
    <row r="82" spans="1:1">
      <c r="A82" s="49"/>
    </row>
    <row r="83" spans="1:1">
      <c r="A83" s="49"/>
    </row>
    <row r="84" spans="1:1">
      <c r="A84" s="49"/>
    </row>
    <row r="85" spans="1:1">
      <c r="A85" s="49"/>
    </row>
    <row r="86" spans="1:1">
      <c r="A86" s="49"/>
    </row>
    <row r="87" spans="1:1">
      <c r="A87" s="49"/>
    </row>
    <row r="88" spans="1:1">
      <c r="A88" s="49"/>
    </row>
    <row r="89" spans="1:1">
      <c r="A89" s="49"/>
    </row>
    <row r="90" spans="1:1">
      <c r="A90" s="49"/>
    </row>
    <row r="91" spans="1:1">
      <c r="A91" s="49"/>
    </row>
    <row r="92" spans="1:1">
      <c r="A92" s="49"/>
    </row>
    <row r="93" spans="1:1">
      <c r="A93" s="49"/>
    </row>
    <row r="94" spans="1:1">
      <c r="A94" s="49"/>
    </row>
    <row r="95" spans="1:1">
      <c r="A95" s="49"/>
    </row>
    <row r="96" spans="1:1">
      <c r="A96" s="49"/>
    </row>
    <row r="97" spans="1:1">
      <c r="A97" s="49"/>
    </row>
    <row r="98" spans="1:1">
      <c r="A98" s="49"/>
    </row>
    <row r="99" spans="1:1">
      <c r="A99" s="49"/>
    </row>
    <row r="100" spans="1:1">
      <c r="A100" s="49"/>
    </row>
    <row r="101" spans="1:1">
      <c r="A101" s="49"/>
    </row>
    <row r="102" spans="1:1">
      <c r="A102" s="49"/>
    </row>
    <row r="103" spans="1:1">
      <c r="A103" s="49"/>
    </row>
    <row r="104" spans="1:1">
      <c r="A104" s="49"/>
    </row>
    <row r="105" spans="1:1">
      <c r="A105" s="49"/>
    </row>
    <row r="106" spans="1:1">
      <c r="A106" s="49"/>
    </row>
    <row r="107" spans="1:1">
      <c r="A107" s="49"/>
    </row>
    <row r="108" spans="1:1">
      <c r="A108" s="49"/>
    </row>
    <row r="109" spans="1:1">
      <c r="A109" s="49"/>
    </row>
    <row r="110" spans="1:1">
      <c r="A110" s="49"/>
    </row>
    <row r="111" spans="1:1">
      <c r="A111" s="49"/>
    </row>
    <row r="112" spans="1:1">
      <c r="A112" s="49"/>
    </row>
    <row r="113" spans="1:1">
      <c r="A113" s="49"/>
    </row>
    <row r="114" spans="1:1">
      <c r="A114" s="49"/>
    </row>
    <row r="115" spans="1:1">
      <c r="A115" s="49"/>
    </row>
    <row r="116" spans="1:1">
      <c r="A116" s="49"/>
    </row>
    <row r="117" spans="1:1">
      <c r="A117" s="49"/>
    </row>
    <row r="118" spans="1:1">
      <c r="A118" s="49"/>
    </row>
    <row r="119" spans="1:1">
      <c r="A119" s="49"/>
    </row>
    <row r="120" spans="1:1">
      <c r="A120" s="49"/>
    </row>
    <row r="121" spans="1:1">
      <c r="A121" s="49"/>
    </row>
    <row r="122" spans="1:1">
      <c r="A122" s="49"/>
    </row>
    <row r="123" spans="1:1">
      <c r="A123" s="49"/>
    </row>
    <row r="124" spans="1:1">
      <c r="A124" s="49"/>
    </row>
    <row r="125" spans="1:1">
      <c r="A125" s="49"/>
    </row>
    <row r="126" spans="1:1">
      <c r="A126" s="49"/>
    </row>
    <row r="127" spans="1:1">
      <c r="A127" s="49"/>
    </row>
    <row r="128" spans="1:1">
      <c r="A128" s="49"/>
    </row>
    <row r="129" spans="1:1">
      <c r="A129" s="49"/>
    </row>
    <row r="130" spans="1:1">
      <c r="A130" s="49"/>
    </row>
    <row r="131" spans="1:1">
      <c r="A131" s="49"/>
    </row>
    <row r="132" spans="1:1">
      <c r="A132" s="49"/>
    </row>
    <row r="133" spans="1:1">
      <c r="A133" s="49"/>
    </row>
    <row r="134" spans="1:1">
      <c r="A134" s="49"/>
    </row>
    <row r="135" spans="1:1">
      <c r="A135" s="49"/>
    </row>
    <row r="136" spans="1:1">
      <c r="A136" s="49"/>
    </row>
    <row r="137" spans="1:1">
      <c r="A137" s="49"/>
    </row>
    <row r="138" spans="1:1">
      <c r="A138" s="49"/>
    </row>
    <row r="139" spans="1:1">
      <c r="A139" s="49"/>
    </row>
    <row r="140" spans="1:1">
      <c r="A140" s="49"/>
    </row>
    <row r="141" spans="1:1">
      <c r="A141" s="49"/>
    </row>
    <row r="142" spans="1:1">
      <c r="A142" s="49"/>
    </row>
    <row r="143" spans="1:1">
      <c r="A143" s="49"/>
    </row>
    <row r="144" spans="1:1">
      <c r="A144" s="49"/>
    </row>
    <row r="145" spans="1:1">
      <c r="A145" s="49"/>
    </row>
    <row r="146" spans="1:1">
      <c r="A146" s="49"/>
    </row>
    <row r="147" spans="1:1">
      <c r="A147" s="49"/>
    </row>
    <row r="148" spans="1:1">
      <c r="A148" s="49"/>
    </row>
    <row r="149" spans="1:1">
      <c r="A149" s="49"/>
    </row>
    <row r="150" spans="1:1">
      <c r="A150" s="49"/>
    </row>
    <row r="151" spans="1:1">
      <c r="A151" s="49"/>
    </row>
    <row r="152" spans="1:1">
      <c r="A152" s="49"/>
    </row>
    <row r="153" spans="1:1">
      <c r="A153" s="49"/>
    </row>
    <row r="154" spans="1:1">
      <c r="A154" s="49"/>
    </row>
    <row r="155" spans="1:1">
      <c r="A155" s="49"/>
    </row>
    <row r="156" spans="1:1">
      <c r="A156" s="49"/>
    </row>
    <row r="157" spans="1:1">
      <c r="A157" s="49"/>
    </row>
    <row r="158" spans="1:1">
      <c r="A158" s="49"/>
    </row>
    <row r="159" spans="1:1">
      <c r="A159" s="49"/>
    </row>
    <row r="160" spans="1:1">
      <c r="A160" s="49"/>
    </row>
    <row r="161" spans="1:1">
      <c r="A161" s="49"/>
    </row>
    <row r="162" spans="1:1">
      <c r="A162" s="49"/>
    </row>
    <row r="163" spans="1:1">
      <c r="A163" s="49"/>
    </row>
    <row r="164" spans="1:1">
      <c r="A164" s="49"/>
    </row>
    <row r="165" spans="1:1">
      <c r="A165" s="49"/>
    </row>
    <row r="166" spans="1:1">
      <c r="A166" s="49"/>
    </row>
    <row r="167" spans="1:1">
      <c r="A167" s="49"/>
    </row>
    <row r="168" spans="1:1">
      <c r="A168" s="49"/>
    </row>
    <row r="169" spans="1:1">
      <c r="A169" s="49"/>
    </row>
    <row r="170" spans="1:1">
      <c r="A170" s="49"/>
    </row>
    <row r="171" spans="1:1">
      <c r="A171" s="49"/>
    </row>
    <row r="172" spans="1:1">
      <c r="A172" s="49"/>
    </row>
    <row r="173" spans="1:1">
      <c r="A173" s="49"/>
    </row>
    <row r="174" spans="1:1">
      <c r="A174" s="49"/>
    </row>
    <row r="175" spans="1:1">
      <c r="A175" s="49"/>
    </row>
    <row r="176" spans="1:1">
      <c r="A176" s="49"/>
    </row>
    <row r="177" spans="1:1">
      <c r="A177" s="49"/>
    </row>
    <row r="178" spans="1:1">
      <c r="A178" s="49"/>
    </row>
    <row r="179" spans="1:1">
      <c r="A179" s="49"/>
    </row>
    <row r="180" spans="1:1">
      <c r="A180" s="49"/>
    </row>
    <row r="181" spans="1:1">
      <c r="A181" s="49"/>
    </row>
    <row r="182" spans="1:1">
      <c r="A182" s="49"/>
    </row>
    <row r="183" spans="1:1">
      <c r="A183" s="49"/>
    </row>
  </sheetData>
  <mergeCells count="10">
    <mergeCell ref="A3:A4"/>
    <mergeCell ref="A1:H1"/>
    <mergeCell ref="B3:B4"/>
    <mergeCell ref="A2:H2"/>
    <mergeCell ref="C17:D17"/>
    <mergeCell ref="F17:H17"/>
    <mergeCell ref="C3:D3"/>
    <mergeCell ref="E3:H3"/>
    <mergeCell ref="C16:F16"/>
    <mergeCell ref="G16:H16"/>
  </mergeCells>
  <phoneticPr fontId="0" type="noConversion"/>
  <pageMargins left="1.1811023622047245" right="0.39370078740157483" top="0.78740157480314965" bottom="0.78740157480314965" header="0.27559055118110237" footer="0.31496062992125984"/>
  <pageSetup paperSize="9" scale="54" firstPageNumber="9" orientation="landscape" useFirstPageNumber="1" r:id="rId1"/>
  <headerFooter alignWithMargins="0">
    <oddHeader xml:space="preserve">&amp;C
&amp;"Times New Roman,звичайний"&amp;14 11&amp;R&amp;"Times New Roman,звичайний"&amp;14
Таблиця 4  
</oddHeader>
  </headerFooter>
  <ignoredErrors>
    <ignoredError sqref="B7" numberStoredAsText="1"/>
    <ignoredError sqref="H6:H12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K28"/>
  <sheetViews>
    <sheetView zoomScale="75" zoomScaleNormal="75" zoomScaleSheetLayoutView="6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27" sqref="A27:XFD27"/>
    </sheetView>
  </sheetViews>
  <sheetFormatPr defaultColWidth="9.140625" defaultRowHeight="12.75"/>
  <cols>
    <col min="1" max="1" width="95" style="30" customWidth="1"/>
    <col min="2" max="2" width="19.42578125" style="30" customWidth="1"/>
    <col min="3" max="3" width="18.7109375" style="30" customWidth="1"/>
    <col min="4" max="6" width="26" style="30" customWidth="1"/>
    <col min="7" max="7" width="27.7109375" style="30" customWidth="1"/>
    <col min="8" max="8" width="56.28515625" style="30" customWidth="1"/>
    <col min="9" max="9" width="9.5703125" style="30" customWidth="1"/>
    <col min="10" max="10" width="9.140625" style="30" customWidth="1"/>
    <col min="11" max="11" width="27.140625" style="30" customWidth="1"/>
    <col min="12" max="16384" width="9.140625" style="30"/>
  </cols>
  <sheetData>
    <row r="1" spans="1:8" ht="19.5" customHeight="1">
      <c r="A1" s="230" t="s">
        <v>130</v>
      </c>
      <c r="B1" s="230"/>
      <c r="C1" s="230"/>
      <c r="D1" s="230"/>
      <c r="E1" s="230"/>
      <c r="F1" s="230"/>
      <c r="G1" s="230"/>
      <c r="H1" s="230"/>
    </row>
    <row r="2" spans="1:8" ht="16.5" customHeight="1"/>
    <row r="3" spans="1:8" ht="49.5" customHeight="1">
      <c r="A3" s="231" t="s">
        <v>169</v>
      </c>
      <c r="B3" s="231" t="s">
        <v>0</v>
      </c>
      <c r="C3" s="231" t="s">
        <v>75</v>
      </c>
      <c r="D3" s="206" t="s">
        <v>140</v>
      </c>
      <c r="E3" s="206"/>
      <c r="F3" s="206" t="s">
        <v>354</v>
      </c>
      <c r="G3" s="206"/>
      <c r="H3" s="231" t="s">
        <v>187</v>
      </c>
    </row>
    <row r="4" spans="1:8" ht="63" customHeight="1">
      <c r="A4" s="232"/>
      <c r="B4" s="232"/>
      <c r="C4" s="232"/>
      <c r="D4" s="7" t="s">
        <v>156</v>
      </c>
      <c r="E4" s="7" t="s">
        <v>157</v>
      </c>
      <c r="F4" s="7" t="s">
        <v>156</v>
      </c>
      <c r="G4" s="7" t="s">
        <v>157</v>
      </c>
      <c r="H4" s="232"/>
    </row>
    <row r="5" spans="1:8" s="61" customFormat="1" ht="29.25" customHeight="1">
      <c r="A5" s="40">
        <v>1</v>
      </c>
      <c r="B5" s="40">
        <v>2</v>
      </c>
      <c r="C5" s="40">
        <v>3</v>
      </c>
      <c r="D5" s="40">
        <v>4</v>
      </c>
      <c r="E5" s="40">
        <v>5</v>
      </c>
      <c r="F5" s="40">
        <v>6</v>
      </c>
      <c r="G5" s="40">
        <v>7</v>
      </c>
      <c r="H5" s="40">
        <v>8</v>
      </c>
    </row>
    <row r="6" spans="1:8" s="61" customFormat="1" ht="24.95" customHeight="1">
      <c r="A6" s="60" t="s">
        <v>116</v>
      </c>
      <c r="B6" s="60"/>
      <c r="C6" s="40"/>
      <c r="D6" s="40"/>
      <c r="E6" s="40"/>
      <c r="F6" s="40"/>
      <c r="G6" s="40"/>
      <c r="H6" s="40"/>
    </row>
    <row r="7" spans="1:8" ht="56.25">
      <c r="A7" s="8" t="s">
        <v>398</v>
      </c>
      <c r="B7" s="7">
        <v>5000</v>
      </c>
      <c r="C7" s="98" t="s">
        <v>194</v>
      </c>
      <c r="D7" s="165">
        <f>('Осн. фін. пок.'!C10/'Осн. фін. пок.'!C8)*100</f>
        <v>9.5091631423811354</v>
      </c>
      <c r="E7" s="165">
        <f>('Осн. фін. пок.'!D10/'Осн. фін. пок.'!D8)*100</f>
        <v>15.71419067260994</v>
      </c>
      <c r="F7" s="165">
        <f>('Осн. фін. пок.'!E10/'Осн. фін. пок.'!E8)*100</f>
        <v>2.7647058823529411</v>
      </c>
      <c r="G7" s="165">
        <f>('Осн. фін. пок.'!F10/'Осн. фін. пок.'!F8)*100</f>
        <v>21.298230951385989</v>
      </c>
      <c r="H7" s="86"/>
    </row>
    <row r="8" spans="1:8" ht="56.25">
      <c r="A8" s="8" t="s">
        <v>399</v>
      </c>
      <c r="B8" s="7">
        <v>5010</v>
      </c>
      <c r="C8" s="98" t="s">
        <v>194</v>
      </c>
      <c r="D8" s="165">
        <f>('Осн. фін. пок.'!C25/'Осн. фін. пок.'!C8)*100</f>
        <v>5.4145841343073178</v>
      </c>
      <c r="E8" s="165">
        <f>('Осн. фін. пок.'!D25/'Осн. фін. пок.'!D8)*100</f>
        <v>4.4508016765351606</v>
      </c>
      <c r="F8" s="165">
        <f>('Осн. фін. пок.'!E25/'Осн. фін. пок.'!E8)*100</f>
        <v>2.3970588235294117</v>
      </c>
      <c r="G8" s="165">
        <f>('Осн. фін. пок.'!F25/'Осн. фін. пок.'!F8)*100</f>
        <v>6.4075776570553007</v>
      </c>
      <c r="H8" s="86"/>
    </row>
    <row r="9" spans="1:8" ht="42.75" customHeight="1">
      <c r="A9" s="29" t="s">
        <v>400</v>
      </c>
      <c r="B9" s="7">
        <v>5020</v>
      </c>
      <c r="C9" s="98" t="s">
        <v>194</v>
      </c>
      <c r="D9" s="165">
        <f>('Осн. фін. пок.'!C40/'Осн. фін. пок.'!C116)*100</f>
        <v>1.0727567464479832</v>
      </c>
      <c r="E9" s="165">
        <f>('Осн. фін. пок.'!D40/'Осн. фін. пок.'!D116)*100</f>
        <v>0.91461907351559801</v>
      </c>
      <c r="F9" s="165">
        <f>('Осн. фін. пок.'!E40/'Осн. фін. пок.'!E116)*100</f>
        <v>8.5003579098067286E-2</v>
      </c>
      <c r="G9" s="165" t="e">
        <f>('Осн. фін. пок.'!F40/'Осн. фін. пок.'!F116)*100</f>
        <v>#VALUE!</v>
      </c>
      <c r="H9" s="86" t="s">
        <v>195</v>
      </c>
    </row>
    <row r="10" spans="1:8" ht="42.75" customHeight="1">
      <c r="A10" s="29" t="s">
        <v>401</v>
      </c>
      <c r="B10" s="7">
        <v>5030</v>
      </c>
      <c r="C10" s="98" t="s">
        <v>194</v>
      </c>
      <c r="D10" s="165">
        <f>('Осн. фін. пок.'!C40/'Осн. фін. пок.'!C122)*100</f>
        <v>1.3774104683195594</v>
      </c>
      <c r="E10" s="165">
        <f>('Осн. фін. пок.'!D40/'Осн. фін. пок.'!D122)*100</f>
        <v>1.1424689680726239</v>
      </c>
      <c r="F10" s="165">
        <f>('Осн. фін. пок.'!E40/'Осн. фін. пок.'!E122)*100</f>
        <v>0.12551195666534548</v>
      </c>
      <c r="G10" s="165" t="e">
        <f>('Осн. фін. пок.'!F40/'Осн. фін. пок.'!F122)*100</f>
        <v>#VALUE!</v>
      </c>
      <c r="H10" s="86"/>
    </row>
    <row r="11" spans="1:8" ht="56.25">
      <c r="A11" s="29" t="s">
        <v>402</v>
      </c>
      <c r="B11" s="7">
        <v>5040</v>
      </c>
      <c r="C11" s="98" t="s">
        <v>194</v>
      </c>
      <c r="D11" s="165">
        <f>('Осн. фін. пок.'!C40/'Осн. фін. пок.'!C8)*100</f>
        <v>1.441753171856978</v>
      </c>
      <c r="E11" s="165">
        <f>('Осн. фін. пок.'!D40/'Осн. фін. пок.'!D8)*100</f>
        <v>1.230789701284013</v>
      </c>
      <c r="F11" s="165">
        <f>('Осн. фін. пок.'!E40/'Осн. фін. пок.'!E8)*100</f>
        <v>0.27941176470588236</v>
      </c>
      <c r="G11" s="165">
        <f>('Осн. фін. пок.'!F40/'Осн. фін. пок.'!F8)*100</f>
        <v>2.0894274968658588</v>
      </c>
      <c r="H11" s="86" t="s">
        <v>196</v>
      </c>
    </row>
    <row r="12" spans="1:8" ht="24.95" customHeight="1">
      <c r="A12" s="60" t="s">
        <v>118</v>
      </c>
      <c r="B12" s="7"/>
      <c r="C12" s="99"/>
      <c r="D12" s="85"/>
      <c r="E12" s="85"/>
      <c r="F12" s="85"/>
      <c r="G12" s="85"/>
      <c r="H12" s="86"/>
    </row>
    <row r="13" spans="1:8" ht="56.25">
      <c r="A13" s="86" t="s">
        <v>356</v>
      </c>
      <c r="B13" s="7">
        <v>5100</v>
      </c>
      <c r="C13" s="98"/>
      <c r="D13" s="165">
        <f>('Осн. фін. пок.'!C117+'Осн. фін. пок.'!C118)/'Осн. фін. пок.'!C25</f>
        <v>5.4911242603550292</v>
      </c>
      <c r="E13" s="165">
        <f>('Осн. фін. пок.'!D117+'Осн. фін. пок.'!D118)/'Осн. фін. пок.'!D25</f>
        <v>6.029895366218236</v>
      </c>
      <c r="F13" s="165" t="e">
        <f>('Осн. фін. пок.'!E117+'Осн. фін. пок.'!E118)/'Осн. фін. пок.'!E25</f>
        <v>#VALUE!</v>
      </c>
      <c r="G13" s="165" t="e">
        <f>('Осн. фін. пок.'!F117+'Осн. фін. пок.'!F118)/'Осн. фін. пок.'!F25</f>
        <v>#VALUE!</v>
      </c>
      <c r="H13" s="86"/>
    </row>
    <row r="14" spans="1:8" s="61" customFormat="1" ht="56.25">
      <c r="A14" s="86" t="s">
        <v>382</v>
      </c>
      <c r="B14" s="7">
        <v>5110</v>
      </c>
      <c r="C14" s="98" t="s">
        <v>113</v>
      </c>
      <c r="D14" s="165">
        <f>'Осн. фін. пок.'!C122/('Осн. фін. пок.'!C117+'Осн. фін. пок.'!C118)</f>
        <v>3.5204741379310347</v>
      </c>
      <c r="E14" s="165">
        <f>'Осн. фін. пок.'!D122/('Осн. фін. пок.'!D117+'Осн. фін. пок.'!D118)</f>
        <v>4.0141298958849774</v>
      </c>
      <c r="F14" s="165" t="e">
        <f>'Осн. фін. пок.'!E122/('Осн. фін. пок.'!E117+'Осн. фін. пок.'!E118)</f>
        <v>#VALUE!</v>
      </c>
      <c r="G14" s="165" t="e">
        <f>'Осн. фін. пок.'!F122/('Осн. фін. пок.'!F117+'Осн. фін. пок.'!F118)</f>
        <v>#VALUE!</v>
      </c>
      <c r="H14" s="86" t="s">
        <v>197</v>
      </c>
    </row>
    <row r="15" spans="1:8" s="61" customFormat="1" ht="75">
      <c r="A15" s="86" t="s">
        <v>383</v>
      </c>
      <c r="B15" s="7">
        <v>5120</v>
      </c>
      <c r="C15" s="98" t="s">
        <v>113</v>
      </c>
      <c r="D15" s="165">
        <f>'Осн. фін. пок.'!C114/'Осн. фін. пок.'!C118</f>
        <v>3.3321484992101107</v>
      </c>
      <c r="E15" s="165">
        <f>'Осн. фін. пок.'!D114/'Осн. фін. пок.'!D118</f>
        <v>3.4879032258064515</v>
      </c>
      <c r="F15" s="165">
        <f>'Осн. фін. пок.'!E114/'Осн. фін. пок.'!E118</f>
        <v>2.89146049481245</v>
      </c>
      <c r="G15" s="165" t="e">
        <f>'Осн. фін. пок.'!F114/'Осн. фін. пок.'!F118</f>
        <v>#VALUE!</v>
      </c>
      <c r="H15" s="86" t="s">
        <v>199</v>
      </c>
    </row>
    <row r="16" spans="1:8" ht="24.95" customHeight="1">
      <c r="A16" s="60" t="s">
        <v>117</v>
      </c>
      <c r="B16" s="7"/>
      <c r="C16" s="98"/>
      <c r="D16" s="85"/>
      <c r="E16" s="85"/>
      <c r="F16" s="85"/>
      <c r="G16" s="85"/>
      <c r="H16" s="86"/>
    </row>
    <row r="17" spans="1:11" ht="42.75" customHeight="1">
      <c r="A17" s="86" t="s">
        <v>384</v>
      </c>
      <c r="B17" s="7">
        <v>5200</v>
      </c>
      <c r="C17" s="98"/>
      <c r="D17" s="165">
        <f>'Осн. фін. пок.'!C91/'Осн. фін. пок.'!C52</f>
        <v>0</v>
      </c>
      <c r="E17" s="165">
        <f>'Осн. фін. пок.'!D91/'Осн. фін. пок.'!D52</f>
        <v>0.13460490463215258</v>
      </c>
      <c r="F17" s="165">
        <f>'Осн. фін. пок.'!E91/'Осн. фін. пок.'!E52</f>
        <v>0</v>
      </c>
      <c r="G17" s="165">
        <f>'Осн. фін. пок.'!F91/'Осн. фін. пок.'!F52</f>
        <v>0.1776978417266187</v>
      </c>
      <c r="H17" s="86"/>
    </row>
    <row r="18" spans="1:11" ht="75">
      <c r="A18" s="86" t="s">
        <v>385</v>
      </c>
      <c r="B18" s="7">
        <v>5210</v>
      </c>
      <c r="C18" s="98"/>
      <c r="D18" s="165">
        <f>'Осн. фін. пок.'!C91/'Осн. фін. пок.'!C8</f>
        <v>0</v>
      </c>
      <c r="E18" s="165">
        <f>'Осн. фін. пок.'!D91/'Осн. фін. пок.'!D8</f>
        <v>3.2865411482935268E-3</v>
      </c>
      <c r="F18" s="165">
        <f>'Осн. фін. пок.'!E91/'Осн. фін. пок.'!E8</f>
        <v>0</v>
      </c>
      <c r="G18" s="165">
        <f>'Осн. фін. пок.'!F91/'Осн. фін. пок.'!F8</f>
        <v>6.8811812230115616E-3</v>
      </c>
      <c r="H18" s="86"/>
    </row>
    <row r="19" spans="1:11" ht="37.5">
      <c r="A19" s="86" t="s">
        <v>386</v>
      </c>
      <c r="B19" s="7">
        <v>5220</v>
      </c>
      <c r="C19" s="98" t="s">
        <v>304</v>
      </c>
      <c r="D19" s="165">
        <f>'Осн. фін. пок.'!C113/'Осн. фін. пок.'!C112</f>
        <v>0.25479248092313417</v>
      </c>
      <c r="E19" s="165">
        <f>'Осн. фін. пок.'!D113/'Осн. фін. пок.'!D112</f>
        <v>0.2771711847389558</v>
      </c>
      <c r="F19" s="165">
        <f>'Осн. фін. пок.'!E113/'Осн. фін. пок.'!E112</f>
        <v>0.20111214087117701</v>
      </c>
      <c r="G19" s="165" t="e">
        <f>'Осн. фін. пок.'!F113/'Осн. фін. пок.'!F112</f>
        <v>#VALUE!</v>
      </c>
      <c r="H19" s="86" t="s">
        <v>198</v>
      </c>
    </row>
    <row r="20" spans="1:11" ht="24.95" customHeight="1">
      <c r="A20" s="60" t="s">
        <v>189</v>
      </c>
      <c r="B20" s="7"/>
      <c r="C20" s="98"/>
      <c r="D20" s="85"/>
      <c r="E20" s="85"/>
      <c r="F20" s="85"/>
      <c r="G20" s="85"/>
      <c r="H20" s="86"/>
    </row>
    <row r="21" spans="1:11" ht="75">
      <c r="A21" s="29" t="s">
        <v>201</v>
      </c>
      <c r="B21" s="7">
        <v>5300</v>
      </c>
      <c r="C21" s="98"/>
      <c r="D21" s="85"/>
      <c r="E21" s="85"/>
      <c r="F21" s="85"/>
      <c r="G21" s="85"/>
      <c r="H21" s="88"/>
    </row>
    <row r="26" spans="1:11" ht="20.25">
      <c r="K26" s="87"/>
    </row>
    <row r="27" spans="1:11" s="189" customFormat="1" ht="18.75">
      <c r="A27" s="26" t="s">
        <v>411</v>
      </c>
      <c r="B27" s="1"/>
      <c r="C27" s="217" t="s">
        <v>80</v>
      </c>
      <c r="D27" s="218"/>
      <c r="E27" s="218"/>
      <c r="F27" s="218"/>
      <c r="G27" s="216" t="s">
        <v>412</v>
      </c>
      <c r="H27" s="216"/>
    </row>
    <row r="28" spans="1:11" s="2" customFormat="1" ht="18.75">
      <c r="A28" s="70"/>
      <c r="B28" s="3"/>
      <c r="C28" s="216"/>
      <c r="D28" s="216"/>
      <c r="E28" s="3"/>
      <c r="F28" s="215"/>
      <c r="G28" s="215"/>
      <c r="H28" s="215"/>
    </row>
  </sheetData>
  <mergeCells count="11">
    <mergeCell ref="G27:H27"/>
    <mergeCell ref="F3:G3"/>
    <mergeCell ref="H3:H4"/>
    <mergeCell ref="C28:D28"/>
    <mergeCell ref="F28:H28"/>
    <mergeCell ref="C27:F27"/>
    <mergeCell ref="A1:H1"/>
    <mergeCell ref="A3:A4"/>
    <mergeCell ref="B3:B4"/>
    <mergeCell ref="C3:C4"/>
    <mergeCell ref="D3:E3"/>
  </mergeCells>
  <phoneticPr fontId="3" type="noConversion"/>
  <pageMargins left="0.78740157480314965" right="0.39370078740157483" top="0.78740157480314965" bottom="0.78740157480314965" header="0.51181102362204722" footer="0.31496062992125984"/>
  <pageSetup paperSize="9" scale="42" orientation="landscape" r:id="rId1"/>
  <headerFooter alignWithMargins="0">
    <oddHeader>&amp;C&amp;"Times New Roman,звичайний"&amp;14
&amp;18 &amp;14 12&amp;R
&amp;"Times New Roman,звичайний"&amp;14Таблиця  5</oddHeader>
  </headerFooter>
  <ignoredErrors>
    <ignoredError sqref="D7 D19:G19 D9:F9 D10:G10 D11:E11 D13:E13 D14:G14 D15:G15 F11:G11 D8:F8 G7:G8 F7 D18:E18 F17:F18 D17:E17 G17:G18 G13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O89"/>
  <sheetViews>
    <sheetView tabSelected="1" zoomScale="75" zoomScaleNormal="60" zoomScaleSheetLayoutView="65" workbookViewId="0">
      <selection activeCell="F25" sqref="F25:H25"/>
    </sheetView>
  </sheetViews>
  <sheetFormatPr defaultColWidth="9.140625" defaultRowHeight="18.75"/>
  <cols>
    <col min="1" max="1" width="44.85546875" style="2" customWidth="1"/>
    <col min="2" max="2" width="13.5703125" style="19" customWidth="1"/>
    <col min="3" max="3" width="18.5703125" style="2" customWidth="1"/>
    <col min="4" max="4" width="16.140625" style="2" customWidth="1"/>
    <col min="5" max="5" width="15.42578125" style="2" customWidth="1"/>
    <col min="6" max="6" width="16.5703125" style="2" customWidth="1"/>
    <col min="7" max="7" width="15.28515625" style="2" customWidth="1"/>
    <col min="8" max="8" width="16.5703125" style="2" customWidth="1"/>
    <col min="9" max="9" width="16.140625" style="2" customWidth="1"/>
    <col min="10" max="10" width="16.42578125" style="2" customWidth="1"/>
    <col min="11" max="11" width="16.5703125" style="2" customWidth="1"/>
    <col min="12" max="12" width="16.85546875" style="2" customWidth="1"/>
    <col min="13" max="15" width="16.7109375" style="2" customWidth="1"/>
    <col min="16" max="16384" width="9.140625" style="2"/>
  </cols>
  <sheetData>
    <row r="1" spans="1:15">
      <c r="A1" s="260" t="s">
        <v>91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</row>
    <row r="2" spans="1:15">
      <c r="A2" s="260" t="s">
        <v>410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</row>
    <row r="3" spans="1:15">
      <c r="A3" s="216" t="s">
        <v>414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</row>
    <row r="4" spans="1:15">
      <c r="A4" s="261" t="s">
        <v>98</v>
      </c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</row>
    <row r="5" spans="1:15" ht="24.95" customHeight="1">
      <c r="A5" s="262" t="s">
        <v>252</v>
      </c>
      <c r="B5" s="262"/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262"/>
    </row>
    <row r="6" spans="1:15" ht="9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>
      <c r="A7" s="263" t="s">
        <v>188</v>
      </c>
      <c r="B7" s="263"/>
      <c r="C7" s="263"/>
      <c r="D7" s="263"/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63"/>
    </row>
    <row r="8" spans="1:15" ht="12.75" customHeight="1">
      <c r="B8" s="2"/>
    </row>
    <row r="9" spans="1:15" s="3" customFormat="1" ht="53.25" customHeight="1">
      <c r="A9" s="206" t="s">
        <v>169</v>
      </c>
      <c r="B9" s="206"/>
      <c r="C9" s="241" t="s">
        <v>323</v>
      </c>
      <c r="D9" s="241"/>
      <c r="E9" s="242"/>
      <c r="F9" s="240" t="s">
        <v>324</v>
      </c>
      <c r="G9" s="241"/>
      <c r="H9" s="242"/>
      <c r="I9" s="206" t="s">
        <v>325</v>
      </c>
      <c r="J9" s="206"/>
      <c r="K9" s="206"/>
      <c r="L9" s="206" t="s">
        <v>321</v>
      </c>
      <c r="M9" s="206"/>
      <c r="N9" s="240" t="s">
        <v>322</v>
      </c>
      <c r="O9" s="242"/>
    </row>
    <row r="10" spans="1:15" s="3" customFormat="1" ht="17.25" customHeight="1">
      <c r="A10" s="206">
        <v>1</v>
      </c>
      <c r="B10" s="206"/>
      <c r="C10" s="241">
        <v>2</v>
      </c>
      <c r="D10" s="241"/>
      <c r="E10" s="242"/>
      <c r="F10" s="240">
        <v>3</v>
      </c>
      <c r="G10" s="241"/>
      <c r="H10" s="242"/>
      <c r="I10" s="206">
        <v>4</v>
      </c>
      <c r="J10" s="206"/>
      <c r="K10" s="206"/>
      <c r="L10" s="240">
        <v>5</v>
      </c>
      <c r="M10" s="242"/>
      <c r="N10" s="206">
        <v>6</v>
      </c>
      <c r="O10" s="206"/>
    </row>
    <row r="11" spans="1:15" s="3" customFormat="1" ht="95.25" customHeight="1">
      <c r="A11" s="220" t="s">
        <v>331</v>
      </c>
      <c r="B11" s="220"/>
      <c r="C11" s="237">
        <f>SUM(C12:C14)</f>
        <v>220</v>
      </c>
      <c r="D11" s="238"/>
      <c r="E11" s="239"/>
      <c r="F11" s="237">
        <f>SUM(F12:F14)</f>
        <v>222</v>
      </c>
      <c r="G11" s="238"/>
      <c r="H11" s="239"/>
      <c r="I11" s="237">
        <v>179</v>
      </c>
      <c r="J11" s="238"/>
      <c r="K11" s="239"/>
      <c r="L11" s="243">
        <f>I11-F11</f>
        <v>-43</v>
      </c>
      <c r="M11" s="243"/>
      <c r="N11" s="252">
        <f>(I11/F11)*100</f>
        <v>80.630630630630634</v>
      </c>
      <c r="O11" s="253"/>
    </row>
    <row r="12" spans="1:15" s="3" customFormat="1">
      <c r="A12" s="233" t="s">
        <v>173</v>
      </c>
      <c r="B12" s="233"/>
      <c r="C12" s="234">
        <v>1</v>
      </c>
      <c r="D12" s="235"/>
      <c r="E12" s="236"/>
      <c r="F12" s="234">
        <v>1</v>
      </c>
      <c r="G12" s="235"/>
      <c r="H12" s="236"/>
      <c r="I12" s="234">
        <v>1</v>
      </c>
      <c r="J12" s="235"/>
      <c r="K12" s="236"/>
      <c r="L12" s="244">
        <f t="shared" ref="L12:L26" si="0">I12-F12</f>
        <v>0</v>
      </c>
      <c r="M12" s="244"/>
      <c r="N12" s="250">
        <f t="shared" ref="N12:N26" si="1">(I12/F12)*100</f>
        <v>100</v>
      </c>
      <c r="O12" s="251"/>
    </row>
    <row r="13" spans="1:15" s="3" customFormat="1">
      <c r="A13" s="233" t="s">
        <v>172</v>
      </c>
      <c r="B13" s="233"/>
      <c r="C13" s="234">
        <v>27</v>
      </c>
      <c r="D13" s="235"/>
      <c r="E13" s="236"/>
      <c r="F13" s="234">
        <v>30</v>
      </c>
      <c r="G13" s="235"/>
      <c r="H13" s="236"/>
      <c r="I13" s="234">
        <v>16</v>
      </c>
      <c r="J13" s="235"/>
      <c r="K13" s="236"/>
      <c r="L13" s="244">
        <f t="shared" si="0"/>
        <v>-14</v>
      </c>
      <c r="M13" s="244"/>
      <c r="N13" s="250">
        <f t="shared" si="1"/>
        <v>53.333333333333336</v>
      </c>
      <c r="O13" s="251"/>
    </row>
    <row r="14" spans="1:15" s="3" customFormat="1">
      <c r="A14" s="233" t="s">
        <v>174</v>
      </c>
      <c r="B14" s="233"/>
      <c r="C14" s="234">
        <v>192</v>
      </c>
      <c r="D14" s="235"/>
      <c r="E14" s="236"/>
      <c r="F14" s="234">
        <v>191</v>
      </c>
      <c r="G14" s="235"/>
      <c r="H14" s="236"/>
      <c r="I14" s="234">
        <v>162</v>
      </c>
      <c r="J14" s="235"/>
      <c r="K14" s="236"/>
      <c r="L14" s="244">
        <f t="shared" si="0"/>
        <v>-29</v>
      </c>
      <c r="M14" s="244"/>
      <c r="N14" s="250">
        <f t="shared" si="1"/>
        <v>84.816753926701566</v>
      </c>
      <c r="O14" s="251"/>
    </row>
    <row r="15" spans="1:15" s="3" customFormat="1" ht="37.5" customHeight="1">
      <c r="A15" s="220" t="s">
        <v>387</v>
      </c>
      <c r="B15" s="220"/>
      <c r="C15" s="237">
        <f>SUM(C16:C18)</f>
        <v>4451</v>
      </c>
      <c r="D15" s="238"/>
      <c r="E15" s="239"/>
      <c r="F15" s="237">
        <f>SUM(F16:F18)</f>
        <v>4680</v>
      </c>
      <c r="G15" s="238"/>
      <c r="H15" s="239"/>
      <c r="I15" s="237">
        <f>SUM(I16:I18)</f>
        <v>4563</v>
      </c>
      <c r="J15" s="238"/>
      <c r="K15" s="239"/>
      <c r="L15" s="243">
        <f t="shared" si="0"/>
        <v>-117</v>
      </c>
      <c r="M15" s="243"/>
      <c r="N15" s="252">
        <f t="shared" si="1"/>
        <v>97.5</v>
      </c>
      <c r="O15" s="253"/>
    </row>
    <row r="16" spans="1:15" s="3" customFormat="1">
      <c r="A16" s="233" t="s">
        <v>173</v>
      </c>
      <c r="B16" s="233"/>
      <c r="C16" s="234">
        <v>31</v>
      </c>
      <c r="D16" s="235"/>
      <c r="E16" s="236"/>
      <c r="F16" s="234">
        <v>71</v>
      </c>
      <c r="G16" s="235"/>
      <c r="H16" s="236"/>
      <c r="I16" s="234">
        <v>106</v>
      </c>
      <c r="J16" s="235"/>
      <c r="K16" s="236"/>
      <c r="L16" s="244">
        <f t="shared" si="0"/>
        <v>35</v>
      </c>
      <c r="M16" s="244"/>
      <c r="N16" s="250">
        <f t="shared" si="1"/>
        <v>149.29577464788733</v>
      </c>
      <c r="O16" s="251"/>
    </row>
    <row r="17" spans="1:15" s="3" customFormat="1">
      <c r="A17" s="233" t="s">
        <v>172</v>
      </c>
      <c r="B17" s="233"/>
      <c r="C17" s="234">
        <v>628</v>
      </c>
      <c r="D17" s="235"/>
      <c r="E17" s="236"/>
      <c r="F17" s="234">
        <v>954</v>
      </c>
      <c r="G17" s="235"/>
      <c r="H17" s="236"/>
      <c r="I17" s="234">
        <v>486</v>
      </c>
      <c r="J17" s="235"/>
      <c r="K17" s="236"/>
      <c r="L17" s="244">
        <f t="shared" si="0"/>
        <v>-468</v>
      </c>
      <c r="M17" s="244"/>
      <c r="N17" s="250">
        <f t="shared" si="1"/>
        <v>50.943396226415096</v>
      </c>
      <c r="O17" s="251"/>
    </row>
    <row r="18" spans="1:15" s="3" customFormat="1">
      <c r="A18" s="233" t="s">
        <v>174</v>
      </c>
      <c r="B18" s="233"/>
      <c r="C18" s="234">
        <v>3792</v>
      </c>
      <c r="D18" s="235"/>
      <c r="E18" s="236"/>
      <c r="F18" s="234">
        <v>3655</v>
      </c>
      <c r="G18" s="235"/>
      <c r="H18" s="236"/>
      <c r="I18" s="234">
        <v>3971</v>
      </c>
      <c r="J18" s="235"/>
      <c r="K18" s="236"/>
      <c r="L18" s="244">
        <f t="shared" si="0"/>
        <v>316</v>
      </c>
      <c r="M18" s="244"/>
      <c r="N18" s="250">
        <f t="shared" si="1"/>
        <v>108.64569083447333</v>
      </c>
      <c r="O18" s="251"/>
    </row>
    <row r="19" spans="1:15" s="3" customFormat="1" ht="36" customHeight="1">
      <c r="A19" s="220" t="s">
        <v>388</v>
      </c>
      <c r="B19" s="220"/>
      <c r="C19" s="237">
        <v>4451</v>
      </c>
      <c r="D19" s="238"/>
      <c r="E19" s="239"/>
      <c r="F19" s="237">
        <f>'Осн. фін. пок.'!E50</f>
        <v>4680</v>
      </c>
      <c r="G19" s="238"/>
      <c r="H19" s="239"/>
      <c r="I19" s="237">
        <f>'Осн. фін. пок.'!F50</f>
        <v>4563</v>
      </c>
      <c r="J19" s="238"/>
      <c r="K19" s="239"/>
      <c r="L19" s="243">
        <f t="shared" si="0"/>
        <v>-117</v>
      </c>
      <c r="M19" s="243"/>
      <c r="N19" s="252">
        <f t="shared" si="1"/>
        <v>97.5</v>
      </c>
      <c r="O19" s="253"/>
    </row>
    <row r="20" spans="1:15" s="3" customFormat="1">
      <c r="A20" s="233" t="s">
        <v>173</v>
      </c>
      <c r="B20" s="233"/>
      <c r="C20" s="234">
        <f>C16</f>
        <v>31</v>
      </c>
      <c r="D20" s="235"/>
      <c r="E20" s="236"/>
      <c r="F20" s="234">
        <f>F16</f>
        <v>71</v>
      </c>
      <c r="G20" s="235"/>
      <c r="H20" s="236"/>
      <c r="I20" s="234">
        <f>I16</f>
        <v>106</v>
      </c>
      <c r="J20" s="235"/>
      <c r="K20" s="236"/>
      <c r="L20" s="244">
        <f t="shared" si="0"/>
        <v>35</v>
      </c>
      <c r="M20" s="244"/>
      <c r="N20" s="250">
        <f t="shared" si="1"/>
        <v>149.29577464788733</v>
      </c>
      <c r="O20" s="251"/>
    </row>
    <row r="21" spans="1:15" s="3" customFormat="1">
      <c r="A21" s="233" t="s">
        <v>172</v>
      </c>
      <c r="B21" s="233"/>
      <c r="C21" s="234">
        <f>C17</f>
        <v>628</v>
      </c>
      <c r="D21" s="235"/>
      <c r="E21" s="236"/>
      <c r="F21" s="234">
        <f>F17</f>
        <v>954</v>
      </c>
      <c r="G21" s="235"/>
      <c r="H21" s="236"/>
      <c r="I21" s="234">
        <f>I17</f>
        <v>486</v>
      </c>
      <c r="J21" s="235"/>
      <c r="K21" s="236"/>
      <c r="L21" s="244">
        <f t="shared" si="0"/>
        <v>-468</v>
      </c>
      <c r="M21" s="244"/>
      <c r="N21" s="250">
        <f t="shared" si="1"/>
        <v>50.943396226415096</v>
      </c>
      <c r="O21" s="251"/>
    </row>
    <row r="22" spans="1:15" s="3" customFormat="1">
      <c r="A22" s="233" t="s">
        <v>174</v>
      </c>
      <c r="B22" s="233"/>
      <c r="C22" s="234">
        <f>C18</f>
        <v>3792</v>
      </c>
      <c r="D22" s="235"/>
      <c r="E22" s="236"/>
      <c r="F22" s="234">
        <f>F18</f>
        <v>3655</v>
      </c>
      <c r="G22" s="235"/>
      <c r="H22" s="236"/>
      <c r="I22" s="234">
        <f>I18</f>
        <v>3971</v>
      </c>
      <c r="J22" s="235"/>
      <c r="K22" s="236"/>
      <c r="L22" s="244">
        <f t="shared" si="0"/>
        <v>316</v>
      </c>
      <c r="M22" s="244"/>
      <c r="N22" s="250">
        <f t="shared" si="1"/>
        <v>108.64569083447333</v>
      </c>
      <c r="O22" s="251"/>
    </row>
    <row r="23" spans="1:15" s="3" customFormat="1" ht="56.25" customHeight="1">
      <c r="A23" s="220" t="s">
        <v>389</v>
      </c>
      <c r="B23" s="220"/>
      <c r="C23" s="257">
        <f>(C19/C11)/3*1000</f>
        <v>6743.9393939393931</v>
      </c>
      <c r="D23" s="258"/>
      <c r="E23" s="259"/>
      <c r="F23" s="257">
        <f>(F19/F11)/3*1000</f>
        <v>7027.0270270270275</v>
      </c>
      <c r="G23" s="258"/>
      <c r="H23" s="259"/>
      <c r="I23" s="257">
        <f>(I19/I11)/3*1000</f>
        <v>8497.206703910615</v>
      </c>
      <c r="J23" s="258"/>
      <c r="K23" s="259"/>
      <c r="L23" s="243">
        <f t="shared" si="0"/>
        <v>1470.1796768835875</v>
      </c>
      <c r="M23" s="243"/>
      <c r="N23" s="252">
        <f t="shared" si="1"/>
        <v>120.9217877094972</v>
      </c>
      <c r="O23" s="253"/>
    </row>
    <row r="24" spans="1:15" s="3" customFormat="1">
      <c r="A24" s="233" t="s">
        <v>173</v>
      </c>
      <c r="B24" s="233"/>
      <c r="C24" s="288">
        <f>C16/C12/3*1000</f>
        <v>10333.333333333334</v>
      </c>
      <c r="D24" s="289"/>
      <c r="E24" s="290"/>
      <c r="F24" s="254">
        <v>23833</v>
      </c>
      <c r="G24" s="255"/>
      <c r="H24" s="256"/>
      <c r="I24" s="288">
        <f>(I20/I12)/3*1000</f>
        <v>35333.333333333336</v>
      </c>
      <c r="J24" s="289"/>
      <c r="K24" s="290"/>
      <c r="L24" s="244">
        <f t="shared" si="0"/>
        <v>11500.333333333336</v>
      </c>
      <c r="M24" s="244"/>
      <c r="N24" s="250">
        <f t="shared" si="1"/>
        <v>148.25382173177249</v>
      </c>
      <c r="O24" s="251"/>
    </row>
    <row r="25" spans="1:15" s="3" customFormat="1">
      <c r="A25" s="233" t="s">
        <v>172</v>
      </c>
      <c r="B25" s="233"/>
      <c r="C25" s="288">
        <f t="shared" ref="C25:C26" si="2">C17/C13/3*1000</f>
        <v>7753.0864197530864</v>
      </c>
      <c r="D25" s="289"/>
      <c r="E25" s="290"/>
      <c r="F25" s="254">
        <f>(F21/F13)/3*1000</f>
        <v>10600</v>
      </c>
      <c r="G25" s="255"/>
      <c r="H25" s="256"/>
      <c r="I25" s="288">
        <f>(I21/I13)/3*1000</f>
        <v>10125</v>
      </c>
      <c r="J25" s="289"/>
      <c r="K25" s="290"/>
      <c r="L25" s="244">
        <f t="shared" si="0"/>
        <v>-475</v>
      </c>
      <c r="M25" s="244"/>
      <c r="N25" s="250">
        <f t="shared" si="1"/>
        <v>95.518867924528308</v>
      </c>
      <c r="O25" s="251"/>
    </row>
    <row r="26" spans="1:15" s="3" customFormat="1">
      <c r="A26" s="233" t="s">
        <v>174</v>
      </c>
      <c r="B26" s="233"/>
      <c r="C26" s="288">
        <f t="shared" si="2"/>
        <v>6583.333333333333</v>
      </c>
      <c r="D26" s="289"/>
      <c r="E26" s="290"/>
      <c r="F26" s="254">
        <f>(F22/F14)/3*1000</f>
        <v>6378.7085514834207</v>
      </c>
      <c r="G26" s="255"/>
      <c r="H26" s="256"/>
      <c r="I26" s="288">
        <f>(I22/I14)/3*1000</f>
        <v>8170.7818930041149</v>
      </c>
      <c r="J26" s="289"/>
      <c r="K26" s="290"/>
      <c r="L26" s="244">
        <f t="shared" si="0"/>
        <v>1792.0733415206942</v>
      </c>
      <c r="M26" s="244"/>
      <c r="N26" s="250">
        <f t="shared" si="1"/>
        <v>128.09461079866915</v>
      </c>
      <c r="O26" s="251"/>
    </row>
    <row r="27" spans="1:15" s="3" customFormat="1" ht="13.5" customHeight="1">
      <c r="A27" s="26"/>
      <c r="B27" s="26"/>
      <c r="C27" s="26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7"/>
      <c r="O27" s="97"/>
    </row>
    <row r="28" spans="1:15">
      <c r="A28" s="297" t="s">
        <v>390</v>
      </c>
      <c r="B28" s="297"/>
      <c r="C28" s="297"/>
      <c r="D28" s="297"/>
      <c r="E28" s="297"/>
      <c r="F28" s="297"/>
      <c r="G28" s="297"/>
      <c r="H28" s="297"/>
      <c r="I28" s="297"/>
      <c r="J28" s="297"/>
      <c r="K28" s="297"/>
      <c r="L28" s="297"/>
      <c r="M28" s="297"/>
      <c r="N28" s="297"/>
      <c r="O28" s="297"/>
    </row>
    <row r="29" spans="1:15" ht="11.25" customHeight="1">
      <c r="A29" s="22"/>
      <c r="B29" s="22"/>
      <c r="C29" s="22"/>
      <c r="D29" s="22"/>
      <c r="E29" s="22"/>
      <c r="F29" s="22"/>
      <c r="G29" s="22"/>
      <c r="H29" s="22"/>
      <c r="I29" s="22"/>
    </row>
    <row r="30" spans="1:15" ht="30.75" customHeight="1">
      <c r="A30" s="262" t="s">
        <v>175</v>
      </c>
      <c r="B30" s="262"/>
      <c r="C30" s="262"/>
      <c r="D30" s="262"/>
      <c r="E30" s="262"/>
      <c r="F30" s="262"/>
      <c r="G30" s="262"/>
      <c r="H30" s="262"/>
      <c r="I30" s="262"/>
      <c r="J30" s="262"/>
      <c r="K30" s="262"/>
      <c r="L30" s="262"/>
      <c r="M30" s="262"/>
      <c r="N30" s="262"/>
      <c r="O30" s="262"/>
    </row>
    <row r="31" spans="1:15" ht="12.75" customHeight="1"/>
    <row r="32" spans="1:15" ht="24.95" customHeight="1">
      <c r="A32" s="37" t="s">
        <v>99</v>
      </c>
      <c r="B32" s="248" t="s">
        <v>190</v>
      </c>
      <c r="C32" s="249"/>
      <c r="D32" s="249"/>
      <c r="E32" s="249"/>
      <c r="F32" s="205" t="s">
        <v>64</v>
      </c>
      <c r="G32" s="205"/>
      <c r="H32" s="205"/>
      <c r="I32" s="205"/>
      <c r="J32" s="205"/>
      <c r="K32" s="205"/>
      <c r="L32" s="205"/>
      <c r="M32" s="205"/>
      <c r="N32" s="205"/>
      <c r="O32" s="205"/>
    </row>
    <row r="33" spans="1:15" ht="17.25" customHeight="1">
      <c r="A33" s="37">
        <v>1</v>
      </c>
      <c r="B33" s="248">
        <v>2</v>
      </c>
      <c r="C33" s="249"/>
      <c r="D33" s="249"/>
      <c r="E33" s="249"/>
      <c r="F33" s="205">
        <v>3</v>
      </c>
      <c r="G33" s="205"/>
      <c r="H33" s="205"/>
      <c r="I33" s="205"/>
      <c r="J33" s="205"/>
      <c r="K33" s="205"/>
      <c r="L33" s="205"/>
      <c r="M33" s="205"/>
      <c r="N33" s="205"/>
      <c r="O33" s="205"/>
    </row>
    <row r="34" spans="1:15" ht="20.100000000000001" customHeight="1">
      <c r="A34" s="89"/>
      <c r="B34" s="246"/>
      <c r="C34" s="247"/>
      <c r="D34" s="247"/>
      <c r="E34" s="247"/>
      <c r="F34" s="245"/>
      <c r="G34" s="245"/>
      <c r="H34" s="245"/>
      <c r="I34" s="245"/>
      <c r="J34" s="245"/>
      <c r="K34" s="245"/>
      <c r="L34" s="245"/>
      <c r="M34" s="245"/>
      <c r="N34" s="245"/>
      <c r="O34" s="245"/>
    </row>
    <row r="35" spans="1:15" ht="20.100000000000001" customHeight="1">
      <c r="A35" s="89"/>
      <c r="B35" s="246"/>
      <c r="C35" s="247"/>
      <c r="D35" s="247"/>
      <c r="E35" s="247"/>
      <c r="F35" s="245"/>
      <c r="G35" s="245"/>
      <c r="H35" s="245"/>
      <c r="I35" s="245"/>
      <c r="J35" s="245"/>
      <c r="K35" s="245"/>
      <c r="L35" s="245"/>
      <c r="M35" s="245"/>
      <c r="N35" s="245"/>
      <c r="O35" s="245"/>
    </row>
    <row r="36" spans="1:15" ht="20.100000000000001" customHeight="1">
      <c r="A36" s="89"/>
      <c r="B36" s="246"/>
      <c r="C36" s="247"/>
      <c r="D36" s="247"/>
      <c r="E36" s="247"/>
      <c r="F36" s="245"/>
      <c r="G36" s="245"/>
      <c r="H36" s="245"/>
      <c r="I36" s="245"/>
      <c r="J36" s="245"/>
      <c r="K36" s="245"/>
      <c r="L36" s="245"/>
      <c r="M36" s="245"/>
      <c r="N36" s="245"/>
      <c r="O36" s="245"/>
    </row>
    <row r="37" spans="1:15" ht="20.100000000000001" customHeight="1">
      <c r="A37" s="89"/>
      <c r="B37" s="246"/>
      <c r="C37" s="247"/>
      <c r="D37" s="247"/>
      <c r="E37" s="247"/>
      <c r="F37" s="245"/>
      <c r="G37" s="245"/>
      <c r="H37" s="245"/>
      <c r="I37" s="245"/>
      <c r="J37" s="245"/>
      <c r="K37" s="245"/>
      <c r="L37" s="245"/>
      <c r="M37" s="245"/>
      <c r="N37" s="245"/>
      <c r="O37" s="245"/>
    </row>
    <row r="38" spans="1:15" ht="20.100000000000001" customHeight="1">
      <c r="A38" s="89"/>
      <c r="B38" s="246"/>
      <c r="C38" s="247"/>
      <c r="D38" s="247"/>
      <c r="E38" s="247"/>
      <c r="F38" s="245"/>
      <c r="G38" s="245"/>
      <c r="H38" s="245"/>
      <c r="I38" s="245"/>
      <c r="J38" s="245"/>
      <c r="K38" s="245"/>
      <c r="L38" s="245"/>
      <c r="M38" s="245"/>
      <c r="N38" s="245"/>
      <c r="O38" s="245"/>
    </row>
    <row r="39" spans="1:15" ht="20.100000000000001" customHeight="1">
      <c r="A39" s="89"/>
      <c r="B39" s="246"/>
      <c r="C39" s="247"/>
      <c r="D39" s="247"/>
      <c r="E39" s="247"/>
      <c r="F39" s="245"/>
      <c r="G39" s="245"/>
      <c r="H39" s="245"/>
      <c r="I39" s="245"/>
      <c r="J39" s="245"/>
      <c r="K39" s="245"/>
      <c r="L39" s="245"/>
      <c r="M39" s="245"/>
      <c r="N39" s="245"/>
      <c r="O39" s="245"/>
    </row>
    <row r="40" spans="1:15">
      <c r="A40" s="262" t="s">
        <v>150</v>
      </c>
      <c r="B40" s="262"/>
      <c r="C40" s="262"/>
      <c r="D40" s="262"/>
      <c r="E40" s="262"/>
      <c r="F40" s="262"/>
      <c r="G40" s="262"/>
      <c r="H40" s="262"/>
      <c r="I40" s="262"/>
      <c r="J40" s="262"/>
    </row>
    <row r="41" spans="1:15">
      <c r="A41" s="18"/>
    </row>
    <row r="42" spans="1:15" ht="52.5" customHeight="1">
      <c r="A42" s="291" t="s">
        <v>251</v>
      </c>
      <c r="B42" s="292"/>
      <c r="C42" s="293"/>
      <c r="D42" s="206" t="s">
        <v>142</v>
      </c>
      <c r="E42" s="206"/>
      <c r="F42" s="206"/>
      <c r="G42" s="206" t="s">
        <v>141</v>
      </c>
      <c r="H42" s="206"/>
      <c r="I42" s="206"/>
      <c r="J42" s="206" t="s">
        <v>170</v>
      </c>
      <c r="K42" s="206"/>
      <c r="L42" s="206"/>
      <c r="M42" s="240" t="s">
        <v>171</v>
      </c>
      <c r="N42" s="241"/>
      <c r="O42" s="242"/>
    </row>
    <row r="43" spans="1:15" ht="155.25" customHeight="1">
      <c r="A43" s="294"/>
      <c r="B43" s="295"/>
      <c r="C43" s="296"/>
      <c r="D43" s="7" t="s">
        <v>391</v>
      </c>
      <c r="E43" s="7" t="s">
        <v>186</v>
      </c>
      <c r="F43" s="7" t="s">
        <v>392</v>
      </c>
      <c r="G43" s="7" t="s">
        <v>391</v>
      </c>
      <c r="H43" s="7" t="s">
        <v>186</v>
      </c>
      <c r="I43" s="7" t="s">
        <v>392</v>
      </c>
      <c r="J43" s="7" t="s">
        <v>391</v>
      </c>
      <c r="K43" s="7" t="s">
        <v>186</v>
      </c>
      <c r="L43" s="7" t="s">
        <v>392</v>
      </c>
      <c r="M43" s="104" t="s">
        <v>143</v>
      </c>
      <c r="N43" s="104" t="s">
        <v>144</v>
      </c>
      <c r="O43" s="104" t="s">
        <v>203</v>
      </c>
    </row>
    <row r="44" spans="1:15">
      <c r="A44" s="240">
        <v>1</v>
      </c>
      <c r="B44" s="241"/>
      <c r="C44" s="242"/>
      <c r="D44" s="7">
        <v>2</v>
      </c>
      <c r="E44" s="7">
        <v>3</v>
      </c>
      <c r="F44" s="7">
        <v>4</v>
      </c>
      <c r="G44" s="7">
        <v>5</v>
      </c>
      <c r="H44" s="6">
        <v>6</v>
      </c>
      <c r="I44" s="6">
        <v>7</v>
      </c>
      <c r="J44" s="6">
        <v>8</v>
      </c>
      <c r="K44" s="6">
        <v>9</v>
      </c>
      <c r="L44" s="6">
        <v>10</v>
      </c>
      <c r="M44" s="6">
        <v>11</v>
      </c>
      <c r="N44" s="6">
        <v>12</v>
      </c>
      <c r="O44" s="6">
        <v>13</v>
      </c>
    </row>
    <row r="45" spans="1:15" ht="54" customHeight="1">
      <c r="A45" s="284" t="s">
        <v>405</v>
      </c>
      <c r="B45" s="285"/>
      <c r="C45" s="286"/>
      <c r="D45" s="102">
        <v>6800</v>
      </c>
      <c r="E45" s="102">
        <v>0</v>
      </c>
      <c r="F45" s="103">
        <f>D45</f>
        <v>6800</v>
      </c>
      <c r="G45" s="102">
        <v>7179</v>
      </c>
      <c r="H45" s="102">
        <v>0</v>
      </c>
      <c r="I45" s="103">
        <f>G45</f>
        <v>7179</v>
      </c>
      <c r="J45" s="169">
        <f>G45-D45</f>
        <v>379</v>
      </c>
      <c r="K45" s="169">
        <f t="shared" ref="J45:L48" si="3">H45-E45</f>
        <v>0</v>
      </c>
      <c r="L45" s="170">
        <f t="shared" si="3"/>
        <v>379</v>
      </c>
      <c r="M45" s="143">
        <f>(G45/D45)*100</f>
        <v>105.5735294117647</v>
      </c>
      <c r="N45" s="102">
        <v>0</v>
      </c>
      <c r="O45" s="103">
        <f>(I45/F45)*100</f>
        <v>105.5735294117647</v>
      </c>
    </row>
    <row r="46" spans="1:15">
      <c r="A46" s="240"/>
      <c r="B46" s="241"/>
      <c r="C46" s="242"/>
      <c r="D46" s="102"/>
      <c r="E46" s="102"/>
      <c r="F46" s="103"/>
      <c r="G46" s="102"/>
      <c r="H46" s="102"/>
      <c r="I46" s="103"/>
      <c r="J46" s="169">
        <f t="shared" si="3"/>
        <v>0</v>
      </c>
      <c r="K46" s="169">
        <f t="shared" si="3"/>
        <v>0</v>
      </c>
      <c r="L46" s="170">
        <f t="shared" si="3"/>
        <v>0</v>
      </c>
      <c r="M46" s="143"/>
      <c r="N46" s="102"/>
      <c r="O46" s="103"/>
    </row>
    <row r="47" spans="1:15" ht="20.100000000000001" customHeight="1">
      <c r="A47" s="284"/>
      <c r="B47" s="285"/>
      <c r="C47" s="286"/>
      <c r="D47" s="102"/>
      <c r="E47" s="102"/>
      <c r="F47" s="103"/>
      <c r="G47" s="102"/>
      <c r="H47" s="102"/>
      <c r="I47" s="103"/>
      <c r="J47" s="169">
        <f t="shared" si="3"/>
        <v>0</v>
      </c>
      <c r="K47" s="169">
        <f t="shared" si="3"/>
        <v>0</v>
      </c>
      <c r="L47" s="170">
        <f t="shared" si="3"/>
        <v>0</v>
      </c>
      <c r="M47" s="143"/>
      <c r="N47" s="102"/>
      <c r="O47" s="103"/>
    </row>
    <row r="48" spans="1:15" ht="20.100000000000001" customHeight="1">
      <c r="A48" s="284"/>
      <c r="B48" s="285"/>
      <c r="C48" s="286"/>
      <c r="D48" s="102"/>
      <c r="E48" s="102"/>
      <c r="F48" s="103"/>
      <c r="G48" s="102"/>
      <c r="H48" s="102"/>
      <c r="I48" s="103"/>
      <c r="J48" s="169">
        <f t="shared" si="3"/>
        <v>0</v>
      </c>
      <c r="K48" s="169">
        <f t="shared" si="3"/>
        <v>0</v>
      </c>
      <c r="L48" s="170">
        <f t="shared" si="3"/>
        <v>0</v>
      </c>
      <c r="M48" s="143"/>
      <c r="N48" s="102"/>
      <c r="O48" s="103"/>
    </row>
    <row r="49" spans="1:15" ht="24.95" customHeight="1">
      <c r="A49" s="281" t="s">
        <v>41</v>
      </c>
      <c r="B49" s="282"/>
      <c r="C49" s="283"/>
      <c r="D49" s="171">
        <f>SUM(D45:D48)</f>
        <v>6800</v>
      </c>
      <c r="E49" s="138"/>
      <c r="F49" s="139"/>
      <c r="G49" s="171">
        <f>SUM(G45:G48)</f>
        <v>7179</v>
      </c>
      <c r="H49" s="138"/>
      <c r="I49" s="139"/>
      <c r="J49" s="138"/>
      <c r="K49" s="138"/>
      <c r="L49" s="139"/>
      <c r="M49" s="144"/>
      <c r="N49" s="138"/>
      <c r="O49" s="139"/>
    </row>
    <row r="50" spans="1:15">
      <c r="A50" s="20"/>
      <c r="B50" s="21"/>
      <c r="C50" s="21"/>
      <c r="D50" s="21"/>
      <c r="E50" s="21"/>
      <c r="F50" s="12"/>
      <c r="G50" s="12"/>
      <c r="H50" s="12"/>
      <c r="I50" s="5"/>
      <c r="J50" s="5"/>
      <c r="K50" s="5"/>
      <c r="L50" s="5"/>
      <c r="M50" s="5"/>
      <c r="N50" s="5"/>
      <c r="O50" s="5"/>
    </row>
    <row r="51" spans="1:15">
      <c r="A51" s="262" t="s">
        <v>55</v>
      </c>
      <c r="B51" s="262"/>
      <c r="C51" s="262"/>
      <c r="D51" s="262"/>
      <c r="E51" s="262"/>
      <c r="F51" s="262"/>
      <c r="G51" s="262"/>
      <c r="H51" s="262"/>
      <c r="I51" s="262"/>
      <c r="J51" s="262"/>
      <c r="K51" s="262"/>
      <c r="L51" s="262"/>
      <c r="M51" s="262"/>
      <c r="N51" s="262"/>
      <c r="O51" s="262"/>
    </row>
    <row r="52" spans="1:15">
      <c r="A52" s="18"/>
    </row>
    <row r="53" spans="1:15" ht="56.25" customHeight="1">
      <c r="A53" s="7" t="s">
        <v>94</v>
      </c>
      <c r="B53" s="206" t="s">
        <v>54</v>
      </c>
      <c r="C53" s="206"/>
      <c r="D53" s="206" t="s">
        <v>49</v>
      </c>
      <c r="E53" s="206"/>
      <c r="F53" s="206" t="s">
        <v>50</v>
      </c>
      <c r="G53" s="206"/>
      <c r="H53" s="206" t="s">
        <v>68</v>
      </c>
      <c r="I53" s="206"/>
      <c r="J53" s="206"/>
      <c r="K53" s="240" t="s">
        <v>65</v>
      </c>
      <c r="L53" s="242"/>
      <c r="M53" s="240" t="s">
        <v>20</v>
      </c>
      <c r="N53" s="241"/>
      <c r="O53" s="242"/>
    </row>
    <row r="54" spans="1:15">
      <c r="A54" s="6">
        <v>1</v>
      </c>
      <c r="B54" s="205">
        <v>2</v>
      </c>
      <c r="C54" s="205"/>
      <c r="D54" s="205">
        <v>3</v>
      </c>
      <c r="E54" s="205"/>
      <c r="F54" s="205">
        <v>4</v>
      </c>
      <c r="G54" s="205"/>
      <c r="H54" s="205">
        <v>5</v>
      </c>
      <c r="I54" s="205"/>
      <c r="J54" s="205"/>
      <c r="K54" s="205">
        <v>6</v>
      </c>
      <c r="L54" s="205"/>
      <c r="M54" s="248">
        <v>7</v>
      </c>
      <c r="N54" s="249"/>
      <c r="O54" s="264"/>
    </row>
    <row r="55" spans="1:15">
      <c r="A55" s="82"/>
      <c r="B55" s="245"/>
      <c r="C55" s="245"/>
      <c r="D55" s="265"/>
      <c r="E55" s="265"/>
      <c r="F55" s="267" t="s">
        <v>153</v>
      </c>
      <c r="G55" s="267"/>
      <c r="H55" s="266"/>
      <c r="I55" s="266"/>
      <c r="J55" s="266"/>
      <c r="K55" s="234"/>
      <c r="L55" s="236"/>
      <c r="M55" s="265"/>
      <c r="N55" s="265"/>
      <c r="O55" s="265"/>
    </row>
    <row r="56" spans="1:15">
      <c r="A56" s="82"/>
      <c r="B56" s="276"/>
      <c r="C56" s="277"/>
      <c r="D56" s="268"/>
      <c r="E56" s="270"/>
      <c r="F56" s="271"/>
      <c r="G56" s="272"/>
      <c r="H56" s="273"/>
      <c r="I56" s="274"/>
      <c r="J56" s="275"/>
      <c r="K56" s="234"/>
      <c r="L56" s="236"/>
      <c r="M56" s="268"/>
      <c r="N56" s="269"/>
      <c r="O56" s="270"/>
    </row>
    <row r="57" spans="1:15">
      <c r="A57" s="82"/>
      <c r="B57" s="246"/>
      <c r="C57" s="287"/>
      <c r="D57" s="268"/>
      <c r="E57" s="270"/>
      <c r="F57" s="271"/>
      <c r="G57" s="272"/>
      <c r="H57" s="273"/>
      <c r="I57" s="274"/>
      <c r="J57" s="275"/>
      <c r="K57" s="234"/>
      <c r="L57" s="236"/>
      <c r="M57" s="268"/>
      <c r="N57" s="269"/>
      <c r="O57" s="270"/>
    </row>
    <row r="58" spans="1:15">
      <c r="A58" s="82"/>
      <c r="B58" s="245"/>
      <c r="C58" s="245"/>
      <c r="D58" s="265"/>
      <c r="E58" s="265"/>
      <c r="F58" s="267"/>
      <c r="G58" s="267"/>
      <c r="H58" s="266"/>
      <c r="I58" s="266"/>
      <c r="J58" s="266"/>
      <c r="K58" s="234"/>
      <c r="L58" s="236"/>
      <c r="M58" s="265"/>
      <c r="N58" s="265"/>
      <c r="O58" s="265"/>
    </row>
    <row r="59" spans="1:15">
      <c r="A59" s="106" t="s">
        <v>41</v>
      </c>
      <c r="B59" s="280" t="s">
        <v>21</v>
      </c>
      <c r="C59" s="280"/>
      <c r="D59" s="280" t="s">
        <v>21</v>
      </c>
      <c r="E59" s="280"/>
      <c r="F59" s="280" t="s">
        <v>21</v>
      </c>
      <c r="G59" s="280"/>
      <c r="H59" s="278"/>
      <c r="I59" s="278"/>
      <c r="J59" s="278"/>
      <c r="K59" s="237">
        <f>SUM(K55:L58)</f>
        <v>0</v>
      </c>
      <c r="L59" s="239"/>
      <c r="M59" s="279"/>
      <c r="N59" s="279"/>
      <c r="O59" s="279"/>
    </row>
    <row r="60" spans="1:15">
      <c r="A60" s="12"/>
      <c r="B60" s="23"/>
      <c r="C60" s="23"/>
      <c r="D60" s="23"/>
      <c r="E60" s="23"/>
      <c r="F60" s="23"/>
      <c r="G60" s="23"/>
      <c r="H60" s="23"/>
      <c r="I60" s="23"/>
      <c r="J60" s="23"/>
      <c r="K60" s="3"/>
      <c r="L60" s="3"/>
      <c r="M60" s="3"/>
      <c r="N60" s="3"/>
      <c r="O60" s="3"/>
    </row>
    <row r="61" spans="1:15">
      <c r="A61" s="262" t="s">
        <v>56</v>
      </c>
      <c r="B61" s="262"/>
      <c r="C61" s="262"/>
      <c r="D61" s="262"/>
      <c r="E61" s="262"/>
      <c r="F61" s="262"/>
      <c r="G61" s="262"/>
      <c r="H61" s="262"/>
      <c r="I61" s="262"/>
      <c r="J61" s="262"/>
      <c r="K61" s="262"/>
      <c r="L61" s="262"/>
      <c r="M61" s="262"/>
      <c r="N61" s="262"/>
      <c r="O61" s="262"/>
    </row>
    <row r="62" spans="1:15" ht="15" customHeight="1">
      <c r="A62" s="5"/>
      <c r="B62" s="16"/>
      <c r="C62" s="5"/>
      <c r="D62" s="5"/>
      <c r="E62" s="5"/>
      <c r="F62" s="5"/>
      <c r="G62" s="5"/>
      <c r="H62" s="5"/>
      <c r="I62" s="15"/>
    </row>
    <row r="63" spans="1:15" ht="42.75" customHeight="1">
      <c r="A63" s="206" t="s">
        <v>48</v>
      </c>
      <c r="B63" s="206"/>
      <c r="C63" s="206"/>
      <c r="D63" s="206" t="s">
        <v>145</v>
      </c>
      <c r="E63" s="206"/>
      <c r="F63" s="206" t="s">
        <v>146</v>
      </c>
      <c r="G63" s="206"/>
      <c r="H63" s="206"/>
      <c r="I63" s="206"/>
      <c r="J63" s="206" t="s">
        <v>309</v>
      </c>
      <c r="K63" s="206"/>
      <c r="L63" s="206"/>
      <c r="M63" s="206"/>
      <c r="N63" s="206" t="s">
        <v>149</v>
      </c>
      <c r="O63" s="206"/>
    </row>
    <row r="64" spans="1:15" ht="42.75" customHeight="1">
      <c r="A64" s="206"/>
      <c r="B64" s="206"/>
      <c r="C64" s="206"/>
      <c r="D64" s="206"/>
      <c r="E64" s="206"/>
      <c r="F64" s="205" t="s">
        <v>147</v>
      </c>
      <c r="G64" s="205"/>
      <c r="H64" s="206" t="s">
        <v>148</v>
      </c>
      <c r="I64" s="206"/>
      <c r="J64" s="205" t="s">
        <v>147</v>
      </c>
      <c r="K64" s="205"/>
      <c r="L64" s="206" t="s">
        <v>148</v>
      </c>
      <c r="M64" s="206"/>
      <c r="N64" s="206"/>
      <c r="O64" s="206"/>
    </row>
    <row r="65" spans="1:15">
      <c r="A65" s="206">
        <v>1</v>
      </c>
      <c r="B65" s="206"/>
      <c r="C65" s="206"/>
      <c r="D65" s="240">
        <v>2</v>
      </c>
      <c r="E65" s="242"/>
      <c r="F65" s="240">
        <v>3</v>
      </c>
      <c r="G65" s="242"/>
      <c r="H65" s="248">
        <v>4</v>
      </c>
      <c r="I65" s="264"/>
      <c r="J65" s="248">
        <v>5</v>
      </c>
      <c r="K65" s="264"/>
      <c r="L65" s="248">
        <v>6</v>
      </c>
      <c r="M65" s="264"/>
      <c r="N65" s="248">
        <v>7</v>
      </c>
      <c r="O65" s="264"/>
    </row>
    <row r="66" spans="1:15" ht="20.100000000000001" customHeight="1">
      <c r="A66" s="233" t="s">
        <v>183</v>
      </c>
      <c r="B66" s="233"/>
      <c r="C66" s="233"/>
      <c r="D66" s="234"/>
      <c r="E66" s="236"/>
      <c r="F66" s="234"/>
      <c r="G66" s="236"/>
      <c r="H66" s="234"/>
      <c r="I66" s="236"/>
      <c r="J66" s="234"/>
      <c r="K66" s="236"/>
      <c r="L66" s="234"/>
      <c r="M66" s="236"/>
      <c r="N66" s="254">
        <f>D66+H66-L66</f>
        <v>0</v>
      </c>
      <c r="O66" s="256"/>
    </row>
    <row r="67" spans="1:15" ht="20.100000000000001" customHeight="1">
      <c r="A67" s="233" t="s">
        <v>77</v>
      </c>
      <c r="B67" s="233"/>
      <c r="C67" s="233"/>
      <c r="D67" s="234"/>
      <c r="E67" s="236"/>
      <c r="F67" s="234"/>
      <c r="G67" s="236"/>
      <c r="H67" s="234"/>
      <c r="I67" s="236"/>
      <c r="J67" s="234"/>
      <c r="K67" s="236"/>
      <c r="L67" s="234"/>
      <c r="M67" s="236"/>
      <c r="N67" s="234"/>
      <c r="O67" s="236"/>
    </row>
    <row r="68" spans="1:15" ht="20.100000000000001" customHeight="1">
      <c r="A68" s="233"/>
      <c r="B68" s="233"/>
      <c r="C68" s="233"/>
      <c r="D68" s="234"/>
      <c r="E68" s="236"/>
      <c r="F68" s="234"/>
      <c r="G68" s="236"/>
      <c r="H68" s="234"/>
      <c r="I68" s="236"/>
      <c r="J68" s="234"/>
      <c r="K68" s="236"/>
      <c r="L68" s="234"/>
      <c r="M68" s="236"/>
      <c r="N68" s="234"/>
      <c r="O68" s="236"/>
    </row>
    <row r="69" spans="1:15" ht="20.100000000000001" customHeight="1">
      <c r="A69" s="233" t="s">
        <v>184</v>
      </c>
      <c r="B69" s="233"/>
      <c r="C69" s="233"/>
      <c r="D69" s="234"/>
      <c r="E69" s="236"/>
      <c r="F69" s="234"/>
      <c r="G69" s="236"/>
      <c r="H69" s="234"/>
      <c r="I69" s="236"/>
      <c r="J69" s="234"/>
      <c r="K69" s="236"/>
      <c r="L69" s="234"/>
      <c r="M69" s="236"/>
      <c r="N69" s="254">
        <f>D69+H69-L69</f>
        <v>0</v>
      </c>
      <c r="O69" s="256"/>
    </row>
    <row r="70" spans="1:15" ht="20.100000000000001" customHeight="1">
      <c r="A70" s="233" t="s">
        <v>78</v>
      </c>
      <c r="B70" s="233"/>
      <c r="C70" s="233"/>
      <c r="D70" s="234"/>
      <c r="E70" s="236"/>
      <c r="F70" s="234"/>
      <c r="G70" s="236"/>
      <c r="H70" s="234"/>
      <c r="I70" s="236"/>
      <c r="J70" s="234"/>
      <c r="K70" s="236"/>
      <c r="L70" s="234"/>
      <c r="M70" s="236"/>
      <c r="N70" s="234"/>
      <c r="O70" s="236"/>
    </row>
    <row r="71" spans="1:15" ht="20.100000000000001" customHeight="1">
      <c r="A71" s="233"/>
      <c r="B71" s="233"/>
      <c r="C71" s="233"/>
      <c r="D71" s="234"/>
      <c r="E71" s="236"/>
      <c r="F71" s="234"/>
      <c r="G71" s="236"/>
      <c r="H71" s="234"/>
      <c r="I71" s="236"/>
      <c r="J71" s="234"/>
      <c r="K71" s="236"/>
      <c r="L71" s="234"/>
      <c r="M71" s="236"/>
      <c r="N71" s="234"/>
      <c r="O71" s="236"/>
    </row>
    <row r="72" spans="1:15" ht="20.100000000000001" customHeight="1">
      <c r="A72" s="233" t="s">
        <v>185</v>
      </c>
      <c r="B72" s="233"/>
      <c r="C72" s="233"/>
      <c r="D72" s="234"/>
      <c r="E72" s="236"/>
      <c r="F72" s="234"/>
      <c r="G72" s="236"/>
      <c r="H72" s="234"/>
      <c r="I72" s="236"/>
      <c r="J72" s="234"/>
      <c r="K72" s="236"/>
      <c r="L72" s="234"/>
      <c r="M72" s="236"/>
      <c r="N72" s="254">
        <f>D72+H72-L72</f>
        <v>0</v>
      </c>
      <c r="O72" s="256"/>
    </row>
    <row r="73" spans="1:15" ht="20.100000000000001" customHeight="1">
      <c r="A73" s="233" t="s">
        <v>77</v>
      </c>
      <c r="B73" s="233"/>
      <c r="C73" s="233"/>
      <c r="D73" s="234"/>
      <c r="E73" s="236"/>
      <c r="F73" s="234"/>
      <c r="G73" s="236"/>
      <c r="H73" s="234"/>
      <c r="I73" s="236"/>
      <c r="J73" s="234"/>
      <c r="K73" s="236"/>
      <c r="L73" s="234"/>
      <c r="M73" s="236"/>
      <c r="N73" s="234"/>
      <c r="O73" s="236"/>
    </row>
    <row r="74" spans="1:15" ht="20.100000000000001" customHeight="1">
      <c r="A74" s="233"/>
      <c r="B74" s="233"/>
      <c r="C74" s="233"/>
      <c r="D74" s="234"/>
      <c r="E74" s="236"/>
      <c r="F74" s="234"/>
      <c r="G74" s="236"/>
      <c r="H74" s="234"/>
      <c r="I74" s="236"/>
      <c r="J74" s="234"/>
      <c r="K74" s="236"/>
      <c r="L74" s="234"/>
      <c r="M74" s="236"/>
      <c r="N74" s="234"/>
      <c r="O74" s="236"/>
    </row>
    <row r="75" spans="1:15" ht="24.95" customHeight="1">
      <c r="A75" s="220" t="s">
        <v>41</v>
      </c>
      <c r="B75" s="220"/>
      <c r="C75" s="220"/>
      <c r="D75" s="237">
        <f>SUM(D66,D69,D72)</f>
        <v>0</v>
      </c>
      <c r="E75" s="239"/>
      <c r="F75" s="237">
        <f>SUM(F66,F69,F72)</f>
        <v>0</v>
      </c>
      <c r="G75" s="239"/>
      <c r="H75" s="237">
        <f>SUM(H66,H69,H72)</f>
        <v>0</v>
      </c>
      <c r="I75" s="239"/>
      <c r="J75" s="237">
        <f>SUM(J66,J69,J72)</f>
        <v>0</v>
      </c>
      <c r="K75" s="239"/>
      <c r="L75" s="237">
        <f>SUM(L66,L69,L72)</f>
        <v>0</v>
      </c>
      <c r="M75" s="239"/>
      <c r="N75" s="237">
        <f>D75+H75-L75</f>
        <v>0</v>
      </c>
      <c r="O75" s="239"/>
    </row>
    <row r="76" spans="1:15">
      <c r="C76" s="28"/>
      <c r="D76" s="28"/>
      <c r="E76" s="28"/>
    </row>
    <row r="77" spans="1:15">
      <c r="C77" s="28"/>
      <c r="D77" s="28"/>
      <c r="E77" s="28"/>
    </row>
    <row r="78" spans="1:15">
      <c r="C78" s="28"/>
      <c r="D78" s="28"/>
      <c r="E78" s="28"/>
    </row>
    <row r="79" spans="1:15">
      <c r="C79" s="28"/>
      <c r="D79" s="28"/>
      <c r="E79" s="28"/>
    </row>
    <row r="80" spans="1:15">
      <c r="C80" s="28"/>
      <c r="D80" s="28"/>
      <c r="E80" s="28"/>
    </row>
    <row r="81" spans="3:5">
      <c r="C81" s="28"/>
      <c r="D81" s="28"/>
      <c r="E81" s="28"/>
    </row>
    <row r="82" spans="3:5">
      <c r="C82" s="28"/>
      <c r="D82" s="28"/>
      <c r="E82" s="28"/>
    </row>
    <row r="83" spans="3:5">
      <c r="C83" s="28"/>
      <c r="D83" s="28"/>
      <c r="E83" s="28"/>
    </row>
    <row r="84" spans="3:5">
      <c r="C84" s="28"/>
      <c r="D84" s="28"/>
      <c r="E84" s="28"/>
    </row>
    <row r="85" spans="3:5">
      <c r="C85" s="28"/>
      <c r="D85" s="28"/>
      <c r="E85" s="28"/>
    </row>
    <row r="86" spans="3:5">
      <c r="C86" s="28"/>
      <c r="D86" s="28"/>
      <c r="E86" s="28"/>
    </row>
    <row r="87" spans="3:5">
      <c r="C87" s="28"/>
      <c r="D87" s="28"/>
      <c r="E87" s="28"/>
    </row>
    <row r="88" spans="3:5">
      <c r="C88" s="28"/>
      <c r="D88" s="28"/>
      <c r="E88" s="28"/>
    </row>
    <row r="89" spans="3:5">
      <c r="C89" s="28"/>
      <c r="D89" s="28"/>
      <c r="E89" s="28"/>
    </row>
  </sheetData>
  <mergeCells count="274">
    <mergeCell ref="A30:O30"/>
    <mergeCell ref="A28:O28"/>
    <mergeCell ref="B33:E33"/>
    <mergeCell ref="L22:M22"/>
    <mergeCell ref="L25:M25"/>
    <mergeCell ref="F22:H22"/>
    <mergeCell ref="F23:H23"/>
    <mergeCell ref="F24:H24"/>
    <mergeCell ref="N25:O25"/>
    <mergeCell ref="C22:E22"/>
    <mergeCell ref="L23:M23"/>
    <mergeCell ref="L24:M24"/>
    <mergeCell ref="B57:C57"/>
    <mergeCell ref="D57:E57"/>
    <mergeCell ref="C23:E23"/>
    <mergeCell ref="C24:E24"/>
    <mergeCell ref="C25:E25"/>
    <mergeCell ref="C26:E26"/>
    <mergeCell ref="A42:C43"/>
    <mergeCell ref="D56:E56"/>
    <mergeCell ref="A25:B25"/>
    <mergeCell ref="D53:E53"/>
    <mergeCell ref="A51:O51"/>
    <mergeCell ref="F53:G53"/>
    <mergeCell ref="H53:J53"/>
    <mergeCell ref="K53:L53"/>
    <mergeCell ref="M53:O53"/>
    <mergeCell ref="B53:C53"/>
    <mergeCell ref="F35:O35"/>
    <mergeCell ref="M42:O42"/>
    <mergeCell ref="N26:O26"/>
    <mergeCell ref="L26:M26"/>
    <mergeCell ref="I25:K25"/>
    <mergeCell ref="I26:K26"/>
    <mergeCell ref="I24:K24"/>
    <mergeCell ref="F26:H26"/>
    <mergeCell ref="N18:O18"/>
    <mergeCell ref="N19:O19"/>
    <mergeCell ref="N20:O20"/>
    <mergeCell ref="N21:O21"/>
    <mergeCell ref="L18:M18"/>
    <mergeCell ref="F21:H21"/>
    <mergeCell ref="I18:K18"/>
    <mergeCell ref="I19:K19"/>
    <mergeCell ref="I20:K20"/>
    <mergeCell ref="I21:K21"/>
    <mergeCell ref="F18:H18"/>
    <mergeCell ref="F19:H19"/>
    <mergeCell ref="F20:H20"/>
    <mergeCell ref="L19:M19"/>
    <mergeCell ref="L20:M20"/>
    <mergeCell ref="G42:I42"/>
    <mergeCell ref="A49:C49"/>
    <mergeCell ref="A44:C44"/>
    <mergeCell ref="A47:C47"/>
    <mergeCell ref="A48:C48"/>
    <mergeCell ref="A45:C45"/>
    <mergeCell ref="A46:C46"/>
    <mergeCell ref="A40:J40"/>
    <mergeCell ref="D42:F42"/>
    <mergeCell ref="J42:L42"/>
    <mergeCell ref="N73:O73"/>
    <mergeCell ref="N69:O69"/>
    <mergeCell ref="N67:O67"/>
    <mergeCell ref="N68:O68"/>
    <mergeCell ref="N75:O75"/>
    <mergeCell ref="D74:E74"/>
    <mergeCell ref="F74:G74"/>
    <mergeCell ref="H74:I74"/>
    <mergeCell ref="J74:K74"/>
    <mergeCell ref="L74:M74"/>
    <mergeCell ref="N74:O74"/>
    <mergeCell ref="D75:E75"/>
    <mergeCell ref="F75:G75"/>
    <mergeCell ref="H75:I75"/>
    <mergeCell ref="J75:K75"/>
    <mergeCell ref="L75:M75"/>
    <mergeCell ref="L70:M70"/>
    <mergeCell ref="J70:K70"/>
    <mergeCell ref="D73:E73"/>
    <mergeCell ref="F73:G73"/>
    <mergeCell ref="H73:I73"/>
    <mergeCell ref="F70:G70"/>
    <mergeCell ref="D69:E69"/>
    <mergeCell ref="F69:G69"/>
    <mergeCell ref="M58:O58"/>
    <mergeCell ref="K58:L58"/>
    <mergeCell ref="H59:J59"/>
    <mergeCell ref="N70:O70"/>
    <mergeCell ref="N72:O72"/>
    <mergeCell ref="J71:K71"/>
    <mergeCell ref="L71:M71"/>
    <mergeCell ref="H71:I71"/>
    <mergeCell ref="N63:O64"/>
    <mergeCell ref="M59:O59"/>
    <mergeCell ref="A61:O61"/>
    <mergeCell ref="B59:C59"/>
    <mergeCell ref="D59:E59"/>
    <mergeCell ref="F59:G59"/>
    <mergeCell ref="D63:E64"/>
    <mergeCell ref="A63:C64"/>
    <mergeCell ref="F63:I63"/>
    <mergeCell ref="F64:G64"/>
    <mergeCell ref="H64:I64"/>
    <mergeCell ref="J66:K66"/>
    <mergeCell ref="A68:C68"/>
    <mergeCell ref="L69:M69"/>
    <mergeCell ref="D70:E70"/>
    <mergeCell ref="A70:C70"/>
    <mergeCell ref="M57:O57"/>
    <mergeCell ref="F56:G56"/>
    <mergeCell ref="F57:G57"/>
    <mergeCell ref="H57:J57"/>
    <mergeCell ref="F66:G66"/>
    <mergeCell ref="A66:C66"/>
    <mergeCell ref="A65:C65"/>
    <mergeCell ref="D65:E65"/>
    <mergeCell ref="F65:G65"/>
    <mergeCell ref="D66:E66"/>
    <mergeCell ref="N66:O66"/>
    <mergeCell ref="H56:J56"/>
    <mergeCell ref="B58:C58"/>
    <mergeCell ref="D58:E58"/>
    <mergeCell ref="F58:G58"/>
    <mergeCell ref="H58:J58"/>
    <mergeCell ref="B56:C56"/>
    <mergeCell ref="H65:I65"/>
    <mergeCell ref="K59:L59"/>
    <mergeCell ref="J65:K65"/>
    <mergeCell ref="J63:M63"/>
    <mergeCell ref="J64:K64"/>
    <mergeCell ref="L64:M64"/>
    <mergeCell ref="L66:M66"/>
    <mergeCell ref="K56:L56"/>
    <mergeCell ref="M56:O56"/>
    <mergeCell ref="H66:I66"/>
    <mergeCell ref="L65:M65"/>
    <mergeCell ref="N65:O65"/>
    <mergeCell ref="A75:C75"/>
    <mergeCell ref="D68:E68"/>
    <mergeCell ref="F68:G68"/>
    <mergeCell ref="A73:C73"/>
    <mergeCell ref="D71:E71"/>
    <mergeCell ref="F71:G71"/>
    <mergeCell ref="A72:C72"/>
    <mergeCell ref="A71:C71"/>
    <mergeCell ref="A74:C74"/>
    <mergeCell ref="A69:C69"/>
    <mergeCell ref="N71:O71"/>
    <mergeCell ref="D72:E72"/>
    <mergeCell ref="F72:G72"/>
    <mergeCell ref="H72:I72"/>
    <mergeCell ref="J72:K72"/>
    <mergeCell ref="L72:M72"/>
    <mergeCell ref="K57:L57"/>
    <mergeCell ref="A67:C67"/>
    <mergeCell ref="L73:M73"/>
    <mergeCell ref="H70:I70"/>
    <mergeCell ref="L67:M67"/>
    <mergeCell ref="D67:E67"/>
    <mergeCell ref="F67:G67"/>
    <mergeCell ref="H69:I69"/>
    <mergeCell ref="J69:K69"/>
    <mergeCell ref="H67:I67"/>
    <mergeCell ref="H68:I68"/>
    <mergeCell ref="J73:K73"/>
    <mergeCell ref="J67:K67"/>
    <mergeCell ref="L68:M68"/>
    <mergeCell ref="J68:K68"/>
    <mergeCell ref="M54:O54"/>
    <mergeCell ref="B54:C54"/>
    <mergeCell ref="F54:G54"/>
    <mergeCell ref="D55:E55"/>
    <mergeCell ref="D54:E54"/>
    <mergeCell ref="M55:O55"/>
    <mergeCell ref="K55:L55"/>
    <mergeCell ref="K54:L54"/>
    <mergeCell ref="B55:C55"/>
    <mergeCell ref="H55:J55"/>
    <mergeCell ref="F55:G55"/>
    <mergeCell ref="H54:J54"/>
    <mergeCell ref="A1:O1"/>
    <mergeCell ref="A2:O2"/>
    <mergeCell ref="F37:O37"/>
    <mergeCell ref="B35:E35"/>
    <mergeCell ref="B36:E36"/>
    <mergeCell ref="B34:E34"/>
    <mergeCell ref="F34:O34"/>
    <mergeCell ref="F33:O33"/>
    <mergeCell ref="B37:E37"/>
    <mergeCell ref="I12:K12"/>
    <mergeCell ref="A3:O3"/>
    <mergeCell ref="A4:O4"/>
    <mergeCell ref="A5:O5"/>
    <mergeCell ref="A7:O7"/>
    <mergeCell ref="L9:M9"/>
    <mergeCell ref="N9:O9"/>
    <mergeCell ref="N10:O10"/>
    <mergeCell ref="N11:O11"/>
    <mergeCell ref="L10:M10"/>
    <mergeCell ref="A9:B9"/>
    <mergeCell ref="N13:O13"/>
    <mergeCell ref="I10:K10"/>
    <mergeCell ref="I11:K11"/>
    <mergeCell ref="C9:E9"/>
    <mergeCell ref="N14:O14"/>
    <mergeCell ref="L12:M12"/>
    <mergeCell ref="N15:O15"/>
    <mergeCell ref="L14:M14"/>
    <mergeCell ref="N12:O12"/>
    <mergeCell ref="I13:K13"/>
    <mergeCell ref="I14:K14"/>
    <mergeCell ref="L13:M13"/>
    <mergeCell ref="F13:H13"/>
    <mergeCell ref="F14:H14"/>
    <mergeCell ref="F17:H17"/>
    <mergeCell ref="L15:M15"/>
    <mergeCell ref="L16:M16"/>
    <mergeCell ref="F15:H15"/>
    <mergeCell ref="F16:H16"/>
    <mergeCell ref="F39:O39"/>
    <mergeCell ref="B38:E38"/>
    <mergeCell ref="B39:E39"/>
    <mergeCell ref="F38:O38"/>
    <mergeCell ref="F32:O32"/>
    <mergeCell ref="B32:E32"/>
    <mergeCell ref="N16:O16"/>
    <mergeCell ref="N17:O17"/>
    <mergeCell ref="L17:M17"/>
    <mergeCell ref="I17:K17"/>
    <mergeCell ref="C19:E19"/>
    <mergeCell ref="F36:O36"/>
    <mergeCell ref="L21:M21"/>
    <mergeCell ref="N22:O22"/>
    <mergeCell ref="N23:O23"/>
    <mergeCell ref="N24:O24"/>
    <mergeCell ref="F25:H25"/>
    <mergeCell ref="I22:K22"/>
    <mergeCell ref="I23:K23"/>
    <mergeCell ref="F9:H9"/>
    <mergeCell ref="F10:H10"/>
    <mergeCell ref="F11:H11"/>
    <mergeCell ref="F12:H12"/>
    <mergeCell ref="I15:K15"/>
    <mergeCell ref="I16:K16"/>
    <mergeCell ref="I9:K9"/>
    <mergeCell ref="L11:M11"/>
    <mergeCell ref="C12:E12"/>
    <mergeCell ref="C10:E10"/>
    <mergeCell ref="C11:E11"/>
    <mergeCell ref="A10:B10"/>
    <mergeCell ref="A11:B11"/>
    <mergeCell ref="A12:B12"/>
    <mergeCell ref="A13:B13"/>
    <mergeCell ref="A14:B14"/>
    <mergeCell ref="C13:E13"/>
    <mergeCell ref="C14:E14"/>
    <mergeCell ref="C15:E15"/>
    <mergeCell ref="A26:B26"/>
    <mergeCell ref="A18:B18"/>
    <mergeCell ref="A19:B19"/>
    <mergeCell ref="A20:B20"/>
    <mergeCell ref="A21:B21"/>
    <mergeCell ref="A23:B23"/>
    <mergeCell ref="A24:B24"/>
    <mergeCell ref="A22:B22"/>
    <mergeCell ref="C20:E20"/>
    <mergeCell ref="C21:E21"/>
    <mergeCell ref="A15:B15"/>
    <mergeCell ref="A16:B16"/>
    <mergeCell ref="A17:B17"/>
    <mergeCell ref="C16:E16"/>
    <mergeCell ref="C17:E17"/>
    <mergeCell ref="C18:E18"/>
  </mergeCells>
  <phoneticPr fontId="3" type="noConversion"/>
  <pageMargins left="0.59055118110236227" right="0.59055118110236227" top="0.78740157480314965" bottom="0.78740157480314965" header="0.31496062992125984" footer="0.15748031496062992"/>
  <pageSetup paperSize="9" scale="49" orientation="landscape" r:id="rId1"/>
  <headerFooter alignWithMargins="0">
    <oddHeader xml:space="preserve">&amp;C
&amp;"Times New Roman,звичайний"&amp;16 &amp;14 13&amp;R&amp;"Times New Roman,звичайний"&amp;14
Таблиця 6  </oddHeader>
  </headerFooter>
  <rowBreaks count="1" manualBreakCount="1">
    <brk id="39" max="14" man="1"/>
  </rowBreaks>
  <ignoredErrors>
    <ignoredError sqref="L23:M26 O12:O26 G23:H23 D23:E23 O11 N11:N26 O45" evalError="1"/>
    <ignoredError sqref="D49:G49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AF73"/>
  <sheetViews>
    <sheetView view="pageBreakPreview" topLeftCell="B1" zoomScale="60" zoomScaleNormal="50" workbookViewId="0">
      <selection activeCell="M12" sqref="M12"/>
    </sheetView>
  </sheetViews>
  <sheetFormatPr defaultColWidth="9.140625" defaultRowHeight="18.75"/>
  <cols>
    <col min="1" max="2" width="4.42578125" style="2" customWidth="1"/>
    <col min="3" max="3" width="28.7109375" style="2" customWidth="1"/>
    <col min="4" max="6" width="8.42578125" style="2" customWidth="1"/>
    <col min="7" max="9" width="11.28515625" style="2" customWidth="1"/>
    <col min="10" max="10" width="8.7109375" style="2" customWidth="1"/>
    <col min="11" max="11" width="7" style="2" customWidth="1"/>
    <col min="12" max="12" width="9" style="2" customWidth="1"/>
    <col min="13" max="13" width="12.28515625" style="2" customWidth="1"/>
    <col min="14" max="14" width="12.5703125" style="2" customWidth="1"/>
    <col min="15" max="15" width="14.5703125" style="2" customWidth="1"/>
    <col min="16" max="16" width="14" style="2" customWidth="1"/>
    <col min="17" max="17" width="12.5703125" style="2" customWidth="1"/>
    <col min="18" max="18" width="12.28515625" style="2" customWidth="1"/>
    <col min="19" max="19" width="14.5703125" style="2" customWidth="1"/>
    <col min="20" max="20" width="14" style="2" customWidth="1"/>
    <col min="21" max="21" width="12.5703125" style="2" customWidth="1"/>
    <col min="22" max="22" width="12.28515625" style="2" customWidth="1"/>
    <col min="23" max="23" width="14.85546875" style="2" customWidth="1"/>
    <col min="24" max="24" width="14" style="2" customWidth="1"/>
    <col min="25" max="25" width="12.5703125" style="2" customWidth="1"/>
    <col min="26" max="26" width="12.28515625" style="2" customWidth="1"/>
    <col min="27" max="27" width="14.5703125" style="2" customWidth="1"/>
    <col min="28" max="28" width="13.7109375" style="2" customWidth="1"/>
    <col min="29" max="29" width="12.28515625" style="2" customWidth="1"/>
    <col min="30" max="30" width="12" style="2" customWidth="1"/>
    <col min="31" max="31" width="14.5703125" style="2" customWidth="1"/>
    <col min="32" max="32" width="14" style="2" customWidth="1"/>
    <col min="33" max="16384" width="9.140625" style="2"/>
  </cols>
  <sheetData>
    <row r="1" spans="1:32" ht="18.75" customHeight="1">
      <c r="C1" s="39" t="s">
        <v>295</v>
      </c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</row>
    <row r="2" spans="1:32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</row>
    <row r="3" spans="1:32" ht="45.75" customHeight="1">
      <c r="A3" s="349" t="s">
        <v>37</v>
      </c>
      <c r="B3" s="316" t="s">
        <v>120</v>
      </c>
      <c r="C3" s="317"/>
      <c r="D3" s="291" t="s">
        <v>121</v>
      </c>
      <c r="E3" s="292"/>
      <c r="F3" s="292"/>
      <c r="G3" s="291" t="s">
        <v>200</v>
      </c>
      <c r="H3" s="292"/>
      <c r="I3" s="292"/>
      <c r="J3" s="292"/>
      <c r="K3" s="292"/>
      <c r="L3" s="292"/>
      <c r="M3" s="292"/>
      <c r="N3" s="292"/>
      <c r="O3" s="292"/>
      <c r="P3" s="292"/>
      <c r="Q3" s="293"/>
      <c r="R3" s="248" t="s">
        <v>122</v>
      </c>
      <c r="S3" s="249"/>
      <c r="T3" s="249"/>
      <c r="U3" s="249"/>
      <c r="V3" s="249"/>
      <c r="W3" s="249"/>
      <c r="X3" s="249"/>
      <c r="Y3" s="249"/>
      <c r="Z3" s="264"/>
      <c r="AA3" s="206" t="s">
        <v>393</v>
      </c>
      <c r="AB3" s="205"/>
      <c r="AC3" s="205"/>
      <c r="AD3" s="206" t="s">
        <v>394</v>
      </c>
      <c r="AE3" s="205"/>
      <c r="AF3" s="205"/>
    </row>
    <row r="4" spans="1:32" ht="77.25" customHeight="1">
      <c r="A4" s="350"/>
      <c r="B4" s="320"/>
      <c r="C4" s="321"/>
      <c r="D4" s="294"/>
      <c r="E4" s="295"/>
      <c r="F4" s="295"/>
      <c r="G4" s="294"/>
      <c r="H4" s="295"/>
      <c r="I4" s="295"/>
      <c r="J4" s="295"/>
      <c r="K4" s="295"/>
      <c r="L4" s="295"/>
      <c r="M4" s="295"/>
      <c r="N4" s="295"/>
      <c r="O4" s="295"/>
      <c r="P4" s="295"/>
      <c r="Q4" s="296"/>
      <c r="R4" s="240" t="s">
        <v>327</v>
      </c>
      <c r="S4" s="241"/>
      <c r="T4" s="242"/>
      <c r="U4" s="240" t="s">
        <v>328</v>
      </c>
      <c r="V4" s="241"/>
      <c r="W4" s="242"/>
      <c r="X4" s="240" t="s">
        <v>329</v>
      </c>
      <c r="Y4" s="241"/>
      <c r="Z4" s="242"/>
      <c r="AA4" s="205"/>
      <c r="AB4" s="205"/>
      <c r="AC4" s="205"/>
      <c r="AD4" s="205"/>
      <c r="AE4" s="205"/>
      <c r="AF4" s="205"/>
    </row>
    <row r="5" spans="1:32" ht="18.75" customHeight="1">
      <c r="A5" s="90">
        <v>1</v>
      </c>
      <c r="B5" s="322">
        <v>2</v>
      </c>
      <c r="C5" s="323"/>
      <c r="D5" s="301">
        <v>3</v>
      </c>
      <c r="E5" s="302"/>
      <c r="F5" s="302"/>
      <c r="G5" s="301">
        <v>4</v>
      </c>
      <c r="H5" s="302"/>
      <c r="I5" s="302"/>
      <c r="J5" s="302"/>
      <c r="K5" s="302"/>
      <c r="L5" s="302"/>
      <c r="M5" s="302"/>
      <c r="N5" s="302"/>
      <c r="O5" s="302"/>
      <c r="P5" s="302"/>
      <c r="Q5" s="303"/>
      <c r="R5" s="301">
        <v>5</v>
      </c>
      <c r="S5" s="302"/>
      <c r="T5" s="303"/>
      <c r="U5" s="301">
        <v>6</v>
      </c>
      <c r="V5" s="302"/>
      <c r="W5" s="303"/>
      <c r="X5" s="354">
        <v>7</v>
      </c>
      <c r="Y5" s="355"/>
      <c r="Z5" s="356"/>
      <c r="AA5" s="354">
        <v>8</v>
      </c>
      <c r="AB5" s="355"/>
      <c r="AC5" s="356"/>
      <c r="AD5" s="354">
        <v>9</v>
      </c>
      <c r="AE5" s="355"/>
      <c r="AF5" s="356"/>
    </row>
    <row r="6" spans="1:32" ht="20.100000000000001" customHeight="1">
      <c r="A6" s="90"/>
      <c r="B6" s="364" t="s">
        <v>406</v>
      </c>
      <c r="C6" s="365"/>
      <c r="D6" s="324"/>
      <c r="E6" s="325"/>
      <c r="F6" s="325"/>
      <c r="G6" s="351" t="s">
        <v>406</v>
      </c>
      <c r="H6" s="352"/>
      <c r="I6" s="352"/>
      <c r="J6" s="352"/>
      <c r="K6" s="352"/>
      <c r="L6" s="352"/>
      <c r="M6" s="352"/>
      <c r="N6" s="352"/>
      <c r="O6" s="352"/>
      <c r="P6" s="352"/>
      <c r="Q6" s="353"/>
      <c r="R6" s="234">
        <v>4</v>
      </c>
      <c r="S6" s="235"/>
      <c r="T6" s="236"/>
      <c r="U6" s="234">
        <v>12</v>
      </c>
      <c r="V6" s="235"/>
      <c r="W6" s="236"/>
      <c r="X6" s="234">
        <v>12</v>
      </c>
      <c r="Y6" s="235"/>
      <c r="Z6" s="236"/>
      <c r="AA6" s="234">
        <f>X6-U6</f>
        <v>0</v>
      </c>
      <c r="AB6" s="235"/>
      <c r="AC6" s="236"/>
      <c r="AD6" s="304">
        <f>(X6/U6)*100</f>
        <v>100</v>
      </c>
      <c r="AE6" s="305"/>
      <c r="AF6" s="306"/>
    </row>
    <row r="7" spans="1:32" ht="20.100000000000001" customHeight="1">
      <c r="A7" s="90"/>
      <c r="B7" s="310"/>
      <c r="C7" s="311"/>
      <c r="D7" s="324"/>
      <c r="E7" s="325"/>
      <c r="F7" s="325"/>
      <c r="G7" s="324"/>
      <c r="H7" s="325"/>
      <c r="I7" s="325"/>
      <c r="J7" s="325"/>
      <c r="K7" s="325"/>
      <c r="L7" s="325"/>
      <c r="M7" s="325"/>
      <c r="N7" s="325"/>
      <c r="O7" s="325"/>
      <c r="P7" s="325"/>
      <c r="Q7" s="327"/>
      <c r="R7" s="234"/>
      <c r="S7" s="235"/>
      <c r="T7" s="236"/>
      <c r="U7" s="234"/>
      <c r="V7" s="235"/>
      <c r="W7" s="236"/>
      <c r="X7" s="234"/>
      <c r="Y7" s="235"/>
      <c r="Z7" s="236"/>
      <c r="AA7" s="234">
        <f>X7-U7</f>
        <v>0</v>
      </c>
      <c r="AB7" s="235"/>
      <c r="AC7" s="236"/>
      <c r="AD7" s="304"/>
      <c r="AE7" s="305"/>
      <c r="AF7" s="306"/>
    </row>
    <row r="8" spans="1:32" ht="20.100000000000001" customHeight="1">
      <c r="A8" s="90"/>
      <c r="B8" s="310"/>
      <c r="C8" s="311"/>
      <c r="D8" s="324"/>
      <c r="E8" s="325"/>
      <c r="F8" s="325"/>
      <c r="G8" s="324"/>
      <c r="H8" s="325"/>
      <c r="I8" s="325"/>
      <c r="J8" s="325"/>
      <c r="K8" s="325"/>
      <c r="L8" s="325"/>
      <c r="M8" s="325"/>
      <c r="N8" s="325"/>
      <c r="O8" s="325"/>
      <c r="P8" s="325"/>
      <c r="Q8" s="327"/>
      <c r="R8" s="234"/>
      <c r="S8" s="235"/>
      <c r="T8" s="236"/>
      <c r="U8" s="234"/>
      <c r="V8" s="235"/>
      <c r="W8" s="236"/>
      <c r="X8" s="234"/>
      <c r="Y8" s="235"/>
      <c r="Z8" s="236"/>
      <c r="AA8" s="234">
        <f>X8-U8</f>
        <v>0</v>
      </c>
      <c r="AB8" s="235"/>
      <c r="AC8" s="236"/>
      <c r="AD8" s="304"/>
      <c r="AE8" s="305"/>
      <c r="AF8" s="306"/>
    </row>
    <row r="9" spans="1:32" ht="20.100000000000001" customHeight="1">
      <c r="A9" s="90"/>
      <c r="B9" s="310"/>
      <c r="C9" s="311"/>
      <c r="D9" s="324"/>
      <c r="E9" s="325"/>
      <c r="F9" s="325"/>
      <c r="G9" s="324"/>
      <c r="H9" s="325"/>
      <c r="I9" s="325"/>
      <c r="J9" s="325"/>
      <c r="K9" s="325"/>
      <c r="L9" s="325"/>
      <c r="M9" s="325"/>
      <c r="N9" s="325"/>
      <c r="O9" s="325"/>
      <c r="P9" s="325"/>
      <c r="Q9" s="327"/>
      <c r="R9" s="234"/>
      <c r="S9" s="235"/>
      <c r="T9" s="236"/>
      <c r="U9" s="234"/>
      <c r="V9" s="235"/>
      <c r="W9" s="236"/>
      <c r="X9" s="234"/>
      <c r="Y9" s="235"/>
      <c r="Z9" s="236"/>
      <c r="AA9" s="234">
        <f>X9-U9</f>
        <v>0</v>
      </c>
      <c r="AB9" s="235"/>
      <c r="AC9" s="236"/>
      <c r="AD9" s="304"/>
      <c r="AE9" s="305"/>
      <c r="AF9" s="306"/>
    </row>
    <row r="10" spans="1:32" ht="24.95" customHeight="1">
      <c r="A10" s="328" t="s">
        <v>41</v>
      </c>
      <c r="B10" s="329"/>
      <c r="C10" s="329"/>
      <c r="D10" s="329"/>
      <c r="E10" s="329"/>
      <c r="F10" s="329"/>
      <c r="G10" s="329"/>
      <c r="H10" s="329"/>
      <c r="I10" s="329"/>
      <c r="J10" s="329"/>
      <c r="K10" s="329"/>
      <c r="L10" s="329"/>
      <c r="M10" s="329"/>
      <c r="N10" s="329"/>
      <c r="O10" s="329"/>
      <c r="P10" s="329"/>
      <c r="Q10" s="330"/>
      <c r="R10" s="237">
        <f>SUM(R6:R9)</f>
        <v>4</v>
      </c>
      <c r="S10" s="238"/>
      <c r="T10" s="239"/>
      <c r="U10" s="237">
        <f>SUM(U6:U9)</f>
        <v>12</v>
      </c>
      <c r="V10" s="238"/>
      <c r="W10" s="239"/>
      <c r="X10" s="237">
        <f>SUM(X6:X9)</f>
        <v>12</v>
      </c>
      <c r="Y10" s="238"/>
      <c r="Z10" s="239"/>
      <c r="AA10" s="341">
        <f>X10-U10</f>
        <v>0</v>
      </c>
      <c r="AB10" s="342"/>
      <c r="AC10" s="343"/>
      <c r="AD10" s="357">
        <f>(X10/U10)*100</f>
        <v>100</v>
      </c>
      <c r="AE10" s="358"/>
      <c r="AF10" s="359"/>
    </row>
    <row r="11" spans="1:32" ht="11.25" customHeight="1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5"/>
      <c r="AF11" s="95"/>
    </row>
    <row r="12" spans="1:32" ht="10.5" customHeight="1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3"/>
      <c r="O12" s="33"/>
      <c r="P12" s="33"/>
      <c r="Q12" s="33"/>
      <c r="R12" s="54"/>
      <c r="S12" s="54"/>
      <c r="T12" s="54"/>
      <c r="U12" s="54"/>
      <c r="V12" s="54"/>
      <c r="W12" s="54"/>
      <c r="X12" s="55"/>
      <c r="Y12" s="55"/>
      <c r="Z12" s="55"/>
      <c r="AA12" s="55"/>
      <c r="AB12" s="55"/>
      <c r="AC12" s="55"/>
      <c r="AD12" s="55"/>
      <c r="AE12" s="96"/>
      <c r="AF12" s="96"/>
    </row>
    <row r="13" spans="1:32" s="39" customFormat="1" ht="18.75" customHeight="1">
      <c r="C13" s="39" t="s">
        <v>296</v>
      </c>
    </row>
    <row r="14" spans="1:32" s="39" customFormat="1" ht="18.75" customHeight="1"/>
    <row r="15" spans="1:32" ht="45.75" customHeight="1">
      <c r="A15" s="226" t="s">
        <v>37</v>
      </c>
      <c r="B15" s="316" t="s">
        <v>123</v>
      </c>
      <c r="C15" s="317"/>
      <c r="D15" s="206" t="s">
        <v>120</v>
      </c>
      <c r="E15" s="206"/>
      <c r="F15" s="206"/>
      <c r="G15" s="206"/>
      <c r="H15" s="291" t="s">
        <v>200</v>
      </c>
      <c r="I15" s="292"/>
      <c r="J15" s="292"/>
      <c r="K15" s="292"/>
      <c r="L15" s="292"/>
      <c r="M15" s="292"/>
      <c r="N15" s="292"/>
      <c r="O15" s="293"/>
      <c r="P15" s="291" t="s">
        <v>326</v>
      </c>
      <c r="Q15" s="293"/>
      <c r="R15" s="248" t="s">
        <v>122</v>
      </c>
      <c r="S15" s="249"/>
      <c r="T15" s="249"/>
      <c r="U15" s="249"/>
      <c r="V15" s="249"/>
      <c r="W15" s="249"/>
      <c r="X15" s="249"/>
      <c r="Y15" s="249"/>
      <c r="Z15" s="264"/>
      <c r="AA15" s="206" t="s">
        <v>393</v>
      </c>
      <c r="AB15" s="205"/>
      <c r="AC15" s="205"/>
      <c r="AD15" s="206" t="s">
        <v>394</v>
      </c>
      <c r="AE15" s="205"/>
      <c r="AF15" s="205"/>
    </row>
    <row r="16" spans="1:32" ht="24.95" customHeight="1">
      <c r="A16" s="226"/>
      <c r="B16" s="318"/>
      <c r="C16" s="319"/>
      <c r="D16" s="206"/>
      <c r="E16" s="206"/>
      <c r="F16" s="206"/>
      <c r="G16" s="206"/>
      <c r="H16" s="298"/>
      <c r="I16" s="299"/>
      <c r="J16" s="299"/>
      <c r="K16" s="299"/>
      <c r="L16" s="299"/>
      <c r="M16" s="299"/>
      <c r="N16" s="299"/>
      <c r="O16" s="300"/>
      <c r="P16" s="298"/>
      <c r="Q16" s="300"/>
      <c r="R16" s="291" t="s">
        <v>327</v>
      </c>
      <c r="S16" s="292"/>
      <c r="T16" s="293"/>
      <c r="U16" s="291" t="s">
        <v>328</v>
      </c>
      <c r="V16" s="292"/>
      <c r="W16" s="293"/>
      <c r="X16" s="291" t="s">
        <v>329</v>
      </c>
      <c r="Y16" s="344"/>
      <c r="Z16" s="345"/>
      <c r="AA16" s="205"/>
      <c r="AB16" s="205"/>
      <c r="AC16" s="205"/>
      <c r="AD16" s="205"/>
      <c r="AE16" s="205"/>
      <c r="AF16" s="205"/>
    </row>
    <row r="17" spans="1:32" ht="48" customHeight="1">
      <c r="A17" s="226"/>
      <c r="B17" s="320"/>
      <c r="C17" s="321"/>
      <c r="D17" s="206"/>
      <c r="E17" s="206"/>
      <c r="F17" s="206"/>
      <c r="G17" s="206"/>
      <c r="H17" s="294"/>
      <c r="I17" s="295"/>
      <c r="J17" s="295"/>
      <c r="K17" s="295"/>
      <c r="L17" s="295"/>
      <c r="M17" s="295"/>
      <c r="N17" s="295"/>
      <c r="O17" s="296"/>
      <c r="P17" s="294"/>
      <c r="Q17" s="296"/>
      <c r="R17" s="294"/>
      <c r="S17" s="295"/>
      <c r="T17" s="296"/>
      <c r="U17" s="294"/>
      <c r="V17" s="295"/>
      <c r="W17" s="296"/>
      <c r="X17" s="346"/>
      <c r="Y17" s="347"/>
      <c r="Z17" s="348"/>
      <c r="AA17" s="205"/>
      <c r="AB17" s="205"/>
      <c r="AC17" s="205"/>
      <c r="AD17" s="205"/>
      <c r="AE17" s="205"/>
      <c r="AF17" s="205"/>
    </row>
    <row r="18" spans="1:32" ht="18.75" customHeight="1">
      <c r="A18" s="62">
        <v>1</v>
      </c>
      <c r="B18" s="322">
        <v>2</v>
      </c>
      <c r="C18" s="323"/>
      <c r="D18" s="309">
        <v>3</v>
      </c>
      <c r="E18" s="309"/>
      <c r="F18" s="309"/>
      <c r="G18" s="309"/>
      <c r="H18" s="301">
        <v>4</v>
      </c>
      <c r="I18" s="302"/>
      <c r="J18" s="302"/>
      <c r="K18" s="302"/>
      <c r="L18" s="302"/>
      <c r="M18" s="302"/>
      <c r="N18" s="302"/>
      <c r="O18" s="303"/>
      <c r="P18" s="301">
        <v>5</v>
      </c>
      <c r="Q18" s="303"/>
      <c r="R18" s="301">
        <v>6</v>
      </c>
      <c r="S18" s="302"/>
      <c r="T18" s="303"/>
      <c r="U18" s="301">
        <v>7</v>
      </c>
      <c r="V18" s="302"/>
      <c r="W18" s="303"/>
      <c r="X18" s="301">
        <v>8</v>
      </c>
      <c r="Y18" s="302"/>
      <c r="Z18" s="303"/>
      <c r="AA18" s="301">
        <v>9</v>
      </c>
      <c r="AB18" s="302"/>
      <c r="AC18" s="303"/>
      <c r="AD18" s="301">
        <v>10</v>
      </c>
      <c r="AE18" s="302"/>
      <c r="AF18" s="303"/>
    </row>
    <row r="19" spans="1:32" ht="20.100000000000001" customHeight="1">
      <c r="A19" s="81"/>
      <c r="B19" s="331"/>
      <c r="C19" s="332"/>
      <c r="D19" s="315"/>
      <c r="E19" s="315"/>
      <c r="F19" s="315"/>
      <c r="G19" s="315"/>
      <c r="H19" s="312"/>
      <c r="I19" s="313"/>
      <c r="J19" s="313"/>
      <c r="K19" s="313"/>
      <c r="L19" s="313"/>
      <c r="M19" s="313"/>
      <c r="N19" s="313"/>
      <c r="O19" s="314"/>
      <c r="P19" s="307"/>
      <c r="Q19" s="308"/>
      <c r="R19" s="234"/>
      <c r="S19" s="235"/>
      <c r="T19" s="236"/>
      <c r="U19" s="234"/>
      <c r="V19" s="235"/>
      <c r="W19" s="236"/>
      <c r="X19" s="234"/>
      <c r="Y19" s="235"/>
      <c r="Z19" s="236"/>
      <c r="AA19" s="234">
        <f>X19-U19</f>
        <v>0</v>
      </c>
      <c r="AB19" s="235"/>
      <c r="AC19" s="236"/>
      <c r="AD19" s="304"/>
      <c r="AE19" s="305"/>
      <c r="AF19" s="306"/>
    </row>
    <row r="20" spans="1:32" ht="20.100000000000001" customHeight="1">
      <c r="A20" s="81"/>
      <c r="B20" s="331"/>
      <c r="C20" s="332"/>
      <c r="D20" s="315"/>
      <c r="E20" s="315"/>
      <c r="F20" s="315"/>
      <c r="G20" s="315"/>
      <c r="H20" s="312"/>
      <c r="I20" s="313"/>
      <c r="J20" s="313"/>
      <c r="K20" s="313"/>
      <c r="L20" s="313"/>
      <c r="M20" s="313"/>
      <c r="N20" s="313"/>
      <c r="O20" s="314"/>
      <c r="P20" s="307"/>
      <c r="Q20" s="308"/>
      <c r="R20" s="234"/>
      <c r="S20" s="235"/>
      <c r="T20" s="236"/>
      <c r="U20" s="234"/>
      <c r="V20" s="235"/>
      <c r="W20" s="236"/>
      <c r="X20" s="234"/>
      <c r="Y20" s="235"/>
      <c r="Z20" s="236"/>
      <c r="AA20" s="234">
        <f>X20-U20</f>
        <v>0</v>
      </c>
      <c r="AB20" s="235"/>
      <c r="AC20" s="236"/>
      <c r="AD20" s="304"/>
      <c r="AE20" s="305"/>
      <c r="AF20" s="306"/>
    </row>
    <row r="21" spans="1:32" ht="20.100000000000001" customHeight="1">
      <c r="A21" s="81"/>
      <c r="B21" s="331"/>
      <c r="C21" s="332"/>
      <c r="D21" s="315"/>
      <c r="E21" s="315"/>
      <c r="F21" s="315"/>
      <c r="G21" s="315"/>
      <c r="H21" s="312"/>
      <c r="I21" s="313"/>
      <c r="J21" s="313"/>
      <c r="K21" s="313"/>
      <c r="L21" s="313"/>
      <c r="M21" s="313"/>
      <c r="N21" s="313"/>
      <c r="O21" s="314"/>
      <c r="P21" s="307"/>
      <c r="Q21" s="308"/>
      <c r="R21" s="234"/>
      <c r="S21" s="235"/>
      <c r="T21" s="236"/>
      <c r="U21" s="234"/>
      <c r="V21" s="235"/>
      <c r="W21" s="236"/>
      <c r="X21" s="234"/>
      <c r="Y21" s="235"/>
      <c r="Z21" s="236"/>
      <c r="AA21" s="234">
        <f>X21-U21</f>
        <v>0</v>
      </c>
      <c r="AB21" s="235"/>
      <c r="AC21" s="236"/>
      <c r="AD21" s="304"/>
      <c r="AE21" s="305"/>
      <c r="AF21" s="306"/>
    </row>
    <row r="22" spans="1:32" ht="20.100000000000001" customHeight="1">
      <c r="A22" s="81"/>
      <c r="B22" s="331"/>
      <c r="C22" s="332"/>
      <c r="D22" s="315"/>
      <c r="E22" s="315"/>
      <c r="F22" s="315"/>
      <c r="G22" s="315"/>
      <c r="H22" s="312"/>
      <c r="I22" s="313"/>
      <c r="J22" s="313"/>
      <c r="K22" s="313"/>
      <c r="L22" s="313"/>
      <c r="M22" s="313"/>
      <c r="N22" s="313"/>
      <c r="O22" s="314"/>
      <c r="P22" s="307"/>
      <c r="Q22" s="308"/>
      <c r="R22" s="234"/>
      <c r="S22" s="235"/>
      <c r="T22" s="236"/>
      <c r="U22" s="234"/>
      <c r="V22" s="235"/>
      <c r="W22" s="236"/>
      <c r="X22" s="234"/>
      <c r="Y22" s="235"/>
      <c r="Z22" s="236"/>
      <c r="AA22" s="234">
        <f>X22-U22</f>
        <v>0</v>
      </c>
      <c r="AB22" s="235"/>
      <c r="AC22" s="236"/>
      <c r="AD22" s="304"/>
      <c r="AE22" s="305"/>
      <c r="AF22" s="306"/>
    </row>
    <row r="23" spans="1:32" ht="24.95" customHeight="1">
      <c r="A23" s="328" t="s">
        <v>41</v>
      </c>
      <c r="B23" s="329"/>
      <c r="C23" s="329"/>
      <c r="D23" s="329"/>
      <c r="E23" s="329"/>
      <c r="F23" s="329"/>
      <c r="G23" s="329"/>
      <c r="H23" s="329"/>
      <c r="I23" s="329"/>
      <c r="J23" s="329"/>
      <c r="K23" s="329"/>
      <c r="L23" s="329"/>
      <c r="M23" s="329"/>
      <c r="N23" s="329"/>
      <c r="O23" s="329"/>
      <c r="P23" s="329"/>
      <c r="Q23" s="330"/>
      <c r="R23" s="237">
        <f>SUM(R19:R22)</f>
        <v>0</v>
      </c>
      <c r="S23" s="238"/>
      <c r="T23" s="239"/>
      <c r="U23" s="237">
        <f>SUM(U19:U22)</f>
        <v>0</v>
      </c>
      <c r="V23" s="238"/>
      <c r="W23" s="239"/>
      <c r="X23" s="237">
        <f>SUM(X19:X22)</f>
        <v>0</v>
      </c>
      <c r="Y23" s="238"/>
      <c r="Z23" s="239"/>
      <c r="AA23" s="341">
        <f>X23-U23</f>
        <v>0</v>
      </c>
      <c r="AB23" s="342"/>
      <c r="AC23" s="343"/>
      <c r="AD23" s="357">
        <v>0</v>
      </c>
      <c r="AE23" s="358"/>
      <c r="AF23" s="359"/>
    </row>
    <row r="24" spans="1:32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R24" s="27"/>
      <c r="S24" s="27"/>
      <c r="T24" s="27"/>
      <c r="U24" s="27"/>
      <c r="V24" s="27"/>
      <c r="AF24" s="27"/>
    </row>
    <row r="25" spans="1:32" ht="16.5" customHeight="1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R25" s="27"/>
      <c r="S25" s="27"/>
      <c r="T25" s="27"/>
      <c r="U25" s="27"/>
      <c r="V25" s="27"/>
      <c r="AF25" s="27"/>
    </row>
    <row r="26" spans="1:32" s="39" customFormat="1" ht="18.75" customHeight="1">
      <c r="C26" s="39" t="s">
        <v>131</v>
      </c>
    </row>
    <row r="27" spans="1:32">
      <c r="A27" s="24"/>
      <c r="B27" s="24"/>
      <c r="C27" s="24"/>
      <c r="D27" s="24"/>
      <c r="E27" s="24"/>
      <c r="F27" s="24"/>
      <c r="G27" s="24"/>
      <c r="H27" s="24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24"/>
      <c r="Z27" s="362"/>
      <c r="AA27" s="362"/>
      <c r="AB27" s="362"/>
      <c r="AD27" s="363" t="s">
        <v>395</v>
      </c>
      <c r="AE27" s="363"/>
      <c r="AF27" s="363"/>
    </row>
    <row r="28" spans="1:32" ht="24.95" customHeight="1">
      <c r="A28" s="349" t="s">
        <v>37</v>
      </c>
      <c r="B28" s="316" t="s">
        <v>151</v>
      </c>
      <c r="C28" s="377"/>
      <c r="D28" s="377"/>
      <c r="E28" s="377"/>
      <c r="F28" s="377"/>
      <c r="G28" s="377"/>
      <c r="H28" s="377"/>
      <c r="I28" s="377"/>
      <c r="J28" s="377"/>
      <c r="K28" s="377"/>
      <c r="L28" s="317"/>
      <c r="M28" s="367" t="s">
        <v>40</v>
      </c>
      <c r="N28" s="368"/>
      <c r="O28" s="368"/>
      <c r="P28" s="369"/>
      <c r="Q28" s="367" t="s">
        <v>66</v>
      </c>
      <c r="R28" s="368"/>
      <c r="S28" s="368"/>
      <c r="T28" s="369"/>
      <c r="U28" s="367" t="s">
        <v>182</v>
      </c>
      <c r="V28" s="368"/>
      <c r="W28" s="368"/>
      <c r="X28" s="369"/>
      <c r="Y28" s="367" t="s">
        <v>95</v>
      </c>
      <c r="Z28" s="368"/>
      <c r="AA28" s="368"/>
      <c r="AB28" s="369"/>
      <c r="AC28" s="367" t="s">
        <v>41</v>
      </c>
      <c r="AD28" s="368"/>
      <c r="AE28" s="368"/>
      <c r="AF28" s="369"/>
    </row>
    <row r="29" spans="1:32" ht="24.95" customHeight="1">
      <c r="A29" s="383"/>
      <c r="B29" s="318"/>
      <c r="C29" s="378"/>
      <c r="D29" s="378"/>
      <c r="E29" s="378"/>
      <c r="F29" s="378"/>
      <c r="G29" s="378"/>
      <c r="H29" s="378"/>
      <c r="I29" s="378"/>
      <c r="J29" s="378"/>
      <c r="K29" s="378"/>
      <c r="L29" s="319"/>
      <c r="M29" s="360" t="s">
        <v>147</v>
      </c>
      <c r="N29" s="360" t="s">
        <v>148</v>
      </c>
      <c r="O29" s="360" t="s">
        <v>164</v>
      </c>
      <c r="P29" s="360" t="s">
        <v>165</v>
      </c>
      <c r="Q29" s="360" t="s">
        <v>147</v>
      </c>
      <c r="R29" s="360" t="s">
        <v>148</v>
      </c>
      <c r="S29" s="360" t="s">
        <v>164</v>
      </c>
      <c r="T29" s="360" t="s">
        <v>165</v>
      </c>
      <c r="U29" s="360" t="s">
        <v>147</v>
      </c>
      <c r="V29" s="360" t="s">
        <v>148</v>
      </c>
      <c r="W29" s="360" t="s">
        <v>164</v>
      </c>
      <c r="X29" s="360" t="s">
        <v>165</v>
      </c>
      <c r="Y29" s="360" t="s">
        <v>147</v>
      </c>
      <c r="Z29" s="360" t="s">
        <v>148</v>
      </c>
      <c r="AA29" s="360" t="s">
        <v>164</v>
      </c>
      <c r="AB29" s="360" t="s">
        <v>165</v>
      </c>
      <c r="AC29" s="360" t="s">
        <v>147</v>
      </c>
      <c r="AD29" s="360" t="s">
        <v>148</v>
      </c>
      <c r="AE29" s="360" t="s">
        <v>164</v>
      </c>
      <c r="AF29" s="360" t="s">
        <v>165</v>
      </c>
    </row>
    <row r="30" spans="1:32" ht="24.95" customHeight="1">
      <c r="A30" s="350"/>
      <c r="B30" s="320"/>
      <c r="C30" s="379"/>
      <c r="D30" s="379"/>
      <c r="E30" s="379"/>
      <c r="F30" s="379"/>
      <c r="G30" s="379"/>
      <c r="H30" s="379"/>
      <c r="I30" s="379"/>
      <c r="J30" s="379"/>
      <c r="K30" s="379"/>
      <c r="L30" s="321"/>
      <c r="M30" s="361"/>
      <c r="N30" s="361"/>
      <c r="O30" s="361"/>
      <c r="P30" s="361"/>
      <c r="Q30" s="361"/>
      <c r="R30" s="361"/>
      <c r="S30" s="361"/>
      <c r="T30" s="361"/>
      <c r="U30" s="361"/>
      <c r="V30" s="361"/>
      <c r="W30" s="361"/>
      <c r="X30" s="361"/>
      <c r="Y30" s="361"/>
      <c r="Z30" s="361"/>
      <c r="AA30" s="361"/>
      <c r="AB30" s="361"/>
      <c r="AC30" s="361"/>
      <c r="AD30" s="361"/>
      <c r="AE30" s="361"/>
      <c r="AF30" s="361"/>
    </row>
    <row r="31" spans="1:32" ht="18.75" customHeight="1">
      <c r="A31" s="92">
        <v>1</v>
      </c>
      <c r="B31" s="366">
        <v>2</v>
      </c>
      <c r="C31" s="366"/>
      <c r="D31" s="366"/>
      <c r="E31" s="366"/>
      <c r="F31" s="366"/>
      <c r="G31" s="366"/>
      <c r="H31" s="366"/>
      <c r="I31" s="366"/>
      <c r="J31" s="366"/>
      <c r="K31" s="366"/>
      <c r="L31" s="366"/>
      <c r="M31" s="80">
        <v>3</v>
      </c>
      <c r="N31" s="80">
        <v>4</v>
      </c>
      <c r="O31" s="80">
        <v>5</v>
      </c>
      <c r="P31" s="80">
        <v>6</v>
      </c>
      <c r="Q31" s="80">
        <v>7</v>
      </c>
      <c r="R31" s="80">
        <v>8</v>
      </c>
      <c r="S31" s="80">
        <v>9</v>
      </c>
      <c r="T31" s="80">
        <v>10</v>
      </c>
      <c r="U31" s="80">
        <v>11</v>
      </c>
      <c r="V31" s="80">
        <v>12</v>
      </c>
      <c r="W31" s="80">
        <v>13</v>
      </c>
      <c r="X31" s="80">
        <v>14</v>
      </c>
      <c r="Y31" s="80">
        <v>15</v>
      </c>
      <c r="Z31" s="80">
        <v>16</v>
      </c>
      <c r="AA31" s="80">
        <v>17</v>
      </c>
      <c r="AB31" s="80">
        <v>18</v>
      </c>
      <c r="AC31" s="80">
        <v>19</v>
      </c>
      <c r="AD31" s="80">
        <v>20</v>
      </c>
      <c r="AE31" s="80">
        <v>21</v>
      </c>
      <c r="AF31" s="80">
        <v>22</v>
      </c>
    </row>
    <row r="32" spans="1:32" ht="20.100000000000001" customHeight="1">
      <c r="A32" s="93"/>
      <c r="B32" s="370"/>
      <c r="C32" s="370"/>
      <c r="D32" s="370"/>
      <c r="E32" s="370"/>
      <c r="F32" s="370"/>
      <c r="G32" s="370"/>
      <c r="H32" s="370"/>
      <c r="I32" s="370"/>
      <c r="J32" s="370"/>
      <c r="K32" s="370"/>
      <c r="L32" s="370"/>
      <c r="M32" s="102"/>
      <c r="N32" s="102"/>
      <c r="O32" s="102">
        <f>N32-M32</f>
        <v>0</v>
      </c>
      <c r="P32" s="172"/>
      <c r="Q32" s="102"/>
      <c r="R32" s="102"/>
      <c r="S32" s="102">
        <f>R32-Q32</f>
        <v>0</v>
      </c>
      <c r="T32" s="172"/>
      <c r="U32" s="102"/>
      <c r="V32" s="102"/>
      <c r="W32" s="102">
        <f>V32-U32</f>
        <v>0</v>
      </c>
      <c r="X32" s="172"/>
      <c r="Y32" s="102"/>
      <c r="Z32" s="102"/>
      <c r="AA32" s="102">
        <f>Z32-Y32</f>
        <v>0</v>
      </c>
      <c r="AB32" s="172"/>
      <c r="AC32" s="102">
        <f t="shared" ref="AC32:AD35" si="0">SUM(M32,Q32,U32,Y32)</f>
        <v>0</v>
      </c>
      <c r="AD32" s="102">
        <f t="shared" si="0"/>
        <v>0</v>
      </c>
      <c r="AE32" s="102">
        <f>AD32-AC32</f>
        <v>0</v>
      </c>
      <c r="AF32" s="172"/>
    </row>
    <row r="33" spans="1:32" ht="20.100000000000001" customHeight="1">
      <c r="A33" s="93"/>
      <c r="B33" s="370"/>
      <c r="C33" s="370"/>
      <c r="D33" s="370"/>
      <c r="E33" s="370"/>
      <c r="F33" s="370"/>
      <c r="G33" s="370"/>
      <c r="H33" s="370"/>
      <c r="I33" s="370"/>
      <c r="J33" s="370"/>
      <c r="K33" s="370"/>
      <c r="L33" s="370"/>
      <c r="M33" s="102"/>
      <c r="N33" s="102"/>
      <c r="O33" s="102">
        <f>N33-M33</f>
        <v>0</v>
      </c>
      <c r="P33" s="172"/>
      <c r="Q33" s="102"/>
      <c r="R33" s="102"/>
      <c r="S33" s="102">
        <f>R33-Q33</f>
        <v>0</v>
      </c>
      <c r="T33" s="172"/>
      <c r="U33" s="102"/>
      <c r="V33" s="102"/>
      <c r="W33" s="102">
        <f>V33-U33</f>
        <v>0</v>
      </c>
      <c r="X33" s="172"/>
      <c r="Y33" s="102"/>
      <c r="Z33" s="102"/>
      <c r="AA33" s="102">
        <f>Z33-Y33</f>
        <v>0</v>
      </c>
      <c r="AB33" s="172"/>
      <c r="AC33" s="102">
        <f t="shared" si="0"/>
        <v>0</v>
      </c>
      <c r="AD33" s="102">
        <f t="shared" si="0"/>
        <v>0</v>
      </c>
      <c r="AE33" s="102">
        <f>AD33-AC33</f>
        <v>0</v>
      </c>
      <c r="AF33" s="172"/>
    </row>
    <row r="34" spans="1:32" ht="20.100000000000001" customHeight="1">
      <c r="A34" s="93"/>
      <c r="B34" s="370"/>
      <c r="C34" s="370"/>
      <c r="D34" s="370"/>
      <c r="E34" s="370"/>
      <c r="F34" s="370"/>
      <c r="G34" s="370"/>
      <c r="H34" s="370"/>
      <c r="I34" s="370"/>
      <c r="J34" s="370"/>
      <c r="K34" s="370"/>
      <c r="L34" s="370"/>
      <c r="M34" s="102"/>
      <c r="N34" s="102"/>
      <c r="O34" s="102">
        <f>N34-M34</f>
        <v>0</v>
      </c>
      <c r="P34" s="172"/>
      <c r="Q34" s="102"/>
      <c r="R34" s="102"/>
      <c r="S34" s="102">
        <f>R34-Q34</f>
        <v>0</v>
      </c>
      <c r="T34" s="172"/>
      <c r="U34" s="102"/>
      <c r="V34" s="102"/>
      <c r="W34" s="102">
        <f>V34-U34</f>
        <v>0</v>
      </c>
      <c r="X34" s="172"/>
      <c r="Y34" s="102"/>
      <c r="Z34" s="102"/>
      <c r="AA34" s="102">
        <f>Z34-Y34</f>
        <v>0</v>
      </c>
      <c r="AB34" s="172"/>
      <c r="AC34" s="102">
        <f t="shared" si="0"/>
        <v>0</v>
      </c>
      <c r="AD34" s="102">
        <f t="shared" si="0"/>
        <v>0</v>
      </c>
      <c r="AE34" s="102">
        <f>AD34-AC34</f>
        <v>0</v>
      </c>
      <c r="AF34" s="172"/>
    </row>
    <row r="35" spans="1:32" ht="20.100000000000001" customHeight="1">
      <c r="A35" s="93"/>
      <c r="B35" s="370"/>
      <c r="C35" s="370"/>
      <c r="D35" s="370"/>
      <c r="E35" s="370"/>
      <c r="F35" s="370"/>
      <c r="G35" s="370"/>
      <c r="H35" s="370"/>
      <c r="I35" s="370"/>
      <c r="J35" s="370"/>
      <c r="K35" s="370"/>
      <c r="L35" s="370"/>
      <c r="M35" s="102"/>
      <c r="N35" s="102"/>
      <c r="O35" s="102">
        <f>N35-M35</f>
        <v>0</v>
      </c>
      <c r="P35" s="172"/>
      <c r="Q35" s="102"/>
      <c r="R35" s="102"/>
      <c r="S35" s="102">
        <f>R35-Q35</f>
        <v>0</v>
      </c>
      <c r="T35" s="172"/>
      <c r="U35" s="102"/>
      <c r="V35" s="102"/>
      <c r="W35" s="102">
        <f>V35-U35</f>
        <v>0</v>
      </c>
      <c r="X35" s="172"/>
      <c r="Y35" s="102"/>
      <c r="Z35" s="102"/>
      <c r="AA35" s="102">
        <f>Z35-Y35</f>
        <v>0</v>
      </c>
      <c r="AB35" s="172"/>
      <c r="AC35" s="102">
        <f t="shared" si="0"/>
        <v>0</v>
      </c>
      <c r="AD35" s="102">
        <f t="shared" si="0"/>
        <v>0</v>
      </c>
      <c r="AE35" s="102">
        <f>AD35-AC35</f>
        <v>0</v>
      </c>
      <c r="AF35" s="172"/>
    </row>
    <row r="36" spans="1:32" ht="24.95" customHeight="1">
      <c r="A36" s="374" t="s">
        <v>41</v>
      </c>
      <c r="B36" s="375"/>
      <c r="C36" s="375"/>
      <c r="D36" s="375"/>
      <c r="E36" s="375"/>
      <c r="F36" s="375"/>
      <c r="G36" s="375"/>
      <c r="H36" s="375"/>
      <c r="I36" s="375"/>
      <c r="J36" s="375"/>
      <c r="K36" s="375"/>
      <c r="L36" s="376"/>
      <c r="M36" s="171">
        <f t="shared" ref="M36:AD36" si="1">SUM(M32:M35)</f>
        <v>0</v>
      </c>
      <c r="N36" s="171">
        <f t="shared" si="1"/>
        <v>0</v>
      </c>
      <c r="O36" s="138">
        <f>SUM(O32:O35)</f>
        <v>0</v>
      </c>
      <c r="P36" s="173"/>
      <c r="Q36" s="171">
        <f t="shared" si="1"/>
        <v>0</v>
      </c>
      <c r="R36" s="171">
        <f t="shared" si="1"/>
        <v>0</v>
      </c>
      <c r="S36" s="138">
        <f>SUM(S32:S35)</f>
        <v>0</v>
      </c>
      <c r="T36" s="173"/>
      <c r="U36" s="171">
        <f t="shared" si="1"/>
        <v>0</v>
      </c>
      <c r="V36" s="171">
        <f t="shared" si="1"/>
        <v>0</v>
      </c>
      <c r="W36" s="138">
        <f>SUM(W32:W35)</f>
        <v>0</v>
      </c>
      <c r="X36" s="173"/>
      <c r="Y36" s="171">
        <f t="shared" si="1"/>
        <v>0</v>
      </c>
      <c r="Z36" s="171">
        <f t="shared" si="1"/>
        <v>0</v>
      </c>
      <c r="AA36" s="138">
        <f>SUM(AA32:AA35)</f>
        <v>0</v>
      </c>
      <c r="AB36" s="173"/>
      <c r="AC36" s="171">
        <f t="shared" si="1"/>
        <v>0</v>
      </c>
      <c r="AD36" s="171">
        <f t="shared" si="1"/>
        <v>0</v>
      </c>
      <c r="AE36" s="138">
        <f>SUM(AE32:AE35)</f>
        <v>0</v>
      </c>
      <c r="AF36" s="173"/>
    </row>
    <row r="37" spans="1:32" ht="24.95" customHeight="1">
      <c r="A37" s="371"/>
      <c r="B37" s="372"/>
      <c r="C37" s="372"/>
      <c r="D37" s="372"/>
      <c r="E37" s="372"/>
      <c r="F37" s="372"/>
      <c r="G37" s="372"/>
      <c r="H37" s="372"/>
      <c r="I37" s="372"/>
      <c r="J37" s="372"/>
      <c r="K37" s="372"/>
      <c r="L37" s="373"/>
      <c r="M37" s="174"/>
      <c r="N37" s="174"/>
      <c r="O37" s="78"/>
      <c r="P37" s="78"/>
      <c r="Q37" s="174"/>
      <c r="R37" s="174"/>
      <c r="S37" s="78"/>
      <c r="T37" s="78"/>
      <c r="U37" s="174"/>
      <c r="V37" s="174"/>
      <c r="W37" s="78"/>
      <c r="X37" s="78"/>
      <c r="Y37" s="174"/>
      <c r="Z37" s="174"/>
      <c r="AA37" s="78"/>
      <c r="AB37" s="78"/>
      <c r="AC37" s="174"/>
      <c r="AD37" s="174"/>
      <c r="AE37" s="78"/>
      <c r="AF37" s="78"/>
    </row>
    <row r="38" spans="1:32" ht="15" customHeight="1">
      <c r="A38" s="15"/>
      <c r="B38" s="15"/>
      <c r="C38" s="15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</row>
    <row r="39" spans="1:32" ht="15" customHeight="1">
      <c r="A39" s="15"/>
      <c r="B39" s="15"/>
      <c r="C39" s="15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</row>
    <row r="40" spans="1:32" s="39" customFormat="1" ht="31.5" customHeight="1">
      <c r="C40" s="39" t="s">
        <v>152</v>
      </c>
    </row>
    <row r="41" spans="1:32" s="71" customFormat="1">
      <c r="A41" s="2"/>
      <c r="B41" s="2"/>
      <c r="C41" s="2"/>
      <c r="D41" s="2"/>
      <c r="E41" s="2"/>
      <c r="F41" s="2"/>
      <c r="G41" s="2"/>
      <c r="H41" s="2"/>
      <c r="I41" s="2"/>
      <c r="J41" s="2"/>
      <c r="L41" s="2"/>
      <c r="AD41" s="382" t="s">
        <v>395</v>
      </c>
      <c r="AE41" s="382"/>
      <c r="AF41" s="382"/>
    </row>
    <row r="42" spans="1:32" s="72" customFormat="1" ht="34.5" customHeight="1">
      <c r="A42" s="205" t="s">
        <v>37</v>
      </c>
      <c r="B42" s="291" t="s">
        <v>191</v>
      </c>
      <c r="C42" s="293"/>
      <c r="D42" s="206" t="s">
        <v>193</v>
      </c>
      <c r="E42" s="206"/>
      <c r="F42" s="206" t="s">
        <v>128</v>
      </c>
      <c r="G42" s="206"/>
      <c r="H42" s="206" t="s">
        <v>319</v>
      </c>
      <c r="I42" s="206"/>
      <c r="J42" s="206" t="s">
        <v>320</v>
      </c>
      <c r="K42" s="206"/>
      <c r="L42" s="206" t="s">
        <v>354</v>
      </c>
      <c r="M42" s="206"/>
      <c r="N42" s="206"/>
      <c r="O42" s="206"/>
      <c r="P42" s="206"/>
      <c r="Q42" s="206"/>
      <c r="R42" s="206"/>
      <c r="S42" s="206"/>
      <c r="T42" s="206"/>
      <c r="U42" s="206"/>
      <c r="V42" s="206" t="s">
        <v>192</v>
      </c>
      <c r="W42" s="206"/>
      <c r="X42" s="206"/>
      <c r="Y42" s="206"/>
      <c r="Z42" s="206"/>
      <c r="AA42" s="206" t="s">
        <v>330</v>
      </c>
      <c r="AB42" s="206"/>
      <c r="AC42" s="206"/>
      <c r="AD42" s="206"/>
      <c r="AE42" s="206"/>
      <c r="AF42" s="206"/>
    </row>
    <row r="43" spans="1:32" s="72" customFormat="1" ht="52.5" customHeight="1">
      <c r="A43" s="205"/>
      <c r="B43" s="298"/>
      <c r="C43" s="300"/>
      <c r="D43" s="206"/>
      <c r="E43" s="206"/>
      <c r="F43" s="206"/>
      <c r="G43" s="206"/>
      <c r="H43" s="206"/>
      <c r="I43" s="206"/>
      <c r="J43" s="206"/>
      <c r="K43" s="206"/>
      <c r="L43" s="206" t="s">
        <v>176</v>
      </c>
      <c r="M43" s="206"/>
      <c r="N43" s="206" t="s">
        <v>180</v>
      </c>
      <c r="O43" s="206"/>
      <c r="P43" s="206" t="s">
        <v>181</v>
      </c>
      <c r="Q43" s="206"/>
      <c r="R43" s="206"/>
      <c r="S43" s="206"/>
      <c r="T43" s="206"/>
      <c r="U43" s="206"/>
      <c r="V43" s="206"/>
      <c r="W43" s="206"/>
      <c r="X43" s="206"/>
      <c r="Y43" s="206"/>
      <c r="Z43" s="206"/>
      <c r="AA43" s="206"/>
      <c r="AB43" s="206"/>
      <c r="AC43" s="206"/>
      <c r="AD43" s="206"/>
      <c r="AE43" s="206"/>
      <c r="AF43" s="206"/>
    </row>
    <row r="44" spans="1:32" s="73" customFormat="1" ht="82.5" customHeight="1">
      <c r="A44" s="205"/>
      <c r="B44" s="294"/>
      <c r="C44" s="296"/>
      <c r="D44" s="206"/>
      <c r="E44" s="206"/>
      <c r="F44" s="206"/>
      <c r="G44" s="206"/>
      <c r="H44" s="206"/>
      <c r="I44" s="206"/>
      <c r="J44" s="206"/>
      <c r="K44" s="206"/>
      <c r="L44" s="206"/>
      <c r="M44" s="206"/>
      <c r="N44" s="206"/>
      <c r="O44" s="206"/>
      <c r="P44" s="206" t="s">
        <v>177</v>
      </c>
      <c r="Q44" s="206"/>
      <c r="R44" s="206" t="s">
        <v>178</v>
      </c>
      <c r="S44" s="206"/>
      <c r="T44" s="206" t="s">
        <v>179</v>
      </c>
      <c r="U44" s="206"/>
      <c r="V44" s="206"/>
      <c r="W44" s="206"/>
      <c r="X44" s="206"/>
      <c r="Y44" s="206"/>
      <c r="Z44" s="206"/>
      <c r="AA44" s="206"/>
      <c r="AB44" s="206"/>
      <c r="AC44" s="206"/>
      <c r="AD44" s="206"/>
      <c r="AE44" s="206"/>
      <c r="AF44" s="206"/>
    </row>
    <row r="45" spans="1:32" s="72" customFormat="1" ht="18.75" customHeight="1">
      <c r="A45" s="64">
        <v>1</v>
      </c>
      <c r="B45" s="240">
        <v>2</v>
      </c>
      <c r="C45" s="242"/>
      <c r="D45" s="206">
        <v>3</v>
      </c>
      <c r="E45" s="206"/>
      <c r="F45" s="206">
        <v>4</v>
      </c>
      <c r="G45" s="206"/>
      <c r="H45" s="206">
        <v>5</v>
      </c>
      <c r="I45" s="206"/>
      <c r="J45" s="206">
        <v>6</v>
      </c>
      <c r="K45" s="206"/>
      <c r="L45" s="240">
        <v>7</v>
      </c>
      <c r="M45" s="242"/>
      <c r="N45" s="240">
        <v>8</v>
      </c>
      <c r="O45" s="242"/>
      <c r="P45" s="206">
        <v>9</v>
      </c>
      <c r="Q45" s="206"/>
      <c r="R45" s="205">
        <v>10</v>
      </c>
      <c r="S45" s="205"/>
      <c r="T45" s="206">
        <v>11</v>
      </c>
      <c r="U45" s="206"/>
      <c r="V45" s="206">
        <v>12</v>
      </c>
      <c r="W45" s="206"/>
      <c r="X45" s="206"/>
      <c r="Y45" s="206"/>
      <c r="Z45" s="206"/>
      <c r="AA45" s="206">
        <v>13</v>
      </c>
      <c r="AB45" s="206"/>
      <c r="AC45" s="206"/>
      <c r="AD45" s="206"/>
      <c r="AE45" s="206"/>
      <c r="AF45" s="206"/>
    </row>
    <row r="46" spans="1:32" s="72" customFormat="1" ht="20.100000000000001" customHeight="1">
      <c r="A46" s="91"/>
      <c r="B46" s="384"/>
      <c r="C46" s="385"/>
      <c r="D46" s="266"/>
      <c r="E46" s="266"/>
      <c r="F46" s="244"/>
      <c r="G46" s="244"/>
      <c r="H46" s="244"/>
      <c r="I46" s="244"/>
      <c r="J46" s="244"/>
      <c r="K46" s="244"/>
      <c r="L46" s="234"/>
      <c r="M46" s="236"/>
      <c r="N46" s="254">
        <f t="shared" ref="N46:N52" si="2">SUM(P46,R46,T46)</f>
        <v>0</v>
      </c>
      <c r="O46" s="256"/>
      <c r="P46" s="244"/>
      <c r="Q46" s="244"/>
      <c r="R46" s="244"/>
      <c r="S46" s="244"/>
      <c r="T46" s="244"/>
      <c r="U46" s="244"/>
      <c r="V46" s="326"/>
      <c r="W46" s="326"/>
      <c r="X46" s="326"/>
      <c r="Y46" s="326"/>
      <c r="Z46" s="326"/>
      <c r="AA46" s="265"/>
      <c r="AB46" s="265"/>
      <c r="AC46" s="265"/>
      <c r="AD46" s="265"/>
      <c r="AE46" s="265"/>
      <c r="AF46" s="265"/>
    </row>
    <row r="47" spans="1:32" s="72" customFormat="1" ht="20.100000000000001" customHeight="1">
      <c r="A47" s="91"/>
      <c r="B47" s="384"/>
      <c r="C47" s="385"/>
      <c r="D47" s="266"/>
      <c r="E47" s="266"/>
      <c r="F47" s="244"/>
      <c r="G47" s="244"/>
      <c r="H47" s="244"/>
      <c r="I47" s="244"/>
      <c r="J47" s="244"/>
      <c r="K47" s="244"/>
      <c r="L47" s="234"/>
      <c r="M47" s="236"/>
      <c r="N47" s="254">
        <f t="shared" si="2"/>
        <v>0</v>
      </c>
      <c r="O47" s="256"/>
      <c r="P47" s="244"/>
      <c r="Q47" s="244"/>
      <c r="R47" s="244"/>
      <c r="S47" s="244"/>
      <c r="T47" s="244"/>
      <c r="U47" s="244"/>
      <c r="V47" s="326"/>
      <c r="W47" s="326"/>
      <c r="X47" s="326"/>
      <c r="Y47" s="326"/>
      <c r="Z47" s="326"/>
      <c r="AA47" s="265"/>
      <c r="AB47" s="265"/>
      <c r="AC47" s="265"/>
      <c r="AD47" s="265"/>
      <c r="AE47" s="265"/>
      <c r="AF47" s="265"/>
    </row>
    <row r="48" spans="1:32" s="72" customFormat="1" ht="20.100000000000001" customHeight="1">
      <c r="A48" s="91"/>
      <c r="B48" s="384"/>
      <c r="C48" s="385"/>
      <c r="D48" s="266"/>
      <c r="E48" s="266"/>
      <c r="F48" s="244"/>
      <c r="G48" s="244"/>
      <c r="H48" s="244"/>
      <c r="I48" s="244"/>
      <c r="J48" s="244"/>
      <c r="K48" s="244"/>
      <c r="L48" s="234"/>
      <c r="M48" s="236"/>
      <c r="N48" s="254">
        <f t="shared" si="2"/>
        <v>0</v>
      </c>
      <c r="O48" s="256"/>
      <c r="P48" s="244"/>
      <c r="Q48" s="244"/>
      <c r="R48" s="244"/>
      <c r="S48" s="244"/>
      <c r="T48" s="244"/>
      <c r="U48" s="244"/>
      <c r="V48" s="326"/>
      <c r="W48" s="326"/>
      <c r="X48" s="326"/>
      <c r="Y48" s="326"/>
      <c r="Z48" s="326"/>
      <c r="AA48" s="265"/>
      <c r="AB48" s="265"/>
      <c r="AC48" s="265"/>
      <c r="AD48" s="265"/>
      <c r="AE48" s="265"/>
      <c r="AF48" s="265"/>
    </row>
    <row r="49" spans="1:32" s="72" customFormat="1" ht="20.100000000000001" customHeight="1">
      <c r="A49" s="91"/>
      <c r="B49" s="384"/>
      <c r="C49" s="385"/>
      <c r="D49" s="266"/>
      <c r="E49" s="266"/>
      <c r="F49" s="244"/>
      <c r="G49" s="244"/>
      <c r="H49" s="244"/>
      <c r="I49" s="244"/>
      <c r="J49" s="244"/>
      <c r="K49" s="244"/>
      <c r="L49" s="234"/>
      <c r="M49" s="236"/>
      <c r="N49" s="254">
        <f t="shared" si="2"/>
        <v>0</v>
      </c>
      <c r="O49" s="256"/>
      <c r="P49" s="244"/>
      <c r="Q49" s="244"/>
      <c r="R49" s="244"/>
      <c r="S49" s="244"/>
      <c r="T49" s="244"/>
      <c r="U49" s="244"/>
      <c r="V49" s="326"/>
      <c r="W49" s="326"/>
      <c r="X49" s="326"/>
      <c r="Y49" s="326"/>
      <c r="Z49" s="326"/>
      <c r="AA49" s="265"/>
      <c r="AB49" s="265"/>
      <c r="AC49" s="265"/>
      <c r="AD49" s="265"/>
      <c r="AE49" s="265"/>
      <c r="AF49" s="265"/>
    </row>
    <row r="50" spans="1:32" s="72" customFormat="1" ht="20.100000000000001" customHeight="1">
      <c r="A50" s="91"/>
      <c r="B50" s="384"/>
      <c r="C50" s="385"/>
      <c r="D50" s="266"/>
      <c r="E50" s="266"/>
      <c r="F50" s="244"/>
      <c r="G50" s="244"/>
      <c r="H50" s="244"/>
      <c r="I50" s="244"/>
      <c r="J50" s="244"/>
      <c r="K50" s="244"/>
      <c r="L50" s="234"/>
      <c r="M50" s="236"/>
      <c r="N50" s="254">
        <f t="shared" si="2"/>
        <v>0</v>
      </c>
      <c r="O50" s="256"/>
      <c r="P50" s="244"/>
      <c r="Q50" s="244"/>
      <c r="R50" s="244"/>
      <c r="S50" s="244"/>
      <c r="T50" s="244"/>
      <c r="U50" s="244"/>
      <c r="V50" s="326"/>
      <c r="W50" s="326"/>
      <c r="X50" s="326"/>
      <c r="Y50" s="326"/>
      <c r="Z50" s="326"/>
      <c r="AA50" s="265"/>
      <c r="AB50" s="265"/>
      <c r="AC50" s="265"/>
      <c r="AD50" s="265"/>
      <c r="AE50" s="265"/>
      <c r="AF50" s="265"/>
    </row>
    <row r="51" spans="1:32" s="72" customFormat="1" ht="20.100000000000001" customHeight="1">
      <c r="A51" s="91"/>
      <c r="B51" s="384"/>
      <c r="C51" s="385"/>
      <c r="D51" s="266"/>
      <c r="E51" s="266"/>
      <c r="F51" s="244"/>
      <c r="G51" s="244"/>
      <c r="H51" s="244"/>
      <c r="I51" s="244"/>
      <c r="J51" s="244"/>
      <c r="K51" s="244"/>
      <c r="L51" s="234"/>
      <c r="M51" s="236"/>
      <c r="N51" s="254">
        <f t="shared" si="2"/>
        <v>0</v>
      </c>
      <c r="O51" s="256"/>
      <c r="P51" s="244"/>
      <c r="Q51" s="244"/>
      <c r="R51" s="244"/>
      <c r="S51" s="244"/>
      <c r="T51" s="244"/>
      <c r="U51" s="244"/>
      <c r="V51" s="326"/>
      <c r="W51" s="326"/>
      <c r="X51" s="326"/>
      <c r="Y51" s="326"/>
      <c r="Z51" s="326"/>
      <c r="AA51" s="265"/>
      <c r="AB51" s="265"/>
      <c r="AC51" s="265"/>
      <c r="AD51" s="265"/>
      <c r="AE51" s="265"/>
      <c r="AF51" s="265"/>
    </row>
    <row r="52" spans="1:32" s="72" customFormat="1" ht="20.100000000000001" customHeight="1">
      <c r="A52" s="91"/>
      <c r="B52" s="384"/>
      <c r="C52" s="385"/>
      <c r="D52" s="266"/>
      <c r="E52" s="266"/>
      <c r="F52" s="244"/>
      <c r="G52" s="244"/>
      <c r="H52" s="244"/>
      <c r="I52" s="244"/>
      <c r="J52" s="244"/>
      <c r="K52" s="244"/>
      <c r="L52" s="234"/>
      <c r="M52" s="236"/>
      <c r="N52" s="254">
        <f t="shared" si="2"/>
        <v>0</v>
      </c>
      <c r="O52" s="256"/>
      <c r="P52" s="244"/>
      <c r="Q52" s="244"/>
      <c r="R52" s="244"/>
      <c r="S52" s="244"/>
      <c r="T52" s="244"/>
      <c r="U52" s="244"/>
      <c r="V52" s="326"/>
      <c r="W52" s="326"/>
      <c r="X52" s="326"/>
      <c r="Y52" s="326"/>
      <c r="Z52" s="326"/>
      <c r="AA52" s="265"/>
      <c r="AB52" s="265"/>
      <c r="AC52" s="265"/>
      <c r="AD52" s="265"/>
      <c r="AE52" s="265"/>
      <c r="AF52" s="265"/>
    </row>
    <row r="53" spans="1:32" s="72" customFormat="1" ht="24.95" customHeight="1">
      <c r="A53" s="335" t="s">
        <v>41</v>
      </c>
      <c r="B53" s="336"/>
      <c r="C53" s="336"/>
      <c r="D53" s="336"/>
      <c r="E53" s="337"/>
      <c r="F53" s="333">
        <f>SUM(F46:F52)</f>
        <v>0</v>
      </c>
      <c r="G53" s="333"/>
      <c r="H53" s="333">
        <f>SUM(H46:H52)</f>
        <v>0</v>
      </c>
      <c r="I53" s="333"/>
      <c r="J53" s="333">
        <f>SUM(J46:J52)</f>
        <v>0</v>
      </c>
      <c r="K53" s="333"/>
      <c r="L53" s="333">
        <f>SUM(L46:L52)</f>
        <v>0</v>
      </c>
      <c r="M53" s="333"/>
      <c r="N53" s="333">
        <f>SUM(N46:N52)</f>
        <v>0</v>
      </c>
      <c r="O53" s="333"/>
      <c r="P53" s="333">
        <f>SUM(P46:P52)</f>
        <v>0</v>
      </c>
      <c r="Q53" s="333"/>
      <c r="R53" s="333">
        <f>SUM(R46:R52)</f>
        <v>0</v>
      </c>
      <c r="S53" s="333"/>
      <c r="T53" s="333">
        <f>SUM(T46:T52)</f>
        <v>0</v>
      </c>
      <c r="U53" s="333"/>
      <c r="V53" s="334"/>
      <c r="W53" s="334"/>
      <c r="X53" s="334"/>
      <c r="Y53" s="334"/>
      <c r="Z53" s="334"/>
      <c r="AA53" s="279"/>
      <c r="AB53" s="279"/>
      <c r="AC53" s="279"/>
      <c r="AD53" s="279"/>
      <c r="AE53" s="279"/>
      <c r="AF53" s="279"/>
    </row>
    <row r="54" spans="1:32" ht="15" customHeight="1">
      <c r="A54" s="15"/>
      <c r="B54" s="15"/>
      <c r="C54" s="15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</row>
    <row r="55" spans="1:32" ht="15" customHeight="1">
      <c r="A55" s="15"/>
      <c r="B55" s="15"/>
      <c r="C55" s="15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</row>
    <row r="56" spans="1:32" ht="15" customHeight="1">
      <c r="A56" s="15"/>
      <c r="B56" s="15"/>
      <c r="C56" s="15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</row>
    <row r="57" spans="1:32" ht="15" customHeight="1">
      <c r="A57" s="15"/>
      <c r="B57" s="15"/>
      <c r="C57" s="15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</row>
    <row r="58" spans="1:32" s="188" customFormat="1" ht="20.25">
      <c r="A58" s="186"/>
      <c r="B58" s="187"/>
      <c r="C58" s="338" t="s">
        <v>413</v>
      </c>
      <c r="D58" s="339"/>
      <c r="E58" s="339"/>
      <c r="F58" s="339"/>
      <c r="G58" s="340"/>
      <c r="H58" s="340"/>
      <c r="T58" s="188" t="s">
        <v>412</v>
      </c>
    </row>
    <row r="59" spans="1:32" s="4" customFormat="1">
      <c r="B59" s="215"/>
      <c r="C59" s="215"/>
      <c r="D59" s="215"/>
      <c r="E59" s="215"/>
      <c r="F59" s="215"/>
      <c r="G59" s="215"/>
      <c r="H59" s="39"/>
      <c r="I59" s="39"/>
      <c r="J59" s="39"/>
      <c r="K59" s="39"/>
      <c r="L59" s="39"/>
      <c r="M59" s="215"/>
      <c r="N59" s="215"/>
      <c r="O59" s="215"/>
      <c r="P59" s="215"/>
      <c r="Q59" s="215"/>
      <c r="V59" s="2"/>
      <c r="W59" s="215"/>
      <c r="X59" s="215"/>
      <c r="Y59" s="215"/>
      <c r="Z59" s="215"/>
      <c r="AA59" s="215"/>
    </row>
    <row r="60" spans="1:32" s="4" customFormat="1">
      <c r="F60" s="23"/>
      <c r="G60" s="23"/>
      <c r="H60" s="23"/>
      <c r="I60" s="23"/>
      <c r="J60" s="23"/>
      <c r="K60" s="23"/>
      <c r="L60" s="23"/>
      <c r="Q60" s="23"/>
      <c r="R60" s="23"/>
      <c r="S60" s="23"/>
      <c r="T60" s="23"/>
      <c r="X60" s="23"/>
      <c r="Y60" s="23"/>
      <c r="Z60" s="23"/>
      <c r="AA60" s="23"/>
    </row>
    <row r="61" spans="1:32">
      <c r="C61" s="34"/>
      <c r="D61" s="34"/>
      <c r="E61" s="34"/>
      <c r="F61" s="34"/>
      <c r="G61" s="34"/>
      <c r="H61" s="34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34"/>
      <c r="V61" s="34"/>
    </row>
    <row r="62" spans="1:32" s="381" customFormat="1" ht="12.75">
      <c r="A62" s="380" t="s">
        <v>403</v>
      </c>
    </row>
    <row r="63" spans="1:32"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</row>
    <row r="64" spans="1:32">
      <c r="C64" s="35"/>
    </row>
    <row r="67" spans="3:3" ht="19.5">
      <c r="C67" s="36"/>
    </row>
    <row r="68" spans="3:3" ht="19.5">
      <c r="C68" s="36"/>
    </row>
    <row r="69" spans="3:3" ht="19.5">
      <c r="C69" s="36"/>
    </row>
    <row r="70" spans="3:3" ht="19.5">
      <c r="C70" s="36"/>
    </row>
    <row r="71" spans="3:3" ht="19.5">
      <c r="C71" s="36"/>
    </row>
    <row r="72" spans="3:3" ht="19.5">
      <c r="C72" s="36"/>
    </row>
    <row r="73" spans="3:3" ht="19.5">
      <c r="C73" s="36"/>
    </row>
  </sheetData>
  <mergeCells count="283">
    <mergeCell ref="B50:C50"/>
    <mergeCell ref="B46:C46"/>
    <mergeCell ref="B47:C47"/>
    <mergeCell ref="D51:E51"/>
    <mergeCell ref="B51:C51"/>
    <mergeCell ref="B52:C52"/>
    <mergeCell ref="B49:C49"/>
    <mergeCell ref="D47:E47"/>
    <mergeCell ref="B48:C48"/>
    <mergeCell ref="R23:T23"/>
    <mergeCell ref="U23:W23"/>
    <mergeCell ref="A62:XFD62"/>
    <mergeCell ref="AA42:AF44"/>
    <mergeCell ref="AD41:AF41"/>
    <mergeCell ref="W29:W30"/>
    <mergeCell ref="X29:X30"/>
    <mergeCell ref="AC29:AC30"/>
    <mergeCell ref="AA51:AF51"/>
    <mergeCell ref="AA45:AF45"/>
    <mergeCell ref="AA46:AF46"/>
    <mergeCell ref="A28:A30"/>
    <mergeCell ref="AE29:AE30"/>
    <mergeCell ref="AF29:AF30"/>
    <mergeCell ref="Y28:AB28"/>
    <mergeCell ref="S29:S30"/>
    <mergeCell ref="F52:G52"/>
    <mergeCell ref="F51:G51"/>
    <mergeCell ref="H51:I51"/>
    <mergeCell ref="H52:I52"/>
    <mergeCell ref="J52:K52"/>
    <mergeCell ref="R52:S52"/>
    <mergeCell ref="D49:E49"/>
    <mergeCell ref="F49:G49"/>
    <mergeCell ref="AA48:AF48"/>
    <mergeCell ref="AA49:AF49"/>
    <mergeCell ref="AA50:AF50"/>
    <mergeCell ref="V42:Z44"/>
    <mergeCell ref="R29:R30"/>
    <mergeCell ref="U29:U30"/>
    <mergeCell ref="U28:X28"/>
    <mergeCell ref="AB29:AB30"/>
    <mergeCell ref="AC28:AF28"/>
    <mergeCell ref="V50:Z50"/>
    <mergeCell ref="V49:Z49"/>
    <mergeCell ref="T29:T30"/>
    <mergeCell ref="V29:V30"/>
    <mergeCell ref="AA47:AF47"/>
    <mergeCell ref="AD29:AD30"/>
    <mergeCell ref="V46:Z46"/>
    <mergeCell ref="V45:Z45"/>
    <mergeCell ref="R47:S47"/>
    <mergeCell ref="J51:K51"/>
    <mergeCell ref="R51:S51"/>
    <mergeCell ref="L51:M51"/>
    <mergeCell ref="N51:O51"/>
    <mergeCell ref="R50:S50"/>
    <mergeCell ref="J49:K49"/>
    <mergeCell ref="L49:M49"/>
    <mergeCell ref="P51:Q51"/>
    <mergeCell ref="J50:K50"/>
    <mergeCell ref="L50:M50"/>
    <mergeCell ref="N50:O50"/>
    <mergeCell ref="P50:Q50"/>
    <mergeCell ref="R49:S49"/>
    <mergeCell ref="H49:I49"/>
    <mergeCell ref="D42:E44"/>
    <mergeCell ref="D46:E46"/>
    <mergeCell ref="F46:G46"/>
    <mergeCell ref="F48:G48"/>
    <mergeCell ref="H50:I50"/>
    <mergeCell ref="N47:O47"/>
    <mergeCell ref="P46:Q46"/>
    <mergeCell ref="P47:Q47"/>
    <mergeCell ref="P43:U43"/>
    <mergeCell ref="N45:O45"/>
    <mergeCell ref="N49:O49"/>
    <mergeCell ref="P49:Q49"/>
    <mergeCell ref="N48:O48"/>
    <mergeCell ref="T47:U47"/>
    <mergeCell ref="T50:U50"/>
    <mergeCell ref="T49:U49"/>
    <mergeCell ref="T46:U46"/>
    <mergeCell ref="T44:U44"/>
    <mergeCell ref="F50:G50"/>
    <mergeCell ref="D48:E48"/>
    <mergeCell ref="D50:E50"/>
    <mergeCell ref="R44:S44"/>
    <mergeCell ref="L43:M44"/>
    <mergeCell ref="H42:I44"/>
    <mergeCell ref="B33:L33"/>
    <mergeCell ref="B34:L34"/>
    <mergeCell ref="B35:L35"/>
    <mergeCell ref="P48:Q48"/>
    <mergeCell ref="R46:S46"/>
    <mergeCell ref="R48:S48"/>
    <mergeCell ref="N46:O46"/>
    <mergeCell ref="P29:P30"/>
    <mergeCell ref="M29:M30"/>
    <mergeCell ref="A37:L37"/>
    <mergeCell ref="A42:A44"/>
    <mergeCell ref="J48:K48"/>
    <mergeCell ref="H47:I47"/>
    <mergeCell ref="F47:G47"/>
    <mergeCell ref="A36:L36"/>
    <mergeCell ref="B28:L30"/>
    <mergeCell ref="B32:L32"/>
    <mergeCell ref="L46:M46"/>
    <mergeCell ref="H46:I46"/>
    <mergeCell ref="P44:Q44"/>
    <mergeCell ref="Q28:T28"/>
    <mergeCell ref="Q29:Q30"/>
    <mergeCell ref="O29:O30"/>
    <mergeCell ref="A23:Q23"/>
    <mergeCell ref="H22:O22"/>
    <mergeCell ref="B21:C21"/>
    <mergeCell ref="R10:T10"/>
    <mergeCell ref="U10:W10"/>
    <mergeCell ref="L48:M48"/>
    <mergeCell ref="D45:E45"/>
    <mergeCell ref="B42:C44"/>
    <mergeCell ref="J46:K46"/>
    <mergeCell ref="J47:K47"/>
    <mergeCell ref="L47:M47"/>
    <mergeCell ref="L42:U42"/>
    <mergeCell ref="H48:I48"/>
    <mergeCell ref="B31:L31"/>
    <mergeCell ref="J42:K44"/>
    <mergeCell ref="L45:M45"/>
    <mergeCell ref="H45:I45"/>
    <mergeCell ref="J45:K45"/>
    <mergeCell ref="V47:Z47"/>
    <mergeCell ref="V48:Z48"/>
    <mergeCell ref="T48:U48"/>
    <mergeCell ref="N29:N30"/>
    <mergeCell ref="F45:G45"/>
    <mergeCell ref="M28:P28"/>
    <mergeCell ref="B8:C8"/>
    <mergeCell ref="D5:F5"/>
    <mergeCell ref="D6:F6"/>
    <mergeCell ref="D7:F7"/>
    <mergeCell ref="B5:C5"/>
    <mergeCell ref="B6:C6"/>
    <mergeCell ref="B7:C7"/>
    <mergeCell ref="D8:F8"/>
    <mergeCell ref="AD5:AF5"/>
    <mergeCell ref="AA6:AC6"/>
    <mergeCell ref="AA5:AC5"/>
    <mergeCell ref="AA8:AC8"/>
    <mergeCell ref="X8:Z8"/>
    <mergeCell ref="U8:W8"/>
    <mergeCell ref="R8:T8"/>
    <mergeCell ref="G8:Q8"/>
    <mergeCell ref="G7:Q7"/>
    <mergeCell ref="U7:W7"/>
    <mergeCell ref="X6:Z6"/>
    <mergeCell ref="R6:T6"/>
    <mergeCell ref="X7:Z7"/>
    <mergeCell ref="R7:T7"/>
    <mergeCell ref="AD6:AF6"/>
    <mergeCell ref="AD7:AF7"/>
    <mergeCell ref="AA23:AC23"/>
    <mergeCell ref="X22:Z22"/>
    <mergeCell ref="X23:Z23"/>
    <mergeCell ref="AD22:AF22"/>
    <mergeCell ref="AD10:AF10"/>
    <mergeCell ref="Y29:Y30"/>
    <mergeCell ref="Z29:Z30"/>
    <mergeCell ref="AA29:AA30"/>
    <mergeCell ref="Z27:AB27"/>
    <mergeCell ref="AA22:AC22"/>
    <mergeCell ref="AD23:AF23"/>
    <mergeCell ref="AD27:AF27"/>
    <mergeCell ref="A3:A4"/>
    <mergeCell ref="U6:W6"/>
    <mergeCell ref="U4:W4"/>
    <mergeCell ref="X4:Z4"/>
    <mergeCell ref="R5:T5"/>
    <mergeCell ref="U5:W5"/>
    <mergeCell ref="G3:Q4"/>
    <mergeCell ref="G5:Q5"/>
    <mergeCell ref="B3:C4"/>
    <mergeCell ref="D3:F4"/>
    <mergeCell ref="G6:Q6"/>
    <mergeCell ref="X5:Z5"/>
    <mergeCell ref="AD3:AF4"/>
    <mergeCell ref="AA3:AC4"/>
    <mergeCell ref="R3:Z3"/>
    <mergeCell ref="R4:T4"/>
    <mergeCell ref="AD8:AF8"/>
    <mergeCell ref="U16:W17"/>
    <mergeCell ref="U19:W19"/>
    <mergeCell ref="U20:W20"/>
    <mergeCell ref="U21:W21"/>
    <mergeCell ref="X21:Z21"/>
    <mergeCell ref="X10:Z10"/>
    <mergeCell ref="U9:W9"/>
    <mergeCell ref="X9:Z9"/>
    <mergeCell ref="AD9:AF9"/>
    <mergeCell ref="AA9:AC9"/>
    <mergeCell ref="AA10:AC10"/>
    <mergeCell ref="X16:Z17"/>
    <mergeCell ref="AD21:AF21"/>
    <mergeCell ref="AD15:AF17"/>
    <mergeCell ref="AA15:AC17"/>
    <mergeCell ref="AA7:AC7"/>
    <mergeCell ref="T52:U52"/>
    <mergeCell ref="B59:G59"/>
    <mergeCell ref="W59:AA59"/>
    <mergeCell ref="M59:Q59"/>
    <mergeCell ref="V52:Z52"/>
    <mergeCell ref="R53:S53"/>
    <mergeCell ref="H53:I53"/>
    <mergeCell ref="L53:M53"/>
    <mergeCell ref="N53:O53"/>
    <mergeCell ref="T53:U53"/>
    <mergeCell ref="V53:Z53"/>
    <mergeCell ref="J53:K53"/>
    <mergeCell ref="P53:Q53"/>
    <mergeCell ref="F53:G53"/>
    <mergeCell ref="A53:E53"/>
    <mergeCell ref="P52:Q52"/>
    <mergeCell ref="AA52:AF52"/>
    <mergeCell ref="AA53:AF53"/>
    <mergeCell ref="D52:E52"/>
    <mergeCell ref="C58:F58"/>
    <mergeCell ref="G58:H58"/>
    <mergeCell ref="P45:Q45"/>
    <mergeCell ref="L52:M52"/>
    <mergeCell ref="N52:O52"/>
    <mergeCell ref="V51:Z51"/>
    <mergeCell ref="G9:Q9"/>
    <mergeCell ref="D19:G19"/>
    <mergeCell ref="D20:G20"/>
    <mergeCell ref="A10:Q10"/>
    <mergeCell ref="P19:Q19"/>
    <mergeCell ref="P20:Q20"/>
    <mergeCell ref="B20:C20"/>
    <mergeCell ref="R45:S45"/>
    <mergeCell ref="R18:T18"/>
    <mergeCell ref="R19:T19"/>
    <mergeCell ref="R20:T20"/>
    <mergeCell ref="R9:T9"/>
    <mergeCell ref="B19:C19"/>
    <mergeCell ref="T51:U51"/>
    <mergeCell ref="T45:U45"/>
    <mergeCell ref="N43:O44"/>
    <mergeCell ref="B45:C45"/>
    <mergeCell ref="F42:G44"/>
    <mergeCell ref="B22:C22"/>
    <mergeCell ref="H21:O21"/>
    <mergeCell ref="P21:Q21"/>
    <mergeCell ref="D18:G18"/>
    <mergeCell ref="B9:C9"/>
    <mergeCell ref="H19:O19"/>
    <mergeCell ref="H20:O20"/>
    <mergeCell ref="H18:O18"/>
    <mergeCell ref="D22:G22"/>
    <mergeCell ref="AA20:AC20"/>
    <mergeCell ref="AA21:AC21"/>
    <mergeCell ref="X19:Z19"/>
    <mergeCell ref="X20:Z20"/>
    <mergeCell ref="R21:T21"/>
    <mergeCell ref="U22:W22"/>
    <mergeCell ref="B15:C17"/>
    <mergeCell ref="B18:C18"/>
    <mergeCell ref="D9:F9"/>
    <mergeCell ref="P22:Q22"/>
    <mergeCell ref="R22:T22"/>
    <mergeCell ref="P15:Q17"/>
    <mergeCell ref="R15:Z15"/>
    <mergeCell ref="D21:G21"/>
    <mergeCell ref="A15:A17"/>
    <mergeCell ref="D15:G17"/>
    <mergeCell ref="H15:O17"/>
    <mergeCell ref="X18:Z18"/>
    <mergeCell ref="U18:W18"/>
    <mergeCell ref="R16:T17"/>
    <mergeCell ref="AD18:AF18"/>
    <mergeCell ref="AD19:AF19"/>
    <mergeCell ref="AD20:AF20"/>
    <mergeCell ref="AA18:AC18"/>
    <mergeCell ref="AA19:AC19"/>
    <mergeCell ref="P18:Q18"/>
  </mergeCells>
  <phoneticPr fontId="3" type="noConversion"/>
  <pageMargins left="0.70866141732283472" right="0.59055118110236227" top="0.78740157480314965" bottom="0.78740157480314965" header="0.31496062992125984" footer="0.31496062992125984"/>
  <pageSetup paperSize="9" scale="34" orientation="landscape" r:id="rId1"/>
  <headerFooter alignWithMargins="0">
    <oddHeader>&amp;C&amp;"Times New Roman,звичайний"&amp;16
 &amp;14 15&amp;R&amp;"Times New Roman,звичайний"&amp;14
Таблиця 6</oddHeader>
  </headerFooter>
  <ignoredErrors>
    <ignoredError sqref="U23:Z23 R10 U10:Z10 R23 M36:N36 F53:U53" formulaRange="1"/>
    <ignoredError sqref="AD6:AF6 AE23:AF23 AD10:AF10" evalError="1"/>
    <ignoredError sqref="AC36:AD36 Q36:R36 Y36:Z36 U36:V36" evalError="1" formula="1" formulaRange="1"/>
    <ignoredError sqref="W36 AA3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13</vt:i4>
      </vt:variant>
    </vt:vector>
  </HeadingPairs>
  <TitlesOfParts>
    <vt:vector size="21" baseType="lpstr">
      <vt:lpstr>Осн. фін. пок.</vt:lpstr>
      <vt:lpstr>I. Фін результат</vt:lpstr>
      <vt:lpstr>ІІ. Розр. з бюджетом</vt:lpstr>
      <vt:lpstr>ІІІ. Рух грош. коштів</vt:lpstr>
      <vt:lpstr>IV. Кап. інвестиції</vt:lpstr>
      <vt:lpstr> V. Коефіцієнти</vt:lpstr>
      <vt:lpstr>6.1. Інша інфо_1</vt:lpstr>
      <vt:lpstr>6.2. Інша інфо_2</vt:lpstr>
      <vt:lpstr>' V. Коефіцієнти'!Заголовки_для_печати</vt:lpstr>
      <vt:lpstr>'I. Фін результат'!Заголовки_для_печати</vt:lpstr>
      <vt:lpstr>'ІІ. Розр. з бюджетом'!Заголовки_для_печати</vt:lpstr>
      <vt:lpstr>'ІІІ. Рух грош. коштів'!Заголовки_для_печати</vt:lpstr>
      <vt:lpstr>'Осн. фін. пок.'!Заголовки_для_печати</vt:lpstr>
      <vt:lpstr>' V. Коефіцієнти'!Область_печати</vt:lpstr>
      <vt:lpstr>'6.1. Інша інфо_1'!Область_печати</vt:lpstr>
      <vt:lpstr>'6.2. Інша інфо_2'!Область_печати</vt:lpstr>
      <vt:lpstr>'I. Фін результат'!Область_печати</vt:lpstr>
      <vt:lpstr>'IV. Кап. інвестиції'!Область_печати</vt:lpstr>
      <vt:lpstr>'ІІ. Розр. з бюджетом'!Область_печати</vt:lpstr>
      <vt:lpstr>'ІІІ. Рух грош. коштів'!Область_печати</vt:lpstr>
      <vt:lpstr>'Осн. фін. пок.'!Область_печати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User</cp:lastModifiedBy>
  <cp:lastPrinted>2021-07-26T08:04:40Z</cp:lastPrinted>
  <dcterms:created xsi:type="dcterms:W3CDTF">2003-03-13T16:00:22Z</dcterms:created>
  <dcterms:modified xsi:type="dcterms:W3CDTF">2021-08-06T11:45:38Z</dcterms:modified>
</cp:coreProperties>
</file>