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8CE41608-BF8F-42FF-A293-55EDB4C4E100}" xr6:coauthVersionLast="45" xr6:coauthVersionMax="45" xr10:uidLastSave="{00000000-0000-0000-0000-000000000000}"/>
  <bookViews>
    <workbookView xWindow="-120" yWindow="-120" windowWidth="29040" windowHeight="15840" tabRatio="555" xr2:uid="{00000000-000D-0000-FFFF-FFFF00000000}"/>
  </bookViews>
  <sheets>
    <sheet name="дод2" sheetId="23" r:id="rId1"/>
  </sheets>
  <definedNames>
    <definedName name="_xlnm._FilterDatabase" localSheetId="0" hidden="1">дод2!$C$6:$C$1993</definedName>
    <definedName name="_xlnm.Print_Titles" localSheetId="0">дод2!$7:$10</definedName>
    <definedName name="_xlnm.Print_Area" localSheetId="0">дод2!$A$1:$W$161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59" i="23" l="1"/>
  <c r="T159" i="23"/>
  <c r="W159" i="23" s="1"/>
  <c r="R159" i="23"/>
  <c r="Q159" i="23"/>
  <c r="P159" i="23"/>
  <c r="K159" i="23"/>
  <c r="U158" i="23"/>
  <c r="T158" i="23"/>
  <c r="S158" i="23"/>
  <c r="R158" i="23"/>
  <c r="Q158" i="23"/>
  <c r="P158" i="23"/>
  <c r="K158" i="23"/>
  <c r="U156" i="23"/>
  <c r="T156" i="23"/>
  <c r="S156" i="23"/>
  <c r="R156" i="23"/>
  <c r="Q156" i="23"/>
  <c r="P156" i="23"/>
  <c r="K156" i="23"/>
  <c r="J156" i="23"/>
  <c r="O155" i="23"/>
  <c r="Q155" i="23" s="1"/>
  <c r="N155" i="23"/>
  <c r="M155" i="23"/>
  <c r="L155" i="23"/>
  <c r="H155" i="23"/>
  <c r="U155" i="23" s="1"/>
  <c r="G155" i="23"/>
  <c r="F155" i="23"/>
  <c r="S155" i="23" s="1"/>
  <c r="U154" i="23"/>
  <c r="T154" i="23"/>
  <c r="S154" i="23"/>
  <c r="R154" i="23"/>
  <c r="Q154" i="23"/>
  <c r="P154" i="23"/>
  <c r="K154" i="23"/>
  <c r="J154" i="23"/>
  <c r="U153" i="23"/>
  <c r="T153" i="23"/>
  <c r="S153" i="23"/>
  <c r="R153" i="23"/>
  <c r="Q153" i="23"/>
  <c r="K153" i="23"/>
  <c r="U152" i="23"/>
  <c r="T152" i="23"/>
  <c r="S152" i="23"/>
  <c r="R152" i="23"/>
  <c r="Q152" i="23"/>
  <c r="P152" i="23"/>
  <c r="K152" i="23"/>
  <c r="J152" i="23"/>
  <c r="U151" i="23"/>
  <c r="T151" i="23"/>
  <c r="S151" i="23"/>
  <c r="R151" i="23"/>
  <c r="Q151" i="23"/>
  <c r="P151" i="23"/>
  <c r="K151" i="23"/>
  <c r="J151" i="23"/>
  <c r="U150" i="23"/>
  <c r="T150" i="23"/>
  <c r="S150" i="23"/>
  <c r="R150" i="23"/>
  <c r="Q150" i="23"/>
  <c r="P150" i="23"/>
  <c r="K150" i="23"/>
  <c r="J150" i="23"/>
  <c r="U149" i="23"/>
  <c r="W149" i="23" s="1"/>
  <c r="T149" i="23"/>
  <c r="S149" i="23"/>
  <c r="R149" i="23"/>
  <c r="Q149" i="23"/>
  <c r="P149" i="23"/>
  <c r="K149" i="23"/>
  <c r="J149" i="23"/>
  <c r="O148" i="23"/>
  <c r="N148" i="23"/>
  <c r="M148" i="23"/>
  <c r="L148" i="23"/>
  <c r="H148" i="23"/>
  <c r="G148" i="23"/>
  <c r="F148" i="23"/>
  <c r="U147" i="23"/>
  <c r="T147" i="23"/>
  <c r="S147" i="23"/>
  <c r="R147" i="23"/>
  <c r="Q147" i="23"/>
  <c r="P147" i="23"/>
  <c r="K147" i="23"/>
  <c r="J147" i="23"/>
  <c r="U146" i="23"/>
  <c r="T146" i="23"/>
  <c r="S146" i="23"/>
  <c r="R146" i="23"/>
  <c r="Q146" i="23"/>
  <c r="P146" i="23"/>
  <c r="K146" i="23"/>
  <c r="J146" i="23"/>
  <c r="U145" i="23"/>
  <c r="V145" i="23" s="1"/>
  <c r="T145" i="23"/>
  <c r="S145" i="23"/>
  <c r="R145" i="23"/>
  <c r="Q145" i="23"/>
  <c r="P145" i="23"/>
  <c r="K145" i="23"/>
  <c r="J145" i="23"/>
  <c r="U144" i="23"/>
  <c r="W144" i="23" s="1"/>
  <c r="T144" i="23"/>
  <c r="S144" i="23"/>
  <c r="R144" i="23"/>
  <c r="Q144" i="23"/>
  <c r="P144" i="23"/>
  <c r="K144" i="23"/>
  <c r="J144" i="23"/>
  <c r="U143" i="23"/>
  <c r="V143" i="23" s="1"/>
  <c r="T143" i="23"/>
  <c r="S143" i="23"/>
  <c r="R143" i="23"/>
  <c r="Q143" i="23"/>
  <c r="P143" i="23"/>
  <c r="K143" i="23"/>
  <c r="J143" i="23"/>
  <c r="U142" i="23"/>
  <c r="T142" i="23"/>
  <c r="S142" i="23"/>
  <c r="R142" i="23"/>
  <c r="Q142" i="23"/>
  <c r="P142" i="23"/>
  <c r="K142" i="23"/>
  <c r="J142" i="23"/>
  <c r="W141" i="23"/>
  <c r="U141" i="23"/>
  <c r="T141" i="23"/>
  <c r="V141" i="23" s="1"/>
  <c r="S141" i="23"/>
  <c r="R141" i="23"/>
  <c r="Q141" i="23"/>
  <c r="P141" i="23"/>
  <c r="K141" i="23"/>
  <c r="J141" i="23"/>
  <c r="U140" i="23"/>
  <c r="T140" i="23"/>
  <c r="S140" i="23"/>
  <c r="R140" i="23"/>
  <c r="Q140" i="23"/>
  <c r="P140" i="23"/>
  <c r="K140" i="23"/>
  <c r="J140" i="23"/>
  <c r="U139" i="23"/>
  <c r="T139" i="23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O137" i="23"/>
  <c r="N137" i="23"/>
  <c r="M137" i="23"/>
  <c r="L137" i="23"/>
  <c r="H137" i="23"/>
  <c r="U137" i="23" s="1"/>
  <c r="G137" i="23"/>
  <c r="F137" i="23"/>
  <c r="U136" i="23"/>
  <c r="T136" i="23"/>
  <c r="S136" i="23"/>
  <c r="R136" i="23"/>
  <c r="Q136" i="23"/>
  <c r="P136" i="23"/>
  <c r="K136" i="23"/>
  <c r="J136" i="23"/>
  <c r="U135" i="23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T133" i="23"/>
  <c r="S133" i="23"/>
  <c r="R133" i="23"/>
  <c r="Q133" i="23"/>
  <c r="P133" i="23"/>
  <c r="K133" i="23"/>
  <c r="J133" i="23"/>
  <c r="U132" i="23"/>
  <c r="T132" i="23"/>
  <c r="S132" i="23"/>
  <c r="R132" i="23"/>
  <c r="Q132" i="23"/>
  <c r="P132" i="23"/>
  <c r="K132" i="23"/>
  <c r="J132" i="23"/>
  <c r="U131" i="23"/>
  <c r="W131" i="23" s="1"/>
  <c r="T131" i="23"/>
  <c r="S131" i="23"/>
  <c r="R131" i="23"/>
  <c r="Q131" i="23"/>
  <c r="P131" i="23"/>
  <c r="K131" i="23"/>
  <c r="J131" i="23"/>
  <c r="U130" i="23"/>
  <c r="T130" i="23"/>
  <c r="S130" i="23"/>
  <c r="R130" i="23"/>
  <c r="Q130" i="23"/>
  <c r="P130" i="23"/>
  <c r="K130" i="23"/>
  <c r="J130" i="23"/>
  <c r="U129" i="23"/>
  <c r="T129" i="23"/>
  <c r="S129" i="23"/>
  <c r="R129" i="23"/>
  <c r="Q129" i="23"/>
  <c r="P129" i="23"/>
  <c r="K129" i="23"/>
  <c r="J129" i="23"/>
  <c r="U128" i="23"/>
  <c r="T128" i="23"/>
  <c r="S128" i="23"/>
  <c r="R128" i="23"/>
  <c r="Q128" i="23"/>
  <c r="P128" i="23"/>
  <c r="K128" i="23"/>
  <c r="J128" i="23"/>
  <c r="U127" i="23"/>
  <c r="T127" i="23"/>
  <c r="W127" i="23" s="1"/>
  <c r="S127" i="23"/>
  <c r="R127" i="23"/>
  <c r="Q127" i="23"/>
  <c r="P127" i="23"/>
  <c r="K127" i="23"/>
  <c r="J127" i="23"/>
  <c r="U126" i="23"/>
  <c r="T126" i="23"/>
  <c r="S126" i="23"/>
  <c r="R126" i="23"/>
  <c r="Q126" i="23"/>
  <c r="P126" i="23"/>
  <c r="K126" i="23"/>
  <c r="J126" i="23"/>
  <c r="U125" i="23"/>
  <c r="T125" i="23"/>
  <c r="S125" i="23"/>
  <c r="R125" i="23"/>
  <c r="Q125" i="23"/>
  <c r="P125" i="23"/>
  <c r="K125" i="23"/>
  <c r="J125" i="23"/>
  <c r="U124" i="23"/>
  <c r="T124" i="23"/>
  <c r="S124" i="23"/>
  <c r="R124" i="23"/>
  <c r="Q124" i="23"/>
  <c r="P124" i="23"/>
  <c r="K124" i="23"/>
  <c r="J124" i="23"/>
  <c r="U123" i="23"/>
  <c r="T123" i="23"/>
  <c r="S123" i="23"/>
  <c r="R123" i="23"/>
  <c r="Q123" i="23"/>
  <c r="P123" i="23"/>
  <c r="K123" i="23"/>
  <c r="J123" i="23"/>
  <c r="U122" i="23"/>
  <c r="T122" i="23"/>
  <c r="V122" i="23" s="1"/>
  <c r="S122" i="23"/>
  <c r="R122" i="23"/>
  <c r="Q122" i="23"/>
  <c r="P122" i="23"/>
  <c r="K122" i="23"/>
  <c r="J122" i="23"/>
  <c r="U121" i="23"/>
  <c r="T121" i="23"/>
  <c r="S121" i="23"/>
  <c r="R121" i="23"/>
  <c r="Q121" i="23"/>
  <c r="K121" i="23"/>
  <c r="J121" i="23"/>
  <c r="U120" i="23"/>
  <c r="T120" i="23"/>
  <c r="V120" i="23" s="1"/>
  <c r="S120" i="23"/>
  <c r="R120" i="23"/>
  <c r="Q120" i="23"/>
  <c r="P120" i="23"/>
  <c r="K120" i="23"/>
  <c r="J120" i="23"/>
  <c r="U119" i="23"/>
  <c r="T119" i="23"/>
  <c r="S119" i="23"/>
  <c r="R119" i="23"/>
  <c r="Q119" i="23"/>
  <c r="P119" i="23"/>
  <c r="K119" i="23"/>
  <c r="J119" i="23"/>
  <c r="U118" i="23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U116" i="23"/>
  <c r="T116" i="23"/>
  <c r="W116" i="23" s="1"/>
  <c r="S116" i="23"/>
  <c r="R116" i="23"/>
  <c r="Q116" i="23"/>
  <c r="P116" i="23"/>
  <c r="K116" i="23"/>
  <c r="J116" i="23"/>
  <c r="U115" i="23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S113" i="23"/>
  <c r="R113" i="23"/>
  <c r="Q113" i="23"/>
  <c r="P113" i="23"/>
  <c r="K113" i="23"/>
  <c r="J113" i="23"/>
  <c r="U112" i="23"/>
  <c r="T112" i="23"/>
  <c r="S112" i="23"/>
  <c r="R112" i="23"/>
  <c r="Q112" i="23"/>
  <c r="P112" i="23"/>
  <c r="K112" i="23"/>
  <c r="J112" i="23"/>
  <c r="U111" i="23"/>
  <c r="T111" i="23"/>
  <c r="S111" i="23"/>
  <c r="R111" i="23"/>
  <c r="Q111" i="23"/>
  <c r="P111" i="23"/>
  <c r="K111" i="23"/>
  <c r="J111" i="23"/>
  <c r="U110" i="23"/>
  <c r="T110" i="23"/>
  <c r="S110" i="23"/>
  <c r="R110" i="23"/>
  <c r="Q110" i="23"/>
  <c r="P110" i="23"/>
  <c r="K110" i="23"/>
  <c r="J110" i="23"/>
  <c r="U109" i="23"/>
  <c r="T109" i="23"/>
  <c r="S109" i="23"/>
  <c r="R109" i="23"/>
  <c r="Q109" i="23"/>
  <c r="P109" i="23"/>
  <c r="K109" i="23"/>
  <c r="J109" i="23"/>
  <c r="U108" i="23"/>
  <c r="T108" i="23"/>
  <c r="S108" i="23"/>
  <c r="R108" i="23"/>
  <c r="Q108" i="23"/>
  <c r="P108" i="23"/>
  <c r="K108" i="23"/>
  <c r="J108" i="23"/>
  <c r="U107" i="23"/>
  <c r="T107" i="23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U105" i="23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U103" i="23"/>
  <c r="W103" i="23" s="1"/>
  <c r="T103" i="23"/>
  <c r="S103" i="23"/>
  <c r="R103" i="23"/>
  <c r="Q103" i="23"/>
  <c r="P103" i="23"/>
  <c r="K103" i="23"/>
  <c r="J103" i="23"/>
  <c r="O102" i="23"/>
  <c r="N102" i="23"/>
  <c r="M102" i="23"/>
  <c r="L102" i="23"/>
  <c r="J102" i="23"/>
  <c r="H102" i="23"/>
  <c r="G102" i="23"/>
  <c r="F102" i="23"/>
  <c r="U101" i="23"/>
  <c r="T101" i="23"/>
  <c r="S101" i="23"/>
  <c r="R101" i="23"/>
  <c r="Q101" i="23"/>
  <c r="P101" i="23"/>
  <c r="K101" i="23"/>
  <c r="J101" i="23"/>
  <c r="U100" i="23"/>
  <c r="T100" i="23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W96" i="23" s="1"/>
  <c r="T96" i="23"/>
  <c r="S96" i="23"/>
  <c r="R96" i="23"/>
  <c r="Q96" i="23"/>
  <c r="P96" i="23"/>
  <c r="K96" i="23"/>
  <c r="J96" i="23"/>
  <c r="U95" i="23"/>
  <c r="W95" i="23" s="1"/>
  <c r="T95" i="23"/>
  <c r="S95" i="23"/>
  <c r="R95" i="23"/>
  <c r="Q95" i="23"/>
  <c r="P95" i="23"/>
  <c r="K95" i="23"/>
  <c r="J95" i="23"/>
  <c r="U94" i="23"/>
  <c r="T94" i="23"/>
  <c r="S94" i="23"/>
  <c r="R94" i="23"/>
  <c r="Q94" i="23"/>
  <c r="K94" i="23"/>
  <c r="J94" i="23"/>
  <c r="U93" i="23"/>
  <c r="T93" i="23"/>
  <c r="S93" i="23"/>
  <c r="R93" i="23"/>
  <c r="Q93" i="23"/>
  <c r="P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S91" i="23"/>
  <c r="R91" i="23"/>
  <c r="Q91" i="23"/>
  <c r="P91" i="23"/>
  <c r="K91" i="23"/>
  <c r="J91" i="23"/>
  <c r="O90" i="23"/>
  <c r="N90" i="23"/>
  <c r="M90" i="23"/>
  <c r="L90" i="23"/>
  <c r="H90" i="23"/>
  <c r="K90" i="23" s="1"/>
  <c r="G90" i="23"/>
  <c r="F90" i="23"/>
  <c r="U89" i="23"/>
  <c r="T89" i="23"/>
  <c r="S89" i="23"/>
  <c r="R89" i="23"/>
  <c r="Q89" i="23"/>
  <c r="P89" i="23"/>
  <c r="K89" i="23"/>
  <c r="J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T86" i="23"/>
  <c r="S86" i="23"/>
  <c r="R86" i="23"/>
  <c r="Q86" i="23"/>
  <c r="P86" i="23"/>
  <c r="K86" i="23"/>
  <c r="J86" i="23"/>
  <c r="U85" i="23"/>
  <c r="T85" i="23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T82" i="23"/>
  <c r="S82" i="23"/>
  <c r="R82" i="23"/>
  <c r="R81" i="23" s="1"/>
  <c r="Q82" i="23"/>
  <c r="P82" i="23"/>
  <c r="K82" i="23"/>
  <c r="J82" i="23"/>
  <c r="O81" i="23"/>
  <c r="N81" i="23"/>
  <c r="P81" i="23" s="1"/>
  <c r="M81" i="23"/>
  <c r="L81" i="23"/>
  <c r="H81" i="23"/>
  <c r="G81" i="23"/>
  <c r="J81" i="23" s="1"/>
  <c r="F81" i="23"/>
  <c r="U80" i="23"/>
  <c r="T80" i="23"/>
  <c r="S80" i="23"/>
  <c r="R80" i="23"/>
  <c r="Q80" i="23"/>
  <c r="P80" i="23"/>
  <c r="K80" i="23"/>
  <c r="J80" i="23"/>
  <c r="U79" i="23"/>
  <c r="T79" i="23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O76" i="23"/>
  <c r="N76" i="23"/>
  <c r="M76" i="23"/>
  <c r="L76" i="23"/>
  <c r="H76" i="23"/>
  <c r="G76" i="23"/>
  <c r="F76" i="23"/>
  <c r="U75" i="23"/>
  <c r="T75" i="23"/>
  <c r="S75" i="23"/>
  <c r="R75" i="23"/>
  <c r="Q75" i="23"/>
  <c r="P75" i="23"/>
  <c r="K75" i="23"/>
  <c r="J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U72" i="23"/>
  <c r="T72" i="23"/>
  <c r="S72" i="23"/>
  <c r="R72" i="23"/>
  <c r="Q72" i="23"/>
  <c r="P72" i="23"/>
  <c r="K72" i="23"/>
  <c r="J72" i="23"/>
  <c r="U71" i="23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S69" i="23"/>
  <c r="R69" i="23"/>
  <c r="Q69" i="23"/>
  <c r="P69" i="23"/>
  <c r="K69" i="23"/>
  <c r="J69" i="23"/>
  <c r="U68" i="23"/>
  <c r="V68" i="23" s="1"/>
  <c r="T68" i="23"/>
  <c r="S68" i="23"/>
  <c r="R68" i="23"/>
  <c r="Q68" i="23"/>
  <c r="P68" i="23"/>
  <c r="K68" i="23"/>
  <c r="J68" i="23"/>
  <c r="U67" i="23"/>
  <c r="V67" i="23" s="1"/>
  <c r="T67" i="23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U64" i="23"/>
  <c r="T64" i="23"/>
  <c r="W64" i="23" s="1"/>
  <c r="S64" i="23"/>
  <c r="R64" i="23"/>
  <c r="Q64" i="23"/>
  <c r="P64" i="23"/>
  <c r="K64" i="23"/>
  <c r="J64" i="23"/>
  <c r="U63" i="23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T60" i="23"/>
  <c r="S60" i="23"/>
  <c r="R60" i="23"/>
  <c r="Q60" i="23"/>
  <c r="K60" i="23"/>
  <c r="J60" i="23"/>
  <c r="U59" i="23"/>
  <c r="T59" i="23"/>
  <c r="S59" i="23"/>
  <c r="R59" i="23"/>
  <c r="Q59" i="23"/>
  <c r="P59" i="23"/>
  <c r="K59" i="23"/>
  <c r="J59" i="23"/>
  <c r="U58" i="23"/>
  <c r="T58" i="23"/>
  <c r="S58" i="23"/>
  <c r="R58" i="23"/>
  <c r="Q58" i="23"/>
  <c r="P58" i="23"/>
  <c r="K58" i="23"/>
  <c r="J58" i="23"/>
  <c r="U57" i="23"/>
  <c r="W57" i="23" s="1"/>
  <c r="T57" i="23"/>
  <c r="S57" i="23"/>
  <c r="R57" i="23"/>
  <c r="Q57" i="23"/>
  <c r="P57" i="23"/>
  <c r="K57" i="23"/>
  <c r="J57" i="23"/>
  <c r="O56" i="23"/>
  <c r="Q56" i="23" s="1"/>
  <c r="N56" i="23"/>
  <c r="M56" i="23"/>
  <c r="L56" i="23"/>
  <c r="H56" i="23"/>
  <c r="G56" i="23"/>
  <c r="F56" i="23"/>
  <c r="U55" i="23"/>
  <c r="T55" i="23"/>
  <c r="S55" i="23"/>
  <c r="R55" i="23"/>
  <c r="Q55" i="23"/>
  <c r="P55" i="23"/>
  <c r="K55" i="23"/>
  <c r="J55" i="23"/>
  <c r="U54" i="23"/>
  <c r="V54" i="23" s="1"/>
  <c r="T54" i="23"/>
  <c r="S54" i="23"/>
  <c r="R54" i="23"/>
  <c r="Q54" i="23"/>
  <c r="P54" i="23"/>
  <c r="K54" i="23"/>
  <c r="J54" i="23"/>
  <c r="U53" i="23"/>
  <c r="W53" i="23" s="1"/>
  <c r="T53" i="23"/>
  <c r="S53" i="23"/>
  <c r="R53" i="23"/>
  <c r="Q53" i="23"/>
  <c r="P53" i="23"/>
  <c r="K53" i="23"/>
  <c r="J53" i="23"/>
  <c r="U52" i="23"/>
  <c r="W52" i="23" s="1"/>
  <c r="T52" i="23"/>
  <c r="S52" i="23"/>
  <c r="R52" i="23"/>
  <c r="Q52" i="23"/>
  <c r="P52" i="23"/>
  <c r="K52" i="23"/>
  <c r="J52" i="23"/>
  <c r="W51" i="23"/>
  <c r="U51" i="23"/>
  <c r="T51" i="23"/>
  <c r="S51" i="23"/>
  <c r="R51" i="23"/>
  <c r="Q51" i="23"/>
  <c r="P51" i="23"/>
  <c r="K51" i="23"/>
  <c r="J51" i="23"/>
  <c r="U50" i="23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Q47" i="23"/>
  <c r="P47" i="23"/>
  <c r="K47" i="23"/>
  <c r="J47" i="23"/>
  <c r="U46" i="23"/>
  <c r="T46" i="23"/>
  <c r="S46" i="23"/>
  <c r="R46" i="23"/>
  <c r="Q46" i="23"/>
  <c r="P46" i="23"/>
  <c r="K46" i="23"/>
  <c r="J46" i="23"/>
  <c r="U45" i="23"/>
  <c r="W45" i="23" s="1"/>
  <c r="T45" i="23"/>
  <c r="S45" i="23"/>
  <c r="R45" i="23"/>
  <c r="Q45" i="23"/>
  <c r="P45" i="23"/>
  <c r="K45" i="23"/>
  <c r="J45" i="23"/>
  <c r="O44" i="23"/>
  <c r="Q44" i="23" s="1"/>
  <c r="N44" i="23"/>
  <c r="M44" i="23"/>
  <c r="L44" i="23"/>
  <c r="H44" i="23"/>
  <c r="K44" i="23" s="1"/>
  <c r="G44" i="23"/>
  <c r="F44" i="23"/>
  <c r="U43" i="23"/>
  <c r="V43" i="23" s="1"/>
  <c r="T43" i="23"/>
  <c r="S43" i="23"/>
  <c r="R43" i="23"/>
  <c r="Q43" i="23"/>
  <c r="P43" i="23"/>
  <c r="K43" i="23"/>
  <c r="J43" i="23"/>
  <c r="U42" i="23"/>
  <c r="T42" i="23"/>
  <c r="S42" i="23"/>
  <c r="R42" i="23"/>
  <c r="Q42" i="23"/>
  <c r="P42" i="23"/>
  <c r="K42" i="23"/>
  <c r="J42" i="23"/>
  <c r="U41" i="23"/>
  <c r="T41" i="23"/>
  <c r="S41" i="23"/>
  <c r="R41" i="23"/>
  <c r="Q41" i="23"/>
  <c r="P41" i="23"/>
  <c r="K41" i="23"/>
  <c r="J41" i="23"/>
  <c r="U40" i="23"/>
  <c r="T40" i="23"/>
  <c r="S40" i="23"/>
  <c r="R40" i="23"/>
  <c r="Q40" i="23"/>
  <c r="P40" i="23"/>
  <c r="K40" i="23"/>
  <c r="J40" i="23"/>
  <c r="U39" i="23"/>
  <c r="T39" i="23"/>
  <c r="S39" i="23"/>
  <c r="R39" i="23"/>
  <c r="Q39" i="23"/>
  <c r="P39" i="23"/>
  <c r="K39" i="23"/>
  <c r="J39" i="23"/>
  <c r="U38" i="23"/>
  <c r="W38" i="23" s="1"/>
  <c r="T38" i="23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S36" i="23"/>
  <c r="R36" i="23"/>
  <c r="Q36" i="23"/>
  <c r="P36" i="23"/>
  <c r="K36" i="23"/>
  <c r="J36" i="23"/>
  <c r="U35" i="23"/>
  <c r="T35" i="23"/>
  <c r="S35" i="23"/>
  <c r="R35" i="23"/>
  <c r="Q35" i="23"/>
  <c r="P35" i="23"/>
  <c r="K35" i="23"/>
  <c r="J35" i="23"/>
  <c r="U34" i="23"/>
  <c r="T34" i="23"/>
  <c r="S34" i="23"/>
  <c r="R34" i="23"/>
  <c r="Q34" i="23"/>
  <c r="P34" i="23"/>
  <c r="K34" i="23"/>
  <c r="J34" i="23"/>
  <c r="W33" i="23"/>
  <c r="U33" i="23"/>
  <c r="V33" i="23" s="1"/>
  <c r="T33" i="23"/>
  <c r="S33" i="23"/>
  <c r="R33" i="23"/>
  <c r="Q33" i="23"/>
  <c r="P33" i="23"/>
  <c r="K33" i="23"/>
  <c r="J33" i="23"/>
  <c r="U32" i="23"/>
  <c r="T32" i="23"/>
  <c r="S32" i="23"/>
  <c r="R32" i="23"/>
  <c r="Q32" i="23"/>
  <c r="P32" i="23"/>
  <c r="K32" i="23"/>
  <c r="J32" i="23"/>
  <c r="U31" i="23"/>
  <c r="T31" i="23"/>
  <c r="S31" i="23"/>
  <c r="R31" i="23"/>
  <c r="Q31" i="23"/>
  <c r="P31" i="23"/>
  <c r="K31" i="23"/>
  <c r="J31" i="23"/>
  <c r="U30" i="23"/>
  <c r="T30" i="23"/>
  <c r="S30" i="23"/>
  <c r="R30" i="23"/>
  <c r="Q30" i="23"/>
  <c r="P30" i="23"/>
  <c r="K30" i="23"/>
  <c r="J30" i="23"/>
  <c r="U29" i="23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U27" i="23"/>
  <c r="V27" i="23" s="1"/>
  <c r="T27" i="23"/>
  <c r="S27" i="23"/>
  <c r="R27" i="23"/>
  <c r="Q27" i="23"/>
  <c r="P27" i="23"/>
  <c r="K27" i="23"/>
  <c r="J27" i="23"/>
  <c r="U26" i="23"/>
  <c r="T26" i="23"/>
  <c r="V26" i="23" s="1"/>
  <c r="S26" i="23"/>
  <c r="R26" i="23"/>
  <c r="Q26" i="23"/>
  <c r="P26" i="23"/>
  <c r="K26" i="23"/>
  <c r="J26" i="23"/>
  <c r="U25" i="23"/>
  <c r="T25" i="23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S23" i="23"/>
  <c r="R23" i="23"/>
  <c r="Q23" i="23"/>
  <c r="P23" i="23"/>
  <c r="K23" i="23"/>
  <c r="J23" i="23"/>
  <c r="U22" i="23"/>
  <c r="T22" i="23"/>
  <c r="W22" i="23" s="1"/>
  <c r="S22" i="23"/>
  <c r="R22" i="23"/>
  <c r="Q22" i="23"/>
  <c r="P22" i="23"/>
  <c r="K22" i="23"/>
  <c r="J22" i="23"/>
  <c r="U21" i="23"/>
  <c r="T21" i="23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T19" i="23"/>
  <c r="W19" i="23" s="1"/>
  <c r="S19" i="23"/>
  <c r="R19" i="23"/>
  <c r="Q19" i="23"/>
  <c r="P19" i="23"/>
  <c r="K19" i="23"/>
  <c r="J19" i="23"/>
  <c r="U18" i="23"/>
  <c r="T18" i="23"/>
  <c r="V18" i="23" s="1"/>
  <c r="S18" i="23"/>
  <c r="R18" i="23"/>
  <c r="Q18" i="23"/>
  <c r="P18" i="23"/>
  <c r="K18" i="23"/>
  <c r="J18" i="23"/>
  <c r="U17" i="23"/>
  <c r="T17" i="23"/>
  <c r="S17" i="23"/>
  <c r="R17" i="23"/>
  <c r="Q17" i="23"/>
  <c r="K17" i="23"/>
  <c r="J17" i="23"/>
  <c r="U16" i="23"/>
  <c r="T16" i="23"/>
  <c r="S16" i="23"/>
  <c r="R16" i="23"/>
  <c r="Q16" i="23"/>
  <c r="P16" i="23"/>
  <c r="K16" i="23"/>
  <c r="J16" i="23"/>
  <c r="U15" i="23"/>
  <c r="T15" i="23"/>
  <c r="V15" i="23" s="1"/>
  <c r="S15" i="23"/>
  <c r="R15" i="23"/>
  <c r="Q15" i="23"/>
  <c r="P15" i="23"/>
  <c r="K15" i="23"/>
  <c r="J15" i="23"/>
  <c r="O14" i="23"/>
  <c r="N14" i="23"/>
  <c r="M14" i="23"/>
  <c r="L14" i="23"/>
  <c r="H14" i="23"/>
  <c r="G14" i="23"/>
  <c r="F14" i="23"/>
  <c r="O12" i="23"/>
  <c r="N12" i="23"/>
  <c r="Q12" i="23" s="1"/>
  <c r="M12" i="23"/>
  <c r="L12" i="23"/>
  <c r="H12" i="23"/>
  <c r="G12" i="23"/>
  <c r="F12" i="23"/>
  <c r="U8" i="23"/>
  <c r="T8" i="23"/>
  <c r="O8" i="23"/>
  <c r="N8" i="23"/>
  <c r="T155" i="23" l="1"/>
  <c r="G13" i="23"/>
  <c r="W23" i="23"/>
  <c r="V24" i="23"/>
  <c r="S56" i="23"/>
  <c r="U81" i="23"/>
  <c r="W82" i="23"/>
  <c r="W86" i="23"/>
  <c r="W89" i="23"/>
  <c r="W92" i="23"/>
  <c r="W93" i="23"/>
  <c r="W104" i="23"/>
  <c r="W107" i="23"/>
  <c r="V108" i="23"/>
  <c r="W122" i="23"/>
  <c r="W128" i="23"/>
  <c r="W130" i="23"/>
  <c r="W145" i="23"/>
  <c r="W146" i="23"/>
  <c r="W31" i="23"/>
  <c r="V32" i="23"/>
  <c r="V64" i="23"/>
  <c r="Q76" i="23"/>
  <c r="W79" i="23"/>
  <c r="W108" i="23"/>
  <c r="W109" i="23"/>
  <c r="W111" i="23"/>
  <c r="W112" i="23"/>
  <c r="V119" i="23"/>
  <c r="W133" i="23"/>
  <c r="J137" i="23"/>
  <c r="W153" i="23"/>
  <c r="W154" i="23"/>
  <c r="P155" i="23"/>
  <c r="P12" i="23"/>
  <c r="V34" i="23"/>
  <c r="W43" i="23"/>
  <c r="H13" i="23"/>
  <c r="W58" i="23"/>
  <c r="W59" i="23"/>
  <c r="V101" i="23"/>
  <c r="K102" i="23"/>
  <c r="K137" i="23"/>
  <c r="W139" i="23"/>
  <c r="U56" i="23"/>
  <c r="W68" i="23"/>
  <c r="R14" i="23"/>
  <c r="W39" i="23"/>
  <c r="V40" i="23"/>
  <c r="N13" i="23"/>
  <c r="T13" i="23" s="1"/>
  <c r="K56" i="23"/>
  <c r="Q81" i="23"/>
  <c r="T81" i="23"/>
  <c r="W81" i="23" s="1"/>
  <c r="V96" i="23"/>
  <c r="W123" i="23"/>
  <c r="W126" i="23"/>
  <c r="V127" i="23"/>
  <c r="W150" i="23"/>
  <c r="W152" i="23"/>
  <c r="W156" i="23"/>
  <c r="W71" i="23"/>
  <c r="W117" i="23"/>
  <c r="M13" i="23"/>
  <c r="S14" i="23"/>
  <c r="U148" i="23"/>
  <c r="K14" i="23"/>
  <c r="W72" i="23"/>
  <c r="K76" i="23"/>
  <c r="K81" i="23"/>
  <c r="V93" i="23"/>
  <c r="W101" i="23"/>
  <c r="P102" i="23"/>
  <c r="J148" i="23"/>
  <c r="W119" i="23"/>
  <c r="K12" i="23"/>
  <c r="Q14" i="23"/>
  <c r="W16" i="23"/>
  <c r="V17" i="23"/>
  <c r="F13" i="23"/>
  <c r="S13" i="23" s="1"/>
  <c r="W54" i="23"/>
  <c r="W55" i="23"/>
  <c r="L13" i="23"/>
  <c r="Q102" i="23"/>
  <c r="K148" i="23"/>
  <c r="J56" i="23"/>
  <c r="V113" i="23"/>
  <c r="J12" i="23"/>
  <c r="V16" i="23"/>
  <c r="W30" i="23"/>
  <c r="W60" i="23"/>
  <c r="U102" i="23"/>
  <c r="V103" i="23"/>
  <c r="V142" i="23"/>
  <c r="W35" i="23"/>
  <c r="W75" i="23"/>
  <c r="G157" i="23"/>
  <c r="G160" i="23" s="1"/>
  <c r="T76" i="23"/>
  <c r="V79" i="23"/>
  <c r="V112" i="23"/>
  <c r="R76" i="23"/>
  <c r="W18" i="23"/>
  <c r="W27" i="23"/>
  <c r="W28" i="23"/>
  <c r="V30" i="23"/>
  <c r="W40" i="23"/>
  <c r="R44" i="23"/>
  <c r="V52" i="23"/>
  <c r="V53" i="23"/>
  <c r="V57" i="23"/>
  <c r="V72" i="23"/>
  <c r="S76" i="23"/>
  <c r="V82" i="23"/>
  <c r="W97" i="23"/>
  <c r="V105" i="23"/>
  <c r="V114" i="23"/>
  <c r="W125" i="23"/>
  <c r="V133" i="23"/>
  <c r="V152" i="23"/>
  <c r="V153" i="23"/>
  <c r="V19" i="23"/>
  <c r="V41" i="23"/>
  <c r="S44" i="23"/>
  <c r="V60" i="23"/>
  <c r="S90" i="23"/>
  <c r="V100" i="23"/>
  <c r="V106" i="23"/>
  <c r="V115" i="23"/>
  <c r="V125" i="23"/>
  <c r="V134" i="23"/>
  <c r="W142" i="23"/>
  <c r="V154" i="23"/>
  <c r="W20" i="23"/>
  <c r="W21" i="23"/>
  <c r="V22" i="23"/>
  <c r="W32" i="23"/>
  <c r="W41" i="23"/>
  <c r="T44" i="23"/>
  <c r="W61" i="23"/>
  <c r="W62" i="23"/>
  <c r="W63" i="23"/>
  <c r="W73" i="23"/>
  <c r="W78" i="23"/>
  <c r="V86" i="23"/>
  <c r="V87" i="23"/>
  <c r="W100" i="23"/>
  <c r="R102" i="23"/>
  <c r="V107" i="23"/>
  <c r="W115" i="23"/>
  <c r="V116" i="23"/>
  <c r="V126" i="23"/>
  <c r="W134" i="23"/>
  <c r="V135" i="23"/>
  <c r="V144" i="23"/>
  <c r="W65" i="23"/>
  <c r="V80" i="23"/>
  <c r="T90" i="23"/>
  <c r="W135" i="23"/>
  <c r="W136" i="23"/>
  <c r="S137" i="23"/>
  <c r="R137" i="23"/>
  <c r="V146" i="23"/>
  <c r="W158" i="23"/>
  <c r="T137" i="23"/>
  <c r="V137" i="23" s="1"/>
  <c r="S81" i="23"/>
  <c r="V95" i="23"/>
  <c r="V111" i="23"/>
  <c r="V130" i="23"/>
  <c r="V131" i="23"/>
  <c r="W147" i="23"/>
  <c r="V156" i="23"/>
  <c r="R12" i="23"/>
  <c r="W24" i="23"/>
  <c r="W34" i="23"/>
  <c r="V46" i="23"/>
  <c r="R56" i="23"/>
  <c r="U12" i="23"/>
  <c r="V25" i="23"/>
  <c r="V35" i="23"/>
  <c r="W46" i="23"/>
  <c r="W47" i="23"/>
  <c r="W48" i="23"/>
  <c r="V49" i="23"/>
  <c r="W15" i="23"/>
  <c r="W17" i="23"/>
  <c r="W25" i="23"/>
  <c r="W26" i="23"/>
  <c r="W36" i="23"/>
  <c r="T14" i="23"/>
  <c r="W49" i="23"/>
  <c r="V51" i="23"/>
  <c r="V69" i="23"/>
  <c r="V104" i="23"/>
  <c r="W120" i="23"/>
  <c r="V123" i="23"/>
  <c r="W137" i="23"/>
  <c r="W138" i="23"/>
  <c r="O13" i="23"/>
  <c r="U13" i="23" s="1"/>
  <c r="U14" i="23"/>
  <c r="V38" i="23"/>
  <c r="U44" i="23"/>
  <c r="V63" i="23"/>
  <c r="W85" i="23"/>
  <c r="V85" i="23"/>
  <c r="V91" i="23"/>
  <c r="W98" i="23"/>
  <c r="V98" i="23"/>
  <c r="W121" i="23"/>
  <c r="V121" i="23"/>
  <c r="W129" i="23"/>
  <c r="V129" i="23"/>
  <c r="P137" i="23"/>
  <c r="V36" i="23"/>
  <c r="V47" i="23"/>
  <c r="V55" i="23"/>
  <c r="L157" i="23"/>
  <c r="T56" i="23"/>
  <c r="V58" i="23"/>
  <c r="V61" i="23"/>
  <c r="V74" i="23"/>
  <c r="W74" i="23"/>
  <c r="V92" i="23"/>
  <c r="V77" i="23"/>
  <c r="W77" i="23"/>
  <c r="V20" i="23"/>
  <c r="V28" i="23"/>
  <c r="T12" i="23"/>
  <c r="W12" i="23" s="1"/>
  <c r="J13" i="23"/>
  <c r="P14" i="23"/>
  <c r="V23" i="23"/>
  <c r="V31" i="23"/>
  <c r="V39" i="23"/>
  <c r="P44" i="23"/>
  <c r="V50" i="23"/>
  <c r="M157" i="23"/>
  <c r="V65" i="23"/>
  <c r="W69" i="23"/>
  <c r="V78" i="23"/>
  <c r="V81" i="23"/>
  <c r="W87" i="23"/>
  <c r="V88" i="23"/>
  <c r="V94" i="23"/>
  <c r="V124" i="23"/>
  <c r="V132" i="23"/>
  <c r="W140" i="23"/>
  <c r="V140" i="23"/>
  <c r="S148" i="23"/>
  <c r="R148" i="23"/>
  <c r="P148" i="23"/>
  <c r="K13" i="23"/>
  <c r="V42" i="23"/>
  <c r="V45" i="23"/>
  <c r="W50" i="23"/>
  <c r="F157" i="23"/>
  <c r="N157" i="23"/>
  <c r="W70" i="23"/>
  <c r="V70" i="23"/>
  <c r="V75" i="23"/>
  <c r="S102" i="23"/>
  <c r="T148" i="23"/>
  <c r="V155" i="23"/>
  <c r="W155" i="23"/>
  <c r="W99" i="23"/>
  <c r="V99" i="23"/>
  <c r="S12" i="23"/>
  <c r="J14" i="23"/>
  <c r="V21" i="23"/>
  <c r="V29" i="23"/>
  <c r="V37" i="23"/>
  <c r="W42" i="23"/>
  <c r="J44" i="23"/>
  <c r="V48" i="23"/>
  <c r="O157" i="23"/>
  <c r="V59" i="23"/>
  <c r="V62" i="23"/>
  <c r="V66" i="23"/>
  <c r="W66" i="23"/>
  <c r="P76" i="23"/>
  <c r="V83" i="23"/>
  <c r="V89" i="23"/>
  <c r="Q90" i="23"/>
  <c r="P90" i="23"/>
  <c r="W29" i="23"/>
  <c r="W37" i="23"/>
  <c r="H157" i="23"/>
  <c r="P56" i="23"/>
  <c r="W67" i="23"/>
  <c r="V71" i="23"/>
  <c r="W80" i="23"/>
  <c r="W83" i="23"/>
  <c r="R90" i="23"/>
  <c r="W110" i="23"/>
  <c r="V110" i="23"/>
  <c r="W118" i="23"/>
  <c r="V118" i="23"/>
  <c r="W151" i="23"/>
  <c r="V151" i="23"/>
  <c r="V73" i="23"/>
  <c r="U76" i="23"/>
  <c r="J76" i="23"/>
  <c r="W84" i="23"/>
  <c r="V84" i="23"/>
  <c r="W88" i="23"/>
  <c r="J90" i="23"/>
  <c r="W91" i="23"/>
  <c r="W94" i="23"/>
  <c r="V97" i="23"/>
  <c r="W105" i="23"/>
  <c r="W113" i="23"/>
  <c r="W124" i="23"/>
  <c r="W132" i="23"/>
  <c r="Q137" i="23"/>
  <c r="V138" i="23"/>
  <c r="W143" i="23"/>
  <c r="Q148" i="23"/>
  <c r="V149" i="23"/>
  <c r="U90" i="23"/>
  <c r="W106" i="23"/>
  <c r="V109" i="23"/>
  <c r="W114" i="23"/>
  <c r="V117" i="23"/>
  <c r="V128" i="23"/>
  <c r="V136" i="23"/>
  <c r="V139" i="23"/>
  <c r="V147" i="23"/>
  <c r="V150" i="23"/>
  <c r="J155" i="23"/>
  <c r="R155" i="23"/>
  <c r="T102" i="23"/>
  <c r="W102" i="23" s="1"/>
  <c r="K155" i="23"/>
  <c r="V158" i="23"/>
  <c r="V159" i="23"/>
  <c r="G11" i="23" l="1"/>
  <c r="R13" i="23"/>
  <c r="V12" i="23"/>
  <c r="V148" i="23"/>
  <c r="S157" i="23"/>
  <c r="S11" i="23" s="1"/>
  <c r="R157" i="23"/>
  <c r="R11" i="23" s="1"/>
  <c r="J157" i="23"/>
  <c r="T157" i="23"/>
  <c r="T11" i="23" s="1"/>
  <c r="U157" i="23"/>
  <c r="H160" i="23"/>
  <c r="K157" i="23"/>
  <c r="H11" i="23"/>
  <c r="W148" i="23"/>
  <c r="F160" i="23"/>
  <c r="F11" i="23"/>
  <c r="L160" i="23"/>
  <c r="L11" i="23"/>
  <c r="M160" i="23"/>
  <c r="M11" i="23"/>
  <c r="O160" i="23"/>
  <c r="Q157" i="23"/>
  <c r="O11" i="23"/>
  <c r="V90" i="23"/>
  <c r="W90" i="23"/>
  <c r="V76" i="23"/>
  <c r="W76" i="23"/>
  <c r="W14" i="23"/>
  <c r="V14" i="23"/>
  <c r="V44" i="23"/>
  <c r="W44" i="23"/>
  <c r="V102" i="23"/>
  <c r="P157" i="23"/>
  <c r="P160" i="23" s="1"/>
  <c r="V56" i="23"/>
  <c r="P13" i="23"/>
  <c r="Q13" i="23"/>
  <c r="W56" i="23"/>
  <c r="N160" i="23"/>
  <c r="T160" i="23" s="1"/>
  <c r="N11" i="23"/>
  <c r="V13" i="23"/>
  <c r="W13" i="23"/>
  <c r="Q11" i="23" l="1"/>
  <c r="P11" i="23"/>
  <c r="W157" i="23"/>
  <c r="U11" i="23"/>
  <c r="Q160" i="23"/>
  <c r="S160" i="23"/>
  <c r="R160" i="23"/>
  <c r="V157" i="23"/>
  <c r="I149" i="23"/>
  <c r="I146" i="23"/>
  <c r="I138" i="23"/>
  <c r="I135" i="23"/>
  <c r="I127" i="23"/>
  <c r="I116" i="23"/>
  <c r="I108" i="23"/>
  <c r="I97" i="23"/>
  <c r="I94" i="23"/>
  <c r="I83" i="23"/>
  <c r="I80" i="23"/>
  <c r="I69" i="23"/>
  <c r="I143" i="23"/>
  <c r="I132" i="23"/>
  <c r="I124" i="23"/>
  <c r="I121" i="23"/>
  <c r="I113" i="23"/>
  <c r="I105" i="23"/>
  <c r="I91" i="23"/>
  <c r="I88" i="23"/>
  <c r="I154" i="23"/>
  <c r="I145" i="23"/>
  <c r="I134" i="23"/>
  <c r="I126" i="23"/>
  <c r="I115" i="23"/>
  <c r="I107" i="23"/>
  <c r="I96" i="23"/>
  <c r="I93" i="23"/>
  <c r="I82" i="23"/>
  <c r="I79" i="23"/>
  <c r="I153" i="23"/>
  <c r="I142" i="23"/>
  <c r="I131" i="23"/>
  <c r="I123" i="23"/>
  <c r="I120" i="23"/>
  <c r="I112" i="23"/>
  <c r="I104" i="23"/>
  <c r="I101" i="23"/>
  <c r="I87" i="23"/>
  <c r="I73" i="23"/>
  <c r="I65" i="23"/>
  <c r="I155" i="23"/>
  <c r="I150" i="23"/>
  <c r="I147" i="23"/>
  <c r="I139" i="23"/>
  <c r="I136" i="23"/>
  <c r="I128" i="23"/>
  <c r="I117" i="23"/>
  <c r="I109" i="23"/>
  <c r="I156" i="23"/>
  <c r="I144" i="23"/>
  <c r="I133" i="23"/>
  <c r="I125" i="23"/>
  <c r="I114" i="23"/>
  <c r="I106" i="23"/>
  <c r="I102" i="23"/>
  <c r="I95" i="23"/>
  <c r="I152" i="23"/>
  <c r="I148" i="23"/>
  <c r="I141" i="23"/>
  <c r="I130" i="23"/>
  <c r="I122" i="23"/>
  <c r="I119" i="23"/>
  <c r="I111" i="23"/>
  <c r="I103" i="23"/>
  <c r="I100" i="23"/>
  <c r="I86" i="23"/>
  <c r="I72" i="23"/>
  <c r="I64" i="23"/>
  <c r="I84" i="23"/>
  <c r="I63" i="23"/>
  <c r="I60" i="23"/>
  <c r="I56" i="23"/>
  <c r="I49" i="23"/>
  <c r="I38" i="23"/>
  <c r="I30" i="23"/>
  <c r="I22" i="23"/>
  <c r="J11" i="23"/>
  <c r="I77" i="23"/>
  <c r="I58" i="23"/>
  <c r="I47" i="23"/>
  <c r="I151" i="23"/>
  <c r="I118" i="23"/>
  <c r="I110" i="23"/>
  <c r="I67" i="23"/>
  <c r="I57" i="23"/>
  <c r="I54" i="23"/>
  <c r="I46" i="23"/>
  <c r="I43" i="23"/>
  <c r="I35" i="23"/>
  <c r="I27" i="23"/>
  <c r="I19" i="23"/>
  <c r="I16" i="23"/>
  <c r="I71" i="23"/>
  <c r="I66" i="23"/>
  <c r="I51" i="23"/>
  <c r="I40" i="23"/>
  <c r="I32" i="23"/>
  <c r="I24" i="23"/>
  <c r="I55" i="23"/>
  <c r="I89" i="23"/>
  <c r="I70" i="23"/>
  <c r="I62" i="23"/>
  <c r="I59" i="23"/>
  <c r="I48" i="23"/>
  <c r="I44" i="23"/>
  <c r="I37" i="23"/>
  <c r="I29" i="23"/>
  <c r="I21" i="23"/>
  <c r="I20" i="23"/>
  <c r="I17" i="23"/>
  <c r="I140" i="23"/>
  <c r="I75" i="23"/>
  <c r="I53" i="23"/>
  <c r="I45" i="23"/>
  <c r="I42" i="23"/>
  <c r="I34" i="23"/>
  <c r="I26" i="23"/>
  <c r="I18" i="23"/>
  <c r="I15" i="23"/>
  <c r="I31" i="23"/>
  <c r="I92" i="23"/>
  <c r="I81" i="23"/>
  <c r="I78" i="23"/>
  <c r="I74" i="23"/>
  <c r="I50" i="23"/>
  <c r="I39" i="23"/>
  <c r="I23" i="23"/>
  <c r="I36" i="23"/>
  <c r="I129" i="23"/>
  <c r="I98" i="23"/>
  <c r="I85" i="23"/>
  <c r="I68" i="23"/>
  <c r="I52" i="23"/>
  <c r="I41" i="23"/>
  <c r="I33" i="23"/>
  <c r="I25" i="23"/>
  <c r="K11" i="23"/>
  <c r="I99" i="23"/>
  <c r="I61" i="23"/>
  <c r="I28" i="23"/>
  <c r="I12" i="23"/>
  <c r="I76" i="23"/>
  <c r="I137" i="23"/>
  <c r="I14" i="23"/>
  <c r="I90" i="23"/>
  <c r="I13" i="23"/>
  <c r="U160" i="23"/>
  <c r="K160" i="23"/>
  <c r="J160" i="23"/>
  <c r="W160" i="23" l="1"/>
  <c r="V160" i="23"/>
  <c r="V11" i="23"/>
  <c r="W11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2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4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3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5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6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<sst xmlns="http://schemas.openxmlformats.org/spreadsheetml/2006/main" count="442" uniqueCount="339">
  <si>
    <t xml:space="preserve"> </t>
  </si>
  <si>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</si>
  <si>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</si>
  <si>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</si>
  <si>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</si>
  <si>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</si>
  <si>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</si>
  <si>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</si>
  <si>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</si>
  <si>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</si>
  <si>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</si>
  <si>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</si>
  <si>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</si>
  <si>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</si>
  <si>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</si>
  <si>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</si>
  <si>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</si>
  <si>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</si>
  <si>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</si>
  <si>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</si>
  <si>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</si>
  <si>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</si>
  <si>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</si>
  <si>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</si>
  <si>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</si>
  <si>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</si>
  <si>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</si>
  <si>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</si>
  <si>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</si>
  <si>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</si>
  <si>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</si>
  <si>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</si>
  <si>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</si>
  <si>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</si>
  <si>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</si>
  <si>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</si>
  <si>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</si>
  <si>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</si>
  <si>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</si>
  <si>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</si>
  <si>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</si>
  <si>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</si>
  <si>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</si>
  <si>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</si>
  <si>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</si>
  <si>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</si>
  <si>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</si>
  <si>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</si>
  <si>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</si>
  <si>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</si>
  <si>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</si>
  <si>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</si>
  <si>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</si>
  <si>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</si>
  <si>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</si>
  <si>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</si>
  <si>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</si>
  <si>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</si>
  <si>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</si>
  <si>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</si>
  <si>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</si>
  <si>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</si>
  <si>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</si>
  <si>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</si>
  <si>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</si>
  <si>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</si>
  <si>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</si>
  <si>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</si>
  <si>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</si>
  <si>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</si>
  <si>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</si>
  <si>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</si>
  <si>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</si>
  <si>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</si>
  <si>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</si>
  <si>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</si>
  <si>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</si>
  <si>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</si>
  <si>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</si>
  <si>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</si>
  <si>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</si>
  <si>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</si>
  <si>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</si>
  <si>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</si>
  <si>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</si>
  <si>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</si>
  <si>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</si>
  <si>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</si>
  <si>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</si>
  <si>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</si>
  <si>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</si>
  <si>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</si>
  <si>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</si>
  <si>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</si>
  <si>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</si>
  <si>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</si>
  <si>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</si>
  <si>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</si>
  <si>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</si>
  <si>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</si>
  <si>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</si>
  <si>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</si>
  <si>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</si>
  <si>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</si>
  <si>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</si>
  <si>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</si>
  <si>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</si>
  <si>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</si>
  <si>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</si>
  <si>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</si>
  <si>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</si>
  <si>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</si>
  <si>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</si>
  <si>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</si>
  <si>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</si>
  <si>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</si>
  <si>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</si>
  <si>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</si>
  <si>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</si>
  <si>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</si>
  <si>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</si>
  <si>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</si>
  <si>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</si>
  <si>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</si>
  <si>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</si>
  <si>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</si>
  <si>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</si>
  <si>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</si>
  <si>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</si>
  <si>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</si>
  <si>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</si>
  <si>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</si>
  <si>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</si>
  <si>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</si>
  <si>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</si>
  <si>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</si>
  <si>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</si>
  <si>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</si>
  <si>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</si>
  <si>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</si>
  <si>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</si>
  <si>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</si>
  <si>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</si>
  <si>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</si>
  <si>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</si>
  <si>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</si>
  <si>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</si>
  <si>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</si>
  <si>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</si>
  <si>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</si>
  <si>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</si>
  <si>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</si>
  <si>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</si>
  <si>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</si>
  <si>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</si>
  <si>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</si>
  <si>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</si>
  <si>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</si>
  <si>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</si>
  <si>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</si>
  <si>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</si>
  <si>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</si>
  <si>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</si>
  <si>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</si>
  <si>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</si>
  <si>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</si>
  <si>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</si>
  <si>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</si>
  <si>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</si>
  <si>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</si>
  <si>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</si>
  <si>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</si>
  <si>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</si>
  <si>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</si>
  <si>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</si>
  <si>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</si>
  <si>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</si>
  <si>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</si>
  <si>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</si>
  <si>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</si>
  <si>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</si>
  <si>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</si>
  <si>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</si>
  <si>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</si>
  <si>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</si>
  <si>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</si>
  <si>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</si>
  <si>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</si>
  <si>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</si>
  <si>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</si>
  <si>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</si>
  <si>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</si>
  <si>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</si>
  <si>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</si>
  <si>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</si>
  <si>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</si>
  <si>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</si>
  <si>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</si>
  <si>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</si>
  <si>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</si>
  <si>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</si>
  <si>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</si>
  <si>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</si>
  <si>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</si>
  <si>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</si>
  <si>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</si>
  <si>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</si>
  <si>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</si>
  <si>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</si>
  <si>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</si>
  <si>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</si>
  <si>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</si>
  <si>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</si>
  <si>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</si>
  <si>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</si>
  <si>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</si>
  <si>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</si>
  <si>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</si>
  <si>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</si>
  <si>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</si>
  <si>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</si>
  <si>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</si>
  <si>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</si>
  <si>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</si>
  <si>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</si>
  <si>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</si>
  <si>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</si>
  <si>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</si>
  <si>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</si>
  <si>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</si>
  <si>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</si>
  <si>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</si>
  <si>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</si>
  <si>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</si>
  <si>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</si>
  <si>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</si>
  <si>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</si>
  <si>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</si>
  <si>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</si>
  <si>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</si>
  <si>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</si>
  <si>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</si>
  <si>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</si>
  <si>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</si>
  <si>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</si>
  <si>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</si>
  <si>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</si>
  <si>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</si>
  <si>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</si>
  <si>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</si>
  <si>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</si>
  <si>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</si>
  <si>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</si>
  <si>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</si>
  <si>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</si>
  <si>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</si>
  <si>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</si>
  <si>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</si>
  <si>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</si>
  <si>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</si>
  <si>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</si>
  <si>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до рішення  виконавчого комітету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</si>
  <si>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</si>
  <si>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</si>
  <si>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</si>
  <si>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</si>
  <si>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</si>
  <si>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</si>
  <si>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</si>
  <si>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</si>
  <si>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</si>
  <si>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</si>
  <si>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</si>
  <si>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</si>
  <si>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</si>
  <si>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</si>
  <si>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</si>
  <si>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</si>
  <si>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</si>
  <si>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</si>
  <si>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</si>
  <si>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</si>
  <si>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</si>
  <si>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</si>
  <si>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</si>
  <si>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</si>
  <si>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</si>
  <si>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</si>
  <si>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</si>
  <si>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</si>
  <si>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</si>
  <si>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Сергій ДЕНЕГА</t>
  </si>
  <si>
    <t xml:space="preserve">Керуючий справами виконавчого комітету      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</si>
  <si>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</si>
  <si>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</si>
  <si>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</si>
  <si>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</si>
  <si>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</si>
  <si>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</si>
  <si>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</si>
  <si>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________________2022 року №______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</si>
  <si>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</si>
  <si>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</si>
  <si>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</si>
  <si>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</si>
  <si>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затверджено на 01.04.2022</t>
  </si>
  <si>
    <t>виконано станом на 01.04.2022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</si>
  <si>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</si>
  <si>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</si>
  <si>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</si>
  <si>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</si>
  <si>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</si>
  <si>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</si>
  <si>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</si>
  <si>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</si>
  <si>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</si>
  <si>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</si>
  <si>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</si>
  <si>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</si>
  <si>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</si>
  <si>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</si>
  <si>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</si>
  <si>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</si>
  <si>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</si>
  <si>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</si>
  <si>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</si>
  <si>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</si>
  <si>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</si>
  <si>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</si>
  <si>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</si>
  <si>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</si>
  <si>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</si>
  <si>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</si>
  <si>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співфінансування обласному бюджету (50%) для надання субвенції на придбання 2-х автобусів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</si>
  <si>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</si>
  <si>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</si>
  <si>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</si>
  <si>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Вараської міської ради</t>
  </si>
  <si>
    <t xml:space="preserve">                Виконання бюджету Вараської міської територіальної громади по видатках та кредитуванню за I квартал 2022 року                                                         № 7310-СЗ-02-22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</si>
</sst>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45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20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10" fontId="16" fillId="2" borderId="2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16" fillId="2" borderId="3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9" xfId="0" applyNumberFormat="1" applyFont="1" applyFill="1" applyBorder="1" applyAlignment="1" applyProtection="1">
      <alignment horizontal="center" wrapText="1"/>
      <protection locked="0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166" fontId="16" fillId="2" borderId="28" xfId="0" applyNumberFormat="1" applyFont="1" applyFill="1" applyBorder="1" applyAlignment="1" applyProtection="1">
      <alignment horizontal="center" wrapText="1"/>
      <protection locked="0"/>
    </xf>
    <xf numFmtId="165" fontId="16" fillId="2" borderId="35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165" fontId="18" fillId="2" borderId="36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166" fontId="44" fillId="2" borderId="2" xfId="0" applyNumberFormat="1" applyFont="1" applyFill="1" applyBorder="1" applyAlignment="1" applyProtection="1">
      <alignment horizontal="center"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  <xf numFmtId="0" fontId="33" fillId="0" borderId="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00000000-0005-0000-0000-000001000000}"/>
    <cellStyle name="Обычный_ZV1PIV98" xfId="3" xr:uid="{00000000-0005-0000-0000-000002000000}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1993"/>
  <sheetViews>
    <sheetView showZeros="0" tabSelected="1" showOutlineSymbols="0" view="pageBreakPreview" zoomScale="91" zoomScaleNormal="80" zoomScaleSheetLayoutView="91" workbookViewId="0">
      <selection activeCell="A6" sqref="A6:V6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3.42578125" style="4" customWidth="1"/>
    <col min="11" max="11" width="11.7109375" style="185" customWidth="1"/>
    <col min="12" max="15" width="13.28515625" style="4" customWidth="1"/>
    <col min="16" max="16" width="14.28515625" style="186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189"/>
      <c r="E1" s="190"/>
      <c r="F1" s="190"/>
      <c r="G1" s="190"/>
      <c r="R1" s="13"/>
      <c r="S1" s="191" t="s">
        <v>260</v>
      </c>
      <c r="T1" s="192"/>
      <c r="U1" s="192"/>
      <c r="V1" s="192"/>
      <c r="W1" s="192"/>
    </row>
    <row r="2" spans="1:196" customFormat="1" ht="26.25" customHeight="1" x14ac:dyDescent="0.4">
      <c r="D2" s="189"/>
      <c r="E2" s="193"/>
      <c r="F2" s="193"/>
      <c r="G2" s="193"/>
      <c r="R2" s="194" t="s">
        <v>261</v>
      </c>
      <c r="S2" s="194"/>
      <c r="T2" s="194"/>
      <c r="U2" s="194"/>
      <c r="V2" s="194"/>
      <c r="W2" s="194"/>
    </row>
    <row r="3" spans="1:196" customFormat="1" ht="26.25" customHeight="1" x14ac:dyDescent="0.4">
      <c r="D3" s="14"/>
      <c r="E3" s="15"/>
      <c r="F3" s="15"/>
      <c r="G3" s="15"/>
      <c r="R3" s="16" t="s">
        <v>337</v>
      </c>
      <c r="S3" s="16"/>
      <c r="T3" s="16"/>
      <c r="U3" s="16"/>
      <c r="V3" s="16"/>
      <c r="W3" s="16"/>
    </row>
    <row r="4" spans="1:196" customFormat="1" ht="26.25" customHeight="1" x14ac:dyDescent="0.4">
      <c r="A4" s="1"/>
      <c r="B4" s="12"/>
      <c r="C4" s="12"/>
      <c r="D4" s="195"/>
      <c r="E4" s="195"/>
      <c r="F4" s="195"/>
      <c r="G4" s="195"/>
      <c r="R4" s="194" t="s">
        <v>300</v>
      </c>
      <c r="S4" s="194"/>
      <c r="T4" s="194"/>
      <c r="U4" s="194"/>
      <c r="V4" s="194"/>
      <c r="W4" s="194"/>
    </row>
    <row r="6" spans="1:196" s="18" customFormat="1" ht="70.150000000000006" customHeight="1" thickBot="1" x14ac:dyDescent="0.3">
      <c r="A6" s="196" t="s">
        <v>338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7" t="s">
        <v>1</v>
      </c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</row>
    <row r="7" spans="1:196" s="19" customFormat="1" ht="25.5" customHeight="1" x14ac:dyDescent="0.2">
      <c r="A7" s="197" t="s">
        <v>2</v>
      </c>
      <c r="B7" s="199" t="s">
        <v>3</v>
      </c>
      <c r="C7" s="201" t="s">
        <v>302</v>
      </c>
      <c r="D7" s="199" t="s">
        <v>303</v>
      </c>
      <c r="E7" s="199" t="s">
        <v>304</v>
      </c>
      <c r="F7" s="203" t="s">
        <v>4</v>
      </c>
      <c r="G7" s="203"/>
      <c r="H7" s="203"/>
      <c r="I7" s="203"/>
      <c r="J7" s="203"/>
      <c r="K7" s="204"/>
      <c r="L7" s="205" t="s">
        <v>5</v>
      </c>
      <c r="M7" s="206"/>
      <c r="N7" s="206"/>
      <c r="O7" s="206"/>
      <c r="P7" s="206"/>
      <c r="Q7" s="207"/>
      <c r="R7" s="208" t="s">
        <v>6</v>
      </c>
      <c r="S7" s="203"/>
      <c r="T7" s="203"/>
      <c r="U7" s="203"/>
      <c r="V7" s="203"/>
      <c r="W7" s="209"/>
    </row>
    <row r="8" spans="1:196" s="19" customFormat="1" ht="12.75" customHeight="1" x14ac:dyDescent="0.2">
      <c r="A8" s="198"/>
      <c r="B8" s="200"/>
      <c r="C8" s="202"/>
      <c r="D8" s="200"/>
      <c r="E8" s="200"/>
      <c r="F8" s="213" t="s">
        <v>7</v>
      </c>
      <c r="G8" s="213" t="s">
        <v>305</v>
      </c>
      <c r="H8" s="213" t="s">
        <v>306</v>
      </c>
      <c r="I8" s="213" t="s">
        <v>8</v>
      </c>
      <c r="J8" s="213" t="s">
        <v>9</v>
      </c>
      <c r="K8" s="214" t="s">
        <v>10</v>
      </c>
      <c r="L8" s="216" t="s">
        <v>7</v>
      </c>
      <c r="M8" s="213" t="s">
        <v>262</v>
      </c>
      <c r="N8" s="213" t="str">
        <f>G8</f>
        <v>затверджено на 01.04.2022</v>
      </c>
      <c r="O8" s="213" t="str">
        <f>H8</f>
        <v>виконано станом на 01.04.2022</v>
      </c>
      <c r="P8" s="213" t="s">
        <v>11</v>
      </c>
      <c r="Q8" s="217" t="s">
        <v>10</v>
      </c>
      <c r="R8" s="219" t="s">
        <v>7</v>
      </c>
      <c r="S8" s="213" t="s">
        <v>262</v>
      </c>
      <c r="T8" s="213" t="str">
        <f>G8</f>
        <v>затверджено на 01.04.2022</v>
      </c>
      <c r="U8" s="213" t="str">
        <f>H8</f>
        <v>виконано станом на 01.04.2022</v>
      </c>
      <c r="V8" s="213" t="s">
        <v>12</v>
      </c>
      <c r="W8" s="217" t="s">
        <v>10</v>
      </c>
    </row>
    <row r="9" spans="1:196" s="19" customFormat="1" ht="57" customHeight="1" x14ac:dyDescent="0.2">
      <c r="A9" s="198"/>
      <c r="B9" s="200"/>
      <c r="C9" s="202"/>
      <c r="D9" s="200"/>
      <c r="E9" s="200"/>
      <c r="F9" s="213"/>
      <c r="G9" s="213"/>
      <c r="H9" s="213"/>
      <c r="I9" s="213"/>
      <c r="J9" s="213"/>
      <c r="K9" s="215"/>
      <c r="L9" s="216"/>
      <c r="M9" s="213"/>
      <c r="N9" s="213"/>
      <c r="O9" s="213"/>
      <c r="P9" s="213"/>
      <c r="Q9" s="218"/>
      <c r="R9" s="219"/>
      <c r="S9" s="213"/>
      <c r="T9" s="213"/>
      <c r="U9" s="213"/>
      <c r="V9" s="213"/>
      <c r="W9" s="218"/>
    </row>
    <row r="10" spans="1:196" s="26" customFormat="1" ht="18.75" customHeight="1" x14ac:dyDescent="0.25">
      <c r="A10" s="20">
        <v>1</v>
      </c>
      <c r="B10" s="21">
        <v>2</v>
      </c>
      <c r="C10" s="21">
        <v>2</v>
      </c>
      <c r="D10" s="21">
        <v>3</v>
      </c>
      <c r="E10" s="21">
        <v>4</v>
      </c>
      <c r="F10" s="21">
        <v>5</v>
      </c>
      <c r="G10" s="21">
        <v>6</v>
      </c>
      <c r="H10" s="21">
        <v>7</v>
      </c>
      <c r="I10" s="21">
        <v>8</v>
      </c>
      <c r="J10" s="21">
        <v>9</v>
      </c>
      <c r="K10" s="22">
        <v>10</v>
      </c>
      <c r="L10" s="20">
        <v>11</v>
      </c>
      <c r="M10" s="21">
        <v>12</v>
      </c>
      <c r="N10" s="21">
        <v>13</v>
      </c>
      <c r="O10" s="21">
        <v>14</v>
      </c>
      <c r="P10" s="21">
        <v>15</v>
      </c>
      <c r="Q10" s="23">
        <v>16</v>
      </c>
      <c r="R10" s="24">
        <v>17</v>
      </c>
      <c r="S10" s="21">
        <v>18</v>
      </c>
      <c r="T10" s="21">
        <v>19</v>
      </c>
      <c r="U10" s="21">
        <v>20</v>
      </c>
      <c r="V10" s="21">
        <v>21</v>
      </c>
      <c r="W10" s="25">
        <v>22</v>
      </c>
    </row>
    <row r="11" spans="1:196" s="18" customFormat="1" ht="29.25" customHeight="1" x14ac:dyDescent="0.25">
      <c r="A11" s="27"/>
      <c r="B11" s="28"/>
      <c r="C11" s="28"/>
      <c r="D11" s="28"/>
      <c r="E11" s="29" t="s">
        <v>13</v>
      </c>
      <c r="F11" s="30">
        <f>SUM(F157)</f>
        <v>800048.7</v>
      </c>
      <c r="G11" s="31">
        <f>SUM(G157)</f>
        <v>215463.89999999997</v>
      </c>
      <c r="H11" s="31">
        <f>SUM(H157)</f>
        <v>158147.90000000002</v>
      </c>
      <c r="I11" s="32">
        <v>1</v>
      </c>
      <c r="J11" s="31">
        <f>H11-G11</f>
        <v>-57315.999999999942</v>
      </c>
      <c r="K11" s="33">
        <f>IFERROR(100%*(H11/G11),"")</f>
        <v>0.7339879209463861</v>
      </c>
      <c r="L11" s="34">
        <f>SUM(L157)</f>
        <v>104862.90000000001</v>
      </c>
      <c r="M11" s="31">
        <f>SUM(M157)</f>
        <v>105946.89999999998</v>
      </c>
      <c r="N11" s="31">
        <f>SUM(N157)</f>
        <v>39655.300000000003</v>
      </c>
      <c r="O11" s="31">
        <f>SUM(O157)</f>
        <v>5097.3</v>
      </c>
      <c r="P11" s="31">
        <f>O11-N11</f>
        <v>-34558</v>
      </c>
      <c r="Q11" s="33">
        <f>IFERROR(100%*(O11/N11),"")</f>
        <v>0.1285401951315461</v>
      </c>
      <c r="R11" s="34">
        <f>SUM(R157)</f>
        <v>904911.60000000021</v>
      </c>
      <c r="S11" s="31">
        <f>SUM(S157)</f>
        <v>905995.60000000021</v>
      </c>
      <c r="T11" s="31">
        <f>SUM(T157)</f>
        <v>255119.19999999998</v>
      </c>
      <c r="U11" s="31">
        <f>SUM(U157)</f>
        <v>163245.20000000001</v>
      </c>
      <c r="V11" s="31">
        <f>U11-T11</f>
        <v>-91873.999999999971</v>
      </c>
      <c r="W11" s="33">
        <f>IFERROR(100%*(U11/T11),"")</f>
        <v>0.63987814323657344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</row>
    <row r="12" spans="1:196" s="44" customFormat="1" ht="37.15" customHeight="1" x14ac:dyDescent="0.25">
      <c r="A12" s="35"/>
      <c r="B12" s="36"/>
      <c r="C12" s="36"/>
      <c r="D12" s="36"/>
      <c r="E12" s="37" t="s">
        <v>14</v>
      </c>
      <c r="F12" s="38">
        <f>SUM(F67,F73,F74,F25,F27,F29,F37,F38,F41,F42,F43,F46,F50,F97,F98,F100,F106,F114,F115,F118,F134)</f>
        <v>178981.8</v>
      </c>
      <c r="G12" s="39">
        <f>SUM(G67,G73,G74,G25,G27,G29,G37,G38,G41,G42,G43,G46,G50,G97,G98,G100,G106,G114,G115,G118,G134)</f>
        <v>41344.800000000003</v>
      </c>
      <c r="H12" s="39">
        <f>SUM(H67,H73,H74,H25,H27,H29,H37,H38,H41,H42,H43,H46,H50,H97,H98,H100,H106,H114,H115,H118,H134)</f>
        <v>40691.200000000004</v>
      </c>
      <c r="I12" s="40">
        <f>H12/$H$11</f>
        <v>0.25729838967194629</v>
      </c>
      <c r="J12" s="39">
        <f>H12-G12</f>
        <v>-653.59999999999854</v>
      </c>
      <c r="K12" s="33">
        <f t="shared" ref="K12:K13" si="0">IFERROR(100%*(H12/G12),"")</f>
        <v>0.98419148236295739</v>
      </c>
      <c r="L12" s="41">
        <f>SUM(L67,L73,L74,L25,L27,L29,L37,L38,L41,L42,L43,L46,L50,L97,L98,L100,L106,L114,L115,L118,L134)</f>
        <v>0</v>
      </c>
      <c r="M12" s="39">
        <f>SUM(M67,M73,M74,M25,M27,M29,M37,M38,M41,M42,M43,M46,M50,M97,M98,M100,M106,M114,M115,M118,M134)</f>
        <v>0</v>
      </c>
      <c r="N12" s="39">
        <f>SUM(N67,N73,N74,N25,N27,N29,N37,N38,N41,N42,N43,N46,N50,N97,N98,N100,N106,N114,N115,N118,N134)</f>
        <v>0</v>
      </c>
      <c r="O12" s="39">
        <f>SUM(O67,O73,O74,O25,O27,O29,O37,O38,O41,O42,O43,O46,O50,O97,O98,O100,O106,O114,O115,O118,O134)</f>
        <v>0</v>
      </c>
      <c r="P12" s="39">
        <f>O12-N12</f>
        <v>0</v>
      </c>
      <c r="Q12" s="33" t="str">
        <f t="shared" ref="Q12:Q75" si="1">IFERROR(100%*(O12/N12),"")</f>
        <v/>
      </c>
      <c r="R12" s="41">
        <f>SUM(R67,R73,R74,R25,R27,R29,R37,R38,R41,R42,R43,R46,R50,R97,R98,R100,R106,R114,R115,R118,R134)</f>
        <v>178981.8</v>
      </c>
      <c r="S12" s="39">
        <f>SUM(S67,S73,S74,S25,S27,S29,S37,S38,S41,S42,S43,S46,S50,S97,S98,S100,S106,S114,S115,S118,S134)</f>
        <v>178981.8</v>
      </c>
      <c r="T12" s="39">
        <f>SUM(T67,T73,T74,T25,T27,T29,T37,T38,T41,T42,T43,T46,T50,T97,T98,T100,T106,T114,T115,T118,T134)</f>
        <v>41344.800000000003</v>
      </c>
      <c r="U12" s="39">
        <f>SUM(U67,U73,U74,U25,U27,U29,U37,U38,U41,U42,U43,U46,U50,U97,U98,U100,U106,U114,U115,U118,U134)</f>
        <v>40691.200000000004</v>
      </c>
      <c r="V12" s="39">
        <f>U12-T12</f>
        <v>-653.59999999999854</v>
      </c>
      <c r="W12" s="33">
        <f t="shared" ref="W12:W75" si="2">IFERROR(100%*(U12/T12),"")</f>
        <v>0.98419148236295739</v>
      </c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</row>
    <row r="13" spans="1:196" s="18" customFormat="1" ht="27.75" customHeight="1" x14ac:dyDescent="0.25">
      <c r="A13" s="45"/>
      <c r="B13" s="46"/>
      <c r="C13" s="46"/>
      <c r="D13" s="46"/>
      <c r="E13" s="47" t="s">
        <v>62</v>
      </c>
      <c r="F13" s="38">
        <f>SUM(F81,F76,F56,F44,F14)</f>
        <v>515845.5</v>
      </c>
      <c r="G13" s="38">
        <f t="shared" ref="G13:H13" si="3">SUM(G81,G76,G56,G44,G14)</f>
        <v>128300.49999999999</v>
      </c>
      <c r="H13" s="38">
        <f t="shared" si="3"/>
        <v>103863</v>
      </c>
      <c r="I13" s="40">
        <f t="shared" ref="I13:I87" si="4">H13/$H$11</f>
        <v>0.65674599536256872</v>
      </c>
      <c r="J13" s="39">
        <f t="shared" ref="J13:J76" si="5">H13-G13</f>
        <v>-24437.499999999985</v>
      </c>
      <c r="K13" s="33">
        <f t="shared" si="0"/>
        <v>0.80952919123464062</v>
      </c>
      <c r="L13" s="38">
        <f t="shared" ref="L13:O13" si="6">SUM(L81,L76,L56,L44,L14)</f>
        <v>42096.6</v>
      </c>
      <c r="M13" s="38">
        <f t="shared" si="6"/>
        <v>42293.2</v>
      </c>
      <c r="N13" s="38">
        <f t="shared" si="6"/>
        <v>23781.600000000002</v>
      </c>
      <c r="O13" s="38">
        <f t="shared" si="6"/>
        <v>3443.3</v>
      </c>
      <c r="P13" s="39">
        <f t="shared" ref="P13:P87" si="7">O13-N13</f>
        <v>-20338.300000000003</v>
      </c>
      <c r="Q13" s="33">
        <f t="shared" si="1"/>
        <v>0.14478840784472027</v>
      </c>
      <c r="R13" s="41">
        <f t="shared" ref="R13:R87" si="8">SUM(F13,L13)</f>
        <v>557942.1</v>
      </c>
      <c r="S13" s="39">
        <f t="shared" ref="S13:U87" si="9">SUM(F13,M13)</f>
        <v>558138.69999999995</v>
      </c>
      <c r="T13" s="39">
        <f t="shared" si="9"/>
        <v>152082.09999999998</v>
      </c>
      <c r="U13" s="39">
        <f t="shared" si="9"/>
        <v>107306.3</v>
      </c>
      <c r="V13" s="39">
        <f t="shared" ref="V13:V87" si="10">U13-T13</f>
        <v>-44775.799999999974</v>
      </c>
      <c r="W13" s="33">
        <f t="shared" si="2"/>
        <v>0.70558139320801083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</row>
    <row r="14" spans="1:196" ht="30.75" customHeight="1" x14ac:dyDescent="0.3">
      <c r="A14" s="35">
        <v>1</v>
      </c>
      <c r="B14" s="36" t="s">
        <v>63</v>
      </c>
      <c r="C14" s="36" t="s">
        <v>64</v>
      </c>
      <c r="D14" s="36"/>
      <c r="E14" s="48" t="s">
        <v>307</v>
      </c>
      <c r="F14" s="38">
        <f>F15+F19+F26+F28+F30+F33+F34+F35+F36+F38+F39+F40+F41+F42+F43</f>
        <v>446095.8</v>
      </c>
      <c r="G14" s="39">
        <f>G15+G19+G26+G28+G30+G33+G34+G35+G36+G38+G39+G40+G41+G42+G43</f>
        <v>110280.19999999998</v>
      </c>
      <c r="H14" s="39">
        <f>H15+H19+H26+H28+H30+H33+H34+H35+H36+H38+H39+H40+H41+H42+H43</f>
        <v>90387.400000000009</v>
      </c>
      <c r="I14" s="40">
        <f t="shared" si="4"/>
        <v>0.57153714971871261</v>
      </c>
      <c r="J14" s="39">
        <f t="shared" si="5"/>
        <v>-19892.799999999974</v>
      </c>
      <c r="K14" s="33">
        <f>IFERROR(100%*(H14/G14),"")</f>
        <v>0.81961585125888436</v>
      </c>
      <c r="L14" s="41">
        <f>L15+L19+L26+L28+L30+L33+L34+L35+L36+L38+L39+L40+L41+L42+L43</f>
        <v>19273</v>
      </c>
      <c r="M14" s="39">
        <f>M15+M19+M26+M28+M30+M33+M34+M35+M36+M38+M39+M40+M41+M42+M43</f>
        <v>19414.699999999997</v>
      </c>
      <c r="N14" s="39">
        <f>N15+N19+N26+N28+N30+N33+N34+N35+N36+N38+N39+N40+N41+N42+N43</f>
        <v>3496.9</v>
      </c>
      <c r="O14" s="39">
        <f>O15+O19+O26+O28+O30+O33+O34+O35+O36+O38+O39+O40+O41+O42+O43</f>
        <v>127.10000000000001</v>
      </c>
      <c r="P14" s="39">
        <f t="shared" si="7"/>
        <v>-3369.8</v>
      </c>
      <c r="Q14" s="33">
        <f t="shared" si="1"/>
        <v>3.634647830935972E-2</v>
      </c>
      <c r="R14" s="41">
        <f>R15+R18+R26+R28+R30+R33+R34+R35+R36+R38+R39+R40+R41+R42+R43</f>
        <v>465368.80000000005</v>
      </c>
      <c r="S14" s="39">
        <f>S15+S18+S26+S28+S30+S33+S34+S35+S36+S38+S39+S40+S41+S42+S43</f>
        <v>465510.50000000006</v>
      </c>
      <c r="T14" s="39">
        <f t="shared" ref="T14" si="11">T15+T18+T26+T28+T30+T33+T34+T35+T36+T38+T39+T40+T41+T42+T43</f>
        <v>113777.09999999999</v>
      </c>
      <c r="U14" s="39">
        <f>SUM(H14,O14)</f>
        <v>90514.500000000015</v>
      </c>
      <c r="V14" s="39">
        <f t="shared" si="10"/>
        <v>-23262.599999999977</v>
      </c>
      <c r="W14" s="33">
        <f t="shared" si="2"/>
        <v>0.79554233672681074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ht="26.25" customHeight="1" x14ac:dyDescent="0.25">
      <c r="A15" s="45"/>
      <c r="B15" s="49">
        <v>70101</v>
      </c>
      <c r="C15" s="50">
        <v>1010</v>
      </c>
      <c r="D15" s="46" t="s">
        <v>65</v>
      </c>
      <c r="E15" s="51" t="s">
        <v>66</v>
      </c>
      <c r="F15" s="52">
        <v>145549.20000000001</v>
      </c>
      <c r="G15" s="53">
        <v>35896.1</v>
      </c>
      <c r="H15" s="53">
        <v>28930.7</v>
      </c>
      <c r="I15" s="54">
        <f t="shared" si="4"/>
        <v>0.18293445565827934</v>
      </c>
      <c r="J15" s="55">
        <f t="shared" si="5"/>
        <v>-6965.3999999999978</v>
      </c>
      <c r="K15" s="56">
        <f t="shared" ref="K15:K78" si="12">IFERROR(100%*(H15/G15),"")</f>
        <v>0.80595663595766676</v>
      </c>
      <c r="L15" s="57">
        <v>8583.9</v>
      </c>
      <c r="M15" s="55">
        <v>8590.6</v>
      </c>
      <c r="N15" s="55">
        <v>69.3</v>
      </c>
      <c r="O15" s="55">
        <v>24.3</v>
      </c>
      <c r="P15" s="55">
        <f t="shared" si="7"/>
        <v>-45</v>
      </c>
      <c r="Q15" s="56">
        <f t="shared" si="1"/>
        <v>0.35064935064935066</v>
      </c>
      <c r="R15" s="57">
        <f t="shared" si="8"/>
        <v>154133.1</v>
      </c>
      <c r="S15" s="55">
        <f t="shared" si="9"/>
        <v>154139.80000000002</v>
      </c>
      <c r="T15" s="55">
        <f t="shared" si="9"/>
        <v>35965.4</v>
      </c>
      <c r="U15" s="55">
        <f>SUM(H15,O15)</f>
        <v>28955</v>
      </c>
      <c r="V15" s="55">
        <f t="shared" si="10"/>
        <v>-7010.4000000000015</v>
      </c>
      <c r="W15" s="56">
        <f t="shared" si="2"/>
        <v>0.80507932624133194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196" s="71" customFormat="1" ht="78.599999999999994" hidden="1" customHeight="1" x14ac:dyDescent="0.3">
      <c r="A16" s="58"/>
      <c r="B16" s="59"/>
      <c r="C16" s="60"/>
      <c r="D16" s="61"/>
      <c r="E16" s="62" t="s">
        <v>67</v>
      </c>
      <c r="F16" s="63"/>
      <c r="G16" s="64"/>
      <c r="H16" s="64"/>
      <c r="I16" s="65">
        <f t="shared" si="4"/>
        <v>0</v>
      </c>
      <c r="J16" s="55">
        <f t="shared" si="5"/>
        <v>0</v>
      </c>
      <c r="K16" s="56" t="str">
        <f t="shared" si="12"/>
        <v/>
      </c>
      <c r="L16" s="66"/>
      <c r="M16" s="67"/>
      <c r="N16" s="67"/>
      <c r="O16" s="67"/>
      <c r="P16" s="67">
        <f t="shared" si="7"/>
        <v>0</v>
      </c>
      <c r="Q16" s="56" t="str">
        <f t="shared" si="1"/>
        <v/>
      </c>
      <c r="R16" s="66">
        <f t="shared" si="8"/>
        <v>0</v>
      </c>
      <c r="S16" s="67">
        <f t="shared" si="9"/>
        <v>0</v>
      </c>
      <c r="T16" s="67">
        <f t="shared" si="9"/>
        <v>0</v>
      </c>
      <c r="U16" s="55">
        <f t="shared" si="9"/>
        <v>0</v>
      </c>
      <c r="V16" s="67">
        <f t="shared" si="10"/>
        <v>0</v>
      </c>
      <c r="W16" s="56" t="str">
        <f t="shared" si="2"/>
        <v/>
      </c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70"/>
      <c r="GF16" s="70"/>
      <c r="GG16" s="70"/>
      <c r="GH16" s="70"/>
      <c r="GI16" s="70"/>
      <c r="GJ16" s="70"/>
      <c r="GK16" s="70"/>
      <c r="GL16" s="70"/>
      <c r="GM16" s="70"/>
      <c r="GN16" s="70"/>
    </row>
    <row r="17" spans="1:196" s="71" customFormat="1" ht="79.150000000000006" hidden="1" customHeight="1" x14ac:dyDescent="0.3">
      <c r="A17" s="58"/>
      <c r="B17" s="59"/>
      <c r="C17" s="60"/>
      <c r="D17" s="61"/>
      <c r="E17" s="62" t="s">
        <v>68</v>
      </c>
      <c r="F17" s="63"/>
      <c r="G17" s="64"/>
      <c r="H17" s="64"/>
      <c r="I17" s="72">
        <f t="shared" si="4"/>
        <v>0</v>
      </c>
      <c r="J17" s="55">
        <f t="shared" si="5"/>
        <v>0</v>
      </c>
      <c r="K17" s="56" t="str">
        <f t="shared" si="12"/>
        <v/>
      </c>
      <c r="L17" s="66"/>
      <c r="M17" s="67"/>
      <c r="N17" s="67"/>
      <c r="O17" s="67"/>
      <c r="P17" s="67"/>
      <c r="Q17" s="56" t="str">
        <f t="shared" si="1"/>
        <v/>
      </c>
      <c r="R17" s="66">
        <f t="shared" si="8"/>
        <v>0</v>
      </c>
      <c r="S17" s="67">
        <f t="shared" si="9"/>
        <v>0</v>
      </c>
      <c r="T17" s="67">
        <f t="shared" si="9"/>
        <v>0</v>
      </c>
      <c r="U17" s="55">
        <f t="shared" si="9"/>
        <v>0</v>
      </c>
      <c r="V17" s="67">
        <f t="shared" si="10"/>
        <v>0</v>
      </c>
      <c r="W17" s="56" t="str">
        <f t="shared" si="2"/>
        <v/>
      </c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70"/>
      <c r="GF17" s="70"/>
      <c r="GG17" s="70"/>
      <c r="GH17" s="70"/>
      <c r="GI17" s="70"/>
      <c r="GJ17" s="70"/>
      <c r="GK17" s="70"/>
      <c r="GL17" s="70"/>
      <c r="GM17" s="70"/>
      <c r="GN17" s="70"/>
    </row>
    <row r="18" spans="1:196" ht="37.5" customHeight="1" x14ac:dyDescent="0.3">
      <c r="A18" s="45"/>
      <c r="B18" s="73" t="s">
        <v>69</v>
      </c>
      <c r="C18" s="74">
        <v>1020</v>
      </c>
      <c r="D18" s="73"/>
      <c r="E18" s="75" t="s">
        <v>308</v>
      </c>
      <c r="F18" s="52">
        <v>90535.1</v>
      </c>
      <c r="G18" s="53">
        <v>25122.3</v>
      </c>
      <c r="H18" s="53">
        <v>14904.1</v>
      </c>
      <c r="I18" s="54">
        <f t="shared" si="4"/>
        <v>9.4241529606147151E-2</v>
      </c>
      <c r="J18" s="55">
        <f t="shared" si="5"/>
        <v>-10218.199999999999</v>
      </c>
      <c r="K18" s="56">
        <f t="shared" si="12"/>
        <v>0.59326176345318704</v>
      </c>
      <c r="L18" s="57">
        <v>10242</v>
      </c>
      <c r="M18" s="55">
        <v>10377</v>
      </c>
      <c r="N18" s="55">
        <v>3227.2</v>
      </c>
      <c r="O18" s="55">
        <v>38.4</v>
      </c>
      <c r="P18" s="55">
        <f t="shared" si="7"/>
        <v>-3188.7999999999997</v>
      </c>
      <c r="Q18" s="56">
        <f t="shared" si="1"/>
        <v>1.1898859692612791E-2</v>
      </c>
      <c r="R18" s="57">
        <f t="shared" si="8"/>
        <v>100777.1</v>
      </c>
      <c r="S18" s="55">
        <f t="shared" si="9"/>
        <v>100912.1</v>
      </c>
      <c r="T18" s="55">
        <f t="shared" si="9"/>
        <v>28349.5</v>
      </c>
      <c r="U18" s="55">
        <f t="shared" si="9"/>
        <v>14942.5</v>
      </c>
      <c r="V18" s="67">
        <f t="shared" si="10"/>
        <v>-13407</v>
      </c>
      <c r="W18" s="56">
        <f t="shared" si="2"/>
        <v>0.52708160637753754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196" ht="36" customHeight="1" x14ac:dyDescent="0.25">
      <c r="A19" s="45"/>
      <c r="B19" s="73" t="s">
        <v>69</v>
      </c>
      <c r="C19" s="74">
        <v>1021</v>
      </c>
      <c r="D19" s="73" t="s">
        <v>70</v>
      </c>
      <c r="E19" s="51" t="s">
        <v>71</v>
      </c>
      <c r="F19" s="52">
        <v>90535.1</v>
      </c>
      <c r="G19" s="53">
        <v>25122.3</v>
      </c>
      <c r="H19" s="53">
        <v>14904.1</v>
      </c>
      <c r="I19" s="54">
        <f t="shared" si="4"/>
        <v>9.4241529606147151E-2</v>
      </c>
      <c r="J19" s="55">
        <f t="shared" si="5"/>
        <v>-10218.199999999999</v>
      </c>
      <c r="K19" s="56">
        <f t="shared" si="12"/>
        <v>0.59326176345318704</v>
      </c>
      <c r="L19" s="57">
        <v>10242</v>
      </c>
      <c r="M19" s="55">
        <v>10377</v>
      </c>
      <c r="N19" s="55">
        <v>3227.2</v>
      </c>
      <c r="O19" s="55">
        <v>38.4</v>
      </c>
      <c r="P19" s="55">
        <f t="shared" si="7"/>
        <v>-3188.7999999999997</v>
      </c>
      <c r="Q19" s="56">
        <f t="shared" si="1"/>
        <v>1.1898859692612791E-2</v>
      </c>
      <c r="R19" s="57">
        <f t="shared" si="8"/>
        <v>100777.1</v>
      </c>
      <c r="S19" s="55">
        <f t="shared" si="9"/>
        <v>100912.1</v>
      </c>
      <c r="T19" s="55">
        <f t="shared" si="9"/>
        <v>28349.5</v>
      </c>
      <c r="U19" s="55">
        <f t="shared" si="9"/>
        <v>14942.5</v>
      </c>
      <c r="V19" s="55">
        <f t="shared" si="10"/>
        <v>-13407</v>
      </c>
      <c r="W19" s="56">
        <f t="shared" si="2"/>
        <v>0.52708160637753754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196" s="82" customFormat="1" ht="67.150000000000006" hidden="1" customHeight="1" x14ac:dyDescent="0.3">
      <c r="A20" s="58"/>
      <c r="B20" s="76"/>
      <c r="C20" s="77"/>
      <c r="D20" s="76"/>
      <c r="E20" s="62" t="s">
        <v>72</v>
      </c>
      <c r="F20" s="63"/>
      <c r="G20" s="64"/>
      <c r="H20" s="64"/>
      <c r="I20" s="78">
        <f t="shared" si="4"/>
        <v>0</v>
      </c>
      <c r="J20" s="39">
        <f t="shared" si="5"/>
        <v>0</v>
      </c>
      <c r="K20" s="56" t="str">
        <f t="shared" si="12"/>
        <v/>
      </c>
      <c r="L20" s="66"/>
      <c r="M20" s="67"/>
      <c r="N20" s="67"/>
      <c r="O20" s="67"/>
      <c r="P20" s="67">
        <f t="shared" si="7"/>
        <v>0</v>
      </c>
      <c r="Q20" s="56" t="str">
        <f t="shared" si="1"/>
        <v/>
      </c>
      <c r="R20" s="66">
        <f t="shared" si="8"/>
        <v>0</v>
      </c>
      <c r="S20" s="67">
        <f t="shared" si="9"/>
        <v>0</v>
      </c>
      <c r="T20" s="67">
        <f t="shared" si="9"/>
        <v>0</v>
      </c>
      <c r="U20" s="55">
        <f t="shared" si="9"/>
        <v>0</v>
      </c>
      <c r="V20" s="67">
        <f t="shared" si="10"/>
        <v>0</v>
      </c>
      <c r="W20" s="56" t="str">
        <f t="shared" si="2"/>
        <v/>
      </c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1"/>
      <c r="GF20" s="81"/>
      <c r="GG20" s="81"/>
      <c r="GH20" s="81"/>
      <c r="GI20" s="81"/>
      <c r="GJ20" s="81"/>
      <c r="GK20" s="81"/>
      <c r="GL20" s="81"/>
      <c r="GM20" s="81"/>
      <c r="GN20" s="81"/>
    </row>
    <row r="21" spans="1:196" s="82" customFormat="1" ht="81.599999999999994" hidden="1" customHeight="1" x14ac:dyDescent="0.3">
      <c r="A21" s="58"/>
      <c r="B21" s="76"/>
      <c r="C21" s="77"/>
      <c r="D21" s="76"/>
      <c r="E21" s="62" t="s">
        <v>73</v>
      </c>
      <c r="F21" s="63"/>
      <c r="G21" s="64"/>
      <c r="H21" s="64"/>
      <c r="I21" s="78">
        <f t="shared" si="4"/>
        <v>0</v>
      </c>
      <c r="J21" s="39">
        <f t="shared" si="5"/>
        <v>0</v>
      </c>
      <c r="K21" s="56" t="str">
        <f t="shared" si="12"/>
        <v/>
      </c>
      <c r="L21" s="66"/>
      <c r="M21" s="67"/>
      <c r="N21" s="67"/>
      <c r="O21" s="67"/>
      <c r="P21" s="67">
        <f t="shared" si="7"/>
        <v>0</v>
      </c>
      <c r="Q21" s="56" t="str">
        <f t="shared" si="1"/>
        <v/>
      </c>
      <c r="R21" s="66">
        <f t="shared" si="8"/>
        <v>0</v>
      </c>
      <c r="S21" s="67">
        <f t="shared" si="9"/>
        <v>0</v>
      </c>
      <c r="T21" s="67">
        <f t="shared" si="9"/>
        <v>0</v>
      </c>
      <c r="U21" s="55">
        <f t="shared" si="9"/>
        <v>0</v>
      </c>
      <c r="V21" s="67">
        <f t="shared" si="10"/>
        <v>0</v>
      </c>
      <c r="W21" s="56" t="str">
        <f t="shared" si="2"/>
        <v/>
      </c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1"/>
      <c r="GF21" s="81"/>
      <c r="GG21" s="81"/>
      <c r="GH21" s="81"/>
      <c r="GI21" s="81"/>
      <c r="GJ21" s="81"/>
      <c r="GK21" s="81"/>
      <c r="GL21" s="81"/>
      <c r="GM21" s="81"/>
      <c r="GN21" s="81"/>
    </row>
    <row r="22" spans="1:196" s="90" customFormat="1" ht="66" hidden="1" customHeight="1" x14ac:dyDescent="0.3">
      <c r="A22" s="83"/>
      <c r="B22" s="76"/>
      <c r="C22" s="77"/>
      <c r="D22" s="76"/>
      <c r="E22" s="62" t="s">
        <v>74</v>
      </c>
      <c r="F22" s="84"/>
      <c r="G22" s="85"/>
      <c r="H22" s="85"/>
      <c r="I22" s="78">
        <f t="shared" si="4"/>
        <v>0</v>
      </c>
      <c r="J22" s="39">
        <f t="shared" si="5"/>
        <v>0</v>
      </c>
      <c r="K22" s="56" t="str">
        <f t="shared" si="12"/>
        <v/>
      </c>
      <c r="L22" s="86"/>
      <c r="M22" s="87"/>
      <c r="N22" s="87"/>
      <c r="O22" s="87"/>
      <c r="P22" s="67">
        <f t="shared" si="7"/>
        <v>0</v>
      </c>
      <c r="Q22" s="56" t="str">
        <f t="shared" si="1"/>
        <v/>
      </c>
      <c r="R22" s="66">
        <f t="shared" si="8"/>
        <v>0</v>
      </c>
      <c r="S22" s="67">
        <f t="shared" si="9"/>
        <v>0</v>
      </c>
      <c r="T22" s="67">
        <f t="shared" si="9"/>
        <v>0</v>
      </c>
      <c r="U22" s="55">
        <f t="shared" si="9"/>
        <v>0</v>
      </c>
      <c r="V22" s="67">
        <f t="shared" si="10"/>
        <v>0</v>
      </c>
      <c r="W22" s="56" t="str">
        <f t="shared" si="2"/>
        <v/>
      </c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88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9"/>
      <c r="GF22" s="89"/>
      <c r="GG22" s="89"/>
      <c r="GH22" s="89"/>
      <c r="GI22" s="89"/>
      <c r="GJ22" s="89"/>
      <c r="GK22" s="89"/>
      <c r="GL22" s="89"/>
      <c r="GM22" s="89"/>
      <c r="GN22" s="89"/>
    </row>
    <row r="23" spans="1:196" s="90" customFormat="1" ht="81" hidden="1" customHeight="1" x14ac:dyDescent="0.3">
      <c r="A23" s="83"/>
      <c r="B23" s="76"/>
      <c r="C23" s="77"/>
      <c r="D23" s="76"/>
      <c r="E23" s="62" t="s">
        <v>75</v>
      </c>
      <c r="F23" s="91"/>
      <c r="G23" s="87"/>
      <c r="H23" s="85"/>
      <c r="I23" s="78">
        <f t="shared" si="4"/>
        <v>0</v>
      </c>
      <c r="J23" s="39">
        <f t="shared" si="5"/>
        <v>0</v>
      </c>
      <c r="K23" s="56" t="str">
        <f t="shared" si="12"/>
        <v/>
      </c>
      <c r="L23" s="92"/>
      <c r="M23" s="85"/>
      <c r="N23" s="85"/>
      <c r="O23" s="85"/>
      <c r="P23" s="67">
        <f t="shared" si="7"/>
        <v>0</v>
      </c>
      <c r="Q23" s="56" t="str">
        <f t="shared" si="1"/>
        <v/>
      </c>
      <c r="R23" s="92">
        <f t="shared" si="8"/>
        <v>0</v>
      </c>
      <c r="S23" s="85">
        <f t="shared" si="9"/>
        <v>0</v>
      </c>
      <c r="T23" s="85">
        <f t="shared" si="9"/>
        <v>0</v>
      </c>
      <c r="U23" s="55">
        <f t="shared" si="9"/>
        <v>0</v>
      </c>
      <c r="V23" s="67">
        <f t="shared" si="10"/>
        <v>0</v>
      </c>
      <c r="W23" s="56" t="str">
        <f t="shared" si="2"/>
        <v/>
      </c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9"/>
      <c r="GF23" s="89"/>
      <c r="GG23" s="89"/>
      <c r="GH23" s="89"/>
      <c r="GI23" s="89"/>
      <c r="GJ23" s="89"/>
      <c r="GK23" s="89"/>
      <c r="GL23" s="89"/>
      <c r="GM23" s="89"/>
      <c r="GN23" s="89"/>
    </row>
    <row r="24" spans="1:196" s="90" customFormat="1" ht="81.599999999999994" hidden="1" customHeight="1" x14ac:dyDescent="0.3">
      <c r="A24" s="83"/>
      <c r="B24" s="76"/>
      <c r="C24" s="77"/>
      <c r="D24" s="76"/>
      <c r="E24" s="62" t="s">
        <v>68</v>
      </c>
      <c r="F24" s="93"/>
      <c r="G24" s="87"/>
      <c r="H24" s="87"/>
      <c r="I24" s="65">
        <f t="shared" si="4"/>
        <v>0</v>
      </c>
      <c r="J24" s="39">
        <f t="shared" si="5"/>
        <v>0</v>
      </c>
      <c r="K24" s="56" t="str">
        <f t="shared" si="12"/>
        <v/>
      </c>
      <c r="L24" s="92"/>
      <c r="M24" s="85"/>
      <c r="N24" s="85"/>
      <c r="O24" s="85"/>
      <c r="P24" s="67">
        <f t="shared" si="7"/>
        <v>0</v>
      </c>
      <c r="Q24" s="56" t="str">
        <f t="shared" si="1"/>
        <v/>
      </c>
      <c r="R24" s="92">
        <f t="shared" si="8"/>
        <v>0</v>
      </c>
      <c r="S24" s="85">
        <f t="shared" si="9"/>
        <v>0</v>
      </c>
      <c r="T24" s="85">
        <f t="shared" si="9"/>
        <v>0</v>
      </c>
      <c r="U24" s="55">
        <f t="shared" si="9"/>
        <v>0</v>
      </c>
      <c r="V24" s="67">
        <f t="shared" si="10"/>
        <v>0</v>
      </c>
      <c r="W24" s="56" t="str">
        <f t="shared" si="2"/>
        <v/>
      </c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9"/>
      <c r="GF24" s="89"/>
      <c r="GG24" s="89"/>
      <c r="GH24" s="89"/>
      <c r="GI24" s="89"/>
      <c r="GJ24" s="89"/>
      <c r="GK24" s="89"/>
      <c r="GL24" s="89"/>
      <c r="GM24" s="89"/>
      <c r="GN24" s="89"/>
    </row>
    <row r="25" spans="1:196" s="90" customFormat="1" ht="78" hidden="1" customHeight="1" x14ac:dyDescent="0.3">
      <c r="A25" s="83"/>
      <c r="B25" s="76"/>
      <c r="C25" s="77"/>
      <c r="D25" s="76"/>
      <c r="E25" s="62" t="s">
        <v>76</v>
      </c>
      <c r="F25" s="84"/>
      <c r="G25" s="67"/>
      <c r="H25" s="67"/>
      <c r="I25" s="78">
        <f t="shared" si="4"/>
        <v>0</v>
      </c>
      <c r="J25" s="55">
        <f t="shared" si="5"/>
        <v>0</v>
      </c>
      <c r="K25" s="56" t="str">
        <f t="shared" si="12"/>
        <v/>
      </c>
      <c r="L25" s="92"/>
      <c r="M25" s="85"/>
      <c r="N25" s="85"/>
      <c r="O25" s="85"/>
      <c r="P25" s="94">
        <f t="shared" si="7"/>
        <v>0</v>
      </c>
      <c r="Q25" s="56" t="str">
        <f t="shared" si="1"/>
        <v/>
      </c>
      <c r="R25" s="66">
        <f t="shared" si="8"/>
        <v>0</v>
      </c>
      <c r="S25" s="67">
        <f t="shared" si="9"/>
        <v>0</v>
      </c>
      <c r="T25" s="67">
        <f t="shared" si="9"/>
        <v>0</v>
      </c>
      <c r="U25" s="55">
        <f t="shared" si="9"/>
        <v>0</v>
      </c>
      <c r="V25" s="67">
        <f t="shared" si="10"/>
        <v>0</v>
      </c>
      <c r="W25" s="56" t="str">
        <f t="shared" si="2"/>
        <v/>
      </c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9"/>
      <c r="GF25" s="89"/>
      <c r="GG25" s="89"/>
      <c r="GH25" s="89"/>
      <c r="GI25" s="89"/>
      <c r="GJ25" s="89"/>
      <c r="GK25" s="89"/>
      <c r="GL25" s="89"/>
      <c r="GM25" s="89"/>
      <c r="GN25" s="89"/>
    </row>
    <row r="26" spans="1:196" ht="37.5" customHeight="1" x14ac:dyDescent="0.25">
      <c r="A26" s="45"/>
      <c r="B26" s="73" t="s">
        <v>69</v>
      </c>
      <c r="C26" s="74">
        <v>1030</v>
      </c>
      <c r="D26" s="73"/>
      <c r="E26" s="75" t="s">
        <v>309</v>
      </c>
      <c r="F26" s="52">
        <v>177029.8</v>
      </c>
      <c r="G26" s="53">
        <v>40893.9</v>
      </c>
      <c r="H26" s="53">
        <v>40347.9</v>
      </c>
      <c r="I26" s="54">
        <f t="shared" si="4"/>
        <v>0.25512763685132711</v>
      </c>
      <c r="J26" s="55">
        <f t="shared" si="5"/>
        <v>-546</v>
      </c>
      <c r="K26" s="56">
        <f t="shared" si="12"/>
        <v>0.98664837543007633</v>
      </c>
      <c r="L26" s="57"/>
      <c r="M26" s="55"/>
      <c r="N26" s="55"/>
      <c r="O26" s="55"/>
      <c r="P26" s="55">
        <f t="shared" si="7"/>
        <v>0</v>
      </c>
      <c r="Q26" s="56" t="str">
        <f t="shared" si="1"/>
        <v/>
      </c>
      <c r="R26" s="57">
        <f t="shared" si="8"/>
        <v>177029.8</v>
      </c>
      <c r="S26" s="55">
        <f t="shared" si="9"/>
        <v>177029.8</v>
      </c>
      <c r="T26" s="55">
        <f t="shared" si="9"/>
        <v>40893.9</v>
      </c>
      <c r="U26" s="55">
        <f t="shared" si="9"/>
        <v>40347.9</v>
      </c>
      <c r="V26" s="55">
        <f t="shared" si="10"/>
        <v>-546</v>
      </c>
      <c r="W26" s="56">
        <f t="shared" si="2"/>
        <v>0.98664837543007633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196" s="71" customFormat="1" ht="38.25" customHeight="1" x14ac:dyDescent="0.3">
      <c r="A27" s="58"/>
      <c r="B27" s="76" t="s">
        <v>69</v>
      </c>
      <c r="C27" s="77">
        <v>1031</v>
      </c>
      <c r="D27" s="76" t="s">
        <v>70</v>
      </c>
      <c r="E27" s="95" t="s">
        <v>310</v>
      </c>
      <c r="F27" s="63">
        <v>177029.8</v>
      </c>
      <c r="G27" s="64">
        <v>40893.9</v>
      </c>
      <c r="H27" s="64">
        <v>40347.9</v>
      </c>
      <c r="I27" s="78">
        <f t="shared" si="4"/>
        <v>0.25512763685132711</v>
      </c>
      <c r="J27" s="67">
        <f t="shared" si="5"/>
        <v>-546</v>
      </c>
      <c r="K27" s="56">
        <f t="shared" si="12"/>
        <v>0.98664837543007633</v>
      </c>
      <c r="L27" s="66"/>
      <c r="M27" s="67"/>
      <c r="N27" s="67"/>
      <c r="O27" s="67"/>
      <c r="P27" s="67">
        <f t="shared" si="7"/>
        <v>0</v>
      </c>
      <c r="Q27" s="56" t="str">
        <f t="shared" si="1"/>
        <v/>
      </c>
      <c r="R27" s="66">
        <f t="shared" si="8"/>
        <v>177029.8</v>
      </c>
      <c r="S27" s="67">
        <f t="shared" si="9"/>
        <v>177029.8</v>
      </c>
      <c r="T27" s="67">
        <f t="shared" si="9"/>
        <v>40893.9</v>
      </c>
      <c r="U27" s="55">
        <f t="shared" si="9"/>
        <v>40347.9</v>
      </c>
      <c r="V27" s="67">
        <f t="shared" si="10"/>
        <v>-546</v>
      </c>
      <c r="W27" s="56">
        <f t="shared" si="2"/>
        <v>0.98664837543007633</v>
      </c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70"/>
      <c r="GF27" s="70"/>
      <c r="GG27" s="70"/>
      <c r="GH27" s="70"/>
      <c r="GI27" s="70"/>
      <c r="GJ27" s="70"/>
      <c r="GK27" s="70"/>
      <c r="GL27" s="70"/>
      <c r="GM27" s="70"/>
      <c r="GN27" s="70"/>
    </row>
    <row r="28" spans="1:196" ht="136.9" hidden="1" customHeight="1" x14ac:dyDescent="0.25">
      <c r="A28" s="45"/>
      <c r="B28" s="73" t="s">
        <v>69</v>
      </c>
      <c r="C28" s="74">
        <v>1060</v>
      </c>
      <c r="D28" s="73"/>
      <c r="E28" s="96" t="s">
        <v>311</v>
      </c>
      <c r="F28" s="52"/>
      <c r="G28" s="53"/>
      <c r="H28" s="53"/>
      <c r="I28" s="54">
        <f t="shared" si="4"/>
        <v>0</v>
      </c>
      <c r="J28" s="55">
        <f t="shared" si="5"/>
        <v>0</v>
      </c>
      <c r="K28" s="56" t="str">
        <f t="shared" si="12"/>
        <v/>
      </c>
      <c r="L28" s="57"/>
      <c r="M28" s="55"/>
      <c r="N28" s="55"/>
      <c r="O28" s="55"/>
      <c r="P28" s="55">
        <f t="shared" si="7"/>
        <v>0</v>
      </c>
      <c r="Q28" s="56" t="str">
        <f t="shared" si="1"/>
        <v/>
      </c>
      <c r="R28" s="57">
        <f t="shared" si="8"/>
        <v>0</v>
      </c>
      <c r="S28" s="55">
        <f t="shared" si="9"/>
        <v>0</v>
      </c>
      <c r="T28" s="55">
        <f t="shared" si="9"/>
        <v>0</v>
      </c>
      <c r="U28" s="55">
        <f t="shared" si="9"/>
        <v>0</v>
      </c>
      <c r="V28" s="55">
        <f t="shared" si="10"/>
        <v>0</v>
      </c>
      <c r="W28" s="56" t="str">
        <f t="shared" si="2"/>
        <v/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196" s="71" customFormat="1" ht="37.9" hidden="1" customHeight="1" x14ac:dyDescent="0.3">
      <c r="A29" s="58"/>
      <c r="B29" s="76" t="s">
        <v>69</v>
      </c>
      <c r="C29" s="77">
        <v>1061</v>
      </c>
      <c r="D29" s="76" t="s">
        <v>70</v>
      </c>
      <c r="E29" s="95" t="s">
        <v>312</v>
      </c>
      <c r="F29" s="63"/>
      <c r="G29" s="64"/>
      <c r="H29" s="64"/>
      <c r="I29" s="78">
        <f t="shared" si="4"/>
        <v>0</v>
      </c>
      <c r="J29" s="67">
        <f t="shared" si="5"/>
        <v>0</v>
      </c>
      <c r="K29" s="56" t="str">
        <f t="shared" si="12"/>
        <v/>
      </c>
      <c r="L29" s="66"/>
      <c r="M29" s="67"/>
      <c r="N29" s="67"/>
      <c r="O29" s="67"/>
      <c r="P29" s="67">
        <f t="shared" si="7"/>
        <v>0</v>
      </c>
      <c r="Q29" s="56" t="str">
        <f t="shared" si="1"/>
        <v/>
      </c>
      <c r="R29" s="66">
        <f t="shared" si="8"/>
        <v>0</v>
      </c>
      <c r="S29" s="67">
        <f t="shared" si="9"/>
        <v>0</v>
      </c>
      <c r="T29" s="67">
        <f t="shared" si="9"/>
        <v>0</v>
      </c>
      <c r="U29" s="55">
        <f t="shared" si="9"/>
        <v>0</v>
      </c>
      <c r="V29" s="67">
        <f t="shared" si="10"/>
        <v>0</v>
      </c>
      <c r="W29" s="56" t="str">
        <f t="shared" si="2"/>
        <v/>
      </c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70"/>
      <c r="GF29" s="70"/>
      <c r="GG29" s="70"/>
      <c r="GH29" s="70"/>
      <c r="GI29" s="70"/>
      <c r="GJ29" s="70"/>
      <c r="GK29" s="70"/>
      <c r="GL29" s="70"/>
      <c r="GM29" s="70"/>
      <c r="GN29" s="70"/>
    </row>
    <row r="30" spans="1:196" ht="54.6" customHeight="1" x14ac:dyDescent="0.25">
      <c r="A30" s="45"/>
      <c r="B30" s="73" t="s">
        <v>77</v>
      </c>
      <c r="C30" s="74">
        <v>1070</v>
      </c>
      <c r="D30" s="73" t="s">
        <v>78</v>
      </c>
      <c r="E30" s="51" t="s">
        <v>79</v>
      </c>
      <c r="F30" s="52">
        <v>6876.6</v>
      </c>
      <c r="G30" s="53">
        <v>1836.7</v>
      </c>
      <c r="H30" s="53">
        <v>1269.8</v>
      </c>
      <c r="I30" s="54">
        <f t="shared" si="4"/>
        <v>8.0291929263682903E-3</v>
      </c>
      <c r="J30" s="55">
        <f t="shared" si="5"/>
        <v>-566.90000000000009</v>
      </c>
      <c r="K30" s="56">
        <f t="shared" si="12"/>
        <v>0.69134861436271566</v>
      </c>
      <c r="L30" s="57"/>
      <c r="M30" s="55"/>
      <c r="N30" s="55"/>
      <c r="O30" s="55"/>
      <c r="P30" s="55">
        <f t="shared" si="7"/>
        <v>0</v>
      </c>
      <c r="Q30" s="56" t="str">
        <f t="shared" si="1"/>
        <v/>
      </c>
      <c r="R30" s="57">
        <f t="shared" si="8"/>
        <v>6876.6</v>
      </c>
      <c r="S30" s="55">
        <f t="shared" si="9"/>
        <v>6876.6</v>
      </c>
      <c r="T30" s="55">
        <f t="shared" si="9"/>
        <v>1836.7</v>
      </c>
      <c r="U30" s="55">
        <f t="shared" si="9"/>
        <v>1269.8</v>
      </c>
      <c r="V30" s="55">
        <f t="shared" si="10"/>
        <v>-566.90000000000009</v>
      </c>
      <c r="W30" s="56">
        <f t="shared" si="2"/>
        <v>0.69134861436271566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196" s="71" customFormat="1" ht="49.9" hidden="1" customHeight="1" x14ac:dyDescent="0.3">
      <c r="A31" s="58"/>
      <c r="B31" s="76"/>
      <c r="C31" s="77"/>
      <c r="D31" s="76"/>
      <c r="E31" s="62" t="s">
        <v>80</v>
      </c>
      <c r="F31" s="63"/>
      <c r="G31" s="64"/>
      <c r="H31" s="64"/>
      <c r="I31" s="78">
        <f t="shared" si="4"/>
        <v>0</v>
      </c>
      <c r="J31" s="67">
        <f t="shared" si="5"/>
        <v>0</v>
      </c>
      <c r="K31" s="56" t="str">
        <f t="shared" si="12"/>
        <v/>
      </c>
      <c r="L31" s="66"/>
      <c r="M31" s="67"/>
      <c r="N31" s="67"/>
      <c r="O31" s="67"/>
      <c r="P31" s="67">
        <f t="shared" si="7"/>
        <v>0</v>
      </c>
      <c r="Q31" s="56" t="str">
        <f t="shared" si="1"/>
        <v/>
      </c>
      <c r="R31" s="66">
        <f t="shared" si="8"/>
        <v>0</v>
      </c>
      <c r="S31" s="67">
        <f t="shared" si="9"/>
        <v>0</v>
      </c>
      <c r="T31" s="67">
        <f t="shared" si="9"/>
        <v>0</v>
      </c>
      <c r="U31" s="55">
        <f t="shared" si="9"/>
        <v>0</v>
      </c>
      <c r="V31" s="67">
        <f t="shared" si="10"/>
        <v>0</v>
      </c>
      <c r="W31" s="56" t="str">
        <f t="shared" si="2"/>
        <v/>
      </c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70"/>
      <c r="GF31" s="70"/>
      <c r="GG31" s="70"/>
      <c r="GH31" s="70"/>
      <c r="GI31" s="70"/>
      <c r="GJ31" s="70"/>
      <c r="GK31" s="70"/>
      <c r="GL31" s="70"/>
      <c r="GM31" s="70"/>
      <c r="GN31" s="70"/>
    </row>
    <row r="32" spans="1:196" s="71" customFormat="1" ht="80.45" hidden="1" customHeight="1" x14ac:dyDescent="0.3">
      <c r="A32" s="58"/>
      <c r="B32" s="76"/>
      <c r="C32" s="77"/>
      <c r="D32" s="76"/>
      <c r="E32" s="62" t="s">
        <v>81</v>
      </c>
      <c r="F32" s="63"/>
      <c r="G32" s="64"/>
      <c r="H32" s="64"/>
      <c r="I32" s="78">
        <f t="shared" si="4"/>
        <v>0</v>
      </c>
      <c r="J32" s="67">
        <f t="shared" si="5"/>
        <v>0</v>
      </c>
      <c r="K32" s="56" t="str">
        <f t="shared" si="12"/>
        <v/>
      </c>
      <c r="L32" s="66"/>
      <c r="M32" s="67"/>
      <c r="N32" s="67"/>
      <c r="O32" s="67"/>
      <c r="P32" s="67">
        <f t="shared" si="7"/>
        <v>0</v>
      </c>
      <c r="Q32" s="56" t="str">
        <f t="shared" si="1"/>
        <v/>
      </c>
      <c r="R32" s="66">
        <f t="shared" si="8"/>
        <v>0</v>
      </c>
      <c r="S32" s="67">
        <f t="shared" si="9"/>
        <v>0</v>
      </c>
      <c r="T32" s="67">
        <f t="shared" si="9"/>
        <v>0</v>
      </c>
      <c r="U32" s="55">
        <f t="shared" si="9"/>
        <v>0</v>
      </c>
      <c r="V32" s="67">
        <f t="shared" si="10"/>
        <v>0</v>
      </c>
      <c r="W32" s="56" t="str">
        <f t="shared" si="2"/>
        <v/>
      </c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70"/>
      <c r="GF32" s="70"/>
      <c r="GG32" s="70"/>
      <c r="GH32" s="70"/>
      <c r="GI32" s="70"/>
      <c r="GJ32" s="70"/>
      <c r="GK32" s="70"/>
      <c r="GL32" s="70"/>
      <c r="GM32" s="70"/>
      <c r="GN32" s="70"/>
    </row>
    <row r="33" spans="1:196" ht="37.5" customHeight="1" x14ac:dyDescent="0.25">
      <c r="A33" s="45"/>
      <c r="B33" s="73" t="s">
        <v>77</v>
      </c>
      <c r="C33" s="74">
        <v>1080</v>
      </c>
      <c r="D33" s="73" t="s">
        <v>82</v>
      </c>
      <c r="E33" s="51" t="s">
        <v>301</v>
      </c>
      <c r="F33" s="52">
        <v>10774.6</v>
      </c>
      <c r="G33" s="53">
        <v>2604</v>
      </c>
      <c r="H33" s="53">
        <v>2402.9</v>
      </c>
      <c r="I33" s="54">
        <f t="shared" si="4"/>
        <v>1.5194005105347588E-2</v>
      </c>
      <c r="J33" s="55">
        <f t="shared" si="5"/>
        <v>-201.09999999999991</v>
      </c>
      <c r="K33" s="56">
        <f t="shared" si="12"/>
        <v>0.92277265745007686</v>
      </c>
      <c r="L33" s="57">
        <v>311.10000000000002</v>
      </c>
      <c r="M33" s="55">
        <v>311.10000000000002</v>
      </c>
      <c r="N33" s="55">
        <v>64.400000000000006</v>
      </c>
      <c r="O33" s="55">
        <v>64.400000000000006</v>
      </c>
      <c r="P33" s="55">
        <f t="shared" si="7"/>
        <v>0</v>
      </c>
      <c r="Q33" s="56">
        <f t="shared" si="1"/>
        <v>1</v>
      </c>
      <c r="R33" s="57">
        <f t="shared" si="8"/>
        <v>11085.7</v>
      </c>
      <c r="S33" s="55">
        <f t="shared" si="9"/>
        <v>11085.7</v>
      </c>
      <c r="T33" s="55">
        <f t="shared" si="9"/>
        <v>2668.4</v>
      </c>
      <c r="U33" s="55">
        <f t="shared" si="9"/>
        <v>2467.3000000000002</v>
      </c>
      <c r="V33" s="55">
        <f t="shared" si="10"/>
        <v>-201.09999999999991</v>
      </c>
      <c r="W33" s="56">
        <f t="shared" si="2"/>
        <v>0.92463648628391548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35.25" customHeight="1" x14ac:dyDescent="0.25">
      <c r="A34" s="45"/>
      <c r="B34" s="73" t="s">
        <v>83</v>
      </c>
      <c r="C34" s="97" t="s">
        <v>84</v>
      </c>
      <c r="D34" s="97" t="s">
        <v>85</v>
      </c>
      <c r="E34" s="51" t="s">
        <v>86</v>
      </c>
      <c r="F34" s="52">
        <v>8881.9</v>
      </c>
      <c r="G34" s="53">
        <v>2296.5</v>
      </c>
      <c r="H34" s="53">
        <v>1660.2</v>
      </c>
      <c r="I34" s="54">
        <f t="shared" si="4"/>
        <v>1.0497768228348272E-2</v>
      </c>
      <c r="J34" s="55">
        <f t="shared" si="5"/>
        <v>-636.29999999999995</v>
      </c>
      <c r="K34" s="56">
        <f t="shared" si="12"/>
        <v>0.72292619203135211</v>
      </c>
      <c r="L34" s="57"/>
      <c r="M34" s="55"/>
      <c r="N34" s="55"/>
      <c r="O34" s="55"/>
      <c r="P34" s="55">
        <f t="shared" si="7"/>
        <v>0</v>
      </c>
      <c r="Q34" s="56" t="str">
        <f t="shared" si="1"/>
        <v/>
      </c>
      <c r="R34" s="57">
        <f t="shared" si="8"/>
        <v>8881.9</v>
      </c>
      <c r="S34" s="55">
        <f t="shared" si="9"/>
        <v>8881.9</v>
      </c>
      <c r="T34" s="55">
        <f t="shared" si="9"/>
        <v>2296.5</v>
      </c>
      <c r="U34" s="55">
        <f t="shared" si="9"/>
        <v>1660.2</v>
      </c>
      <c r="V34" s="55">
        <f t="shared" si="10"/>
        <v>-636.29999999999995</v>
      </c>
      <c r="W34" s="56">
        <f t="shared" si="2"/>
        <v>0.72292619203135211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27" customHeight="1" x14ac:dyDescent="0.25">
      <c r="A35" s="45"/>
      <c r="B35" s="73"/>
      <c r="C35" s="97" t="s">
        <v>87</v>
      </c>
      <c r="D35" s="97" t="s">
        <v>85</v>
      </c>
      <c r="E35" s="98" t="s">
        <v>88</v>
      </c>
      <c r="F35" s="52">
        <v>1057.7</v>
      </c>
      <c r="G35" s="53">
        <v>421.8</v>
      </c>
      <c r="H35" s="53"/>
      <c r="I35" s="99">
        <f t="shared" si="4"/>
        <v>0</v>
      </c>
      <c r="J35" s="55">
        <f t="shared" si="5"/>
        <v>-421.8</v>
      </c>
      <c r="K35" s="56">
        <f t="shared" si="12"/>
        <v>0</v>
      </c>
      <c r="L35" s="57">
        <v>136</v>
      </c>
      <c r="M35" s="55">
        <v>136</v>
      </c>
      <c r="N35" s="55">
        <v>136</v>
      </c>
      <c r="O35" s="55"/>
      <c r="P35" s="55">
        <f t="shared" si="7"/>
        <v>-136</v>
      </c>
      <c r="Q35" s="56">
        <f t="shared" si="1"/>
        <v>0</v>
      </c>
      <c r="R35" s="57">
        <f t="shared" si="8"/>
        <v>1193.7</v>
      </c>
      <c r="S35" s="55">
        <f t="shared" si="9"/>
        <v>1193.7</v>
      </c>
      <c r="T35" s="55">
        <f t="shared" si="9"/>
        <v>557.79999999999995</v>
      </c>
      <c r="U35" s="55">
        <f t="shared" si="9"/>
        <v>0</v>
      </c>
      <c r="V35" s="55">
        <f t="shared" si="10"/>
        <v>-557.79999999999995</v>
      </c>
      <c r="W35" s="56">
        <f t="shared" si="2"/>
        <v>0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ht="36.75" customHeight="1" x14ac:dyDescent="0.25">
      <c r="A36" s="45"/>
      <c r="B36" s="73" t="s">
        <v>89</v>
      </c>
      <c r="C36" s="97" t="s">
        <v>90</v>
      </c>
      <c r="D36" s="97" t="s">
        <v>85</v>
      </c>
      <c r="E36" s="51" t="s">
        <v>91</v>
      </c>
      <c r="F36" s="52">
        <v>657.2</v>
      </c>
      <c r="G36" s="53">
        <v>96.4</v>
      </c>
      <c r="H36" s="53">
        <v>39</v>
      </c>
      <c r="I36" s="99">
        <f t="shared" si="4"/>
        <v>2.4660460240066417E-4</v>
      </c>
      <c r="J36" s="55">
        <f t="shared" si="5"/>
        <v>-57.400000000000006</v>
      </c>
      <c r="K36" s="56">
        <f t="shared" si="12"/>
        <v>0.40456431535269705</v>
      </c>
      <c r="L36" s="57"/>
      <c r="M36" s="55"/>
      <c r="N36" s="55"/>
      <c r="O36" s="55"/>
      <c r="P36" s="55">
        <f t="shared" si="7"/>
        <v>0</v>
      </c>
      <c r="Q36" s="56" t="str">
        <f t="shared" si="1"/>
        <v/>
      </c>
      <c r="R36" s="57">
        <f t="shared" si="8"/>
        <v>657.2</v>
      </c>
      <c r="S36" s="55">
        <f t="shared" si="9"/>
        <v>657.2</v>
      </c>
      <c r="T36" s="55">
        <f t="shared" si="9"/>
        <v>96.4</v>
      </c>
      <c r="U36" s="55">
        <f t="shared" si="9"/>
        <v>39</v>
      </c>
      <c r="V36" s="55">
        <f t="shared" si="10"/>
        <v>-57.400000000000006</v>
      </c>
      <c r="W36" s="56">
        <f t="shared" si="2"/>
        <v>0.40456431535269705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196" s="71" customFormat="1" ht="101.45" hidden="1" customHeight="1" x14ac:dyDescent="0.3">
      <c r="A37" s="58"/>
      <c r="B37" s="76"/>
      <c r="C37" s="100"/>
      <c r="D37" s="100"/>
      <c r="E37" s="95" t="s">
        <v>92</v>
      </c>
      <c r="F37" s="63"/>
      <c r="G37" s="64"/>
      <c r="H37" s="64"/>
      <c r="I37" s="65">
        <f t="shared" si="4"/>
        <v>0</v>
      </c>
      <c r="J37" s="67">
        <f t="shared" si="5"/>
        <v>0</v>
      </c>
      <c r="K37" s="56" t="str">
        <f t="shared" si="12"/>
        <v/>
      </c>
      <c r="L37" s="66"/>
      <c r="M37" s="67"/>
      <c r="N37" s="67"/>
      <c r="O37" s="67"/>
      <c r="P37" s="67">
        <f t="shared" si="7"/>
        <v>0</v>
      </c>
      <c r="Q37" s="56" t="str">
        <f t="shared" si="1"/>
        <v/>
      </c>
      <c r="R37" s="66">
        <f t="shared" si="8"/>
        <v>0</v>
      </c>
      <c r="S37" s="67">
        <f t="shared" si="9"/>
        <v>0</v>
      </c>
      <c r="T37" s="67">
        <f t="shared" si="9"/>
        <v>0</v>
      </c>
      <c r="U37" s="55">
        <f t="shared" si="9"/>
        <v>0</v>
      </c>
      <c r="V37" s="67">
        <f t="shared" si="10"/>
        <v>0</v>
      </c>
      <c r="W37" s="56" t="str">
        <f t="shared" si="2"/>
        <v/>
      </c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70"/>
      <c r="GF37" s="70"/>
      <c r="GG37" s="70"/>
      <c r="GH37" s="70"/>
      <c r="GI37" s="70"/>
      <c r="GJ37" s="70"/>
      <c r="GK37" s="70"/>
      <c r="GL37" s="70"/>
      <c r="GM37" s="70"/>
      <c r="GN37" s="70"/>
    </row>
    <row r="38" spans="1:196" s="71" customFormat="1" ht="50.25" customHeight="1" x14ac:dyDescent="0.3">
      <c r="A38" s="58"/>
      <c r="B38" s="76"/>
      <c r="C38" s="100" t="s">
        <v>93</v>
      </c>
      <c r="D38" s="100" t="s">
        <v>85</v>
      </c>
      <c r="E38" s="95" t="s">
        <v>94</v>
      </c>
      <c r="F38" s="63">
        <v>1952</v>
      </c>
      <c r="G38" s="64">
        <v>450.9</v>
      </c>
      <c r="H38" s="64">
        <v>343.3</v>
      </c>
      <c r="I38" s="78">
        <f t="shared" si="4"/>
        <v>2.1707528206191796E-3</v>
      </c>
      <c r="J38" s="67">
        <f t="shared" si="5"/>
        <v>-107.59999999999997</v>
      </c>
      <c r="K38" s="56">
        <f t="shared" si="12"/>
        <v>0.76136615657573747</v>
      </c>
      <c r="L38" s="66"/>
      <c r="M38" s="67"/>
      <c r="N38" s="67"/>
      <c r="O38" s="67"/>
      <c r="P38" s="67">
        <f t="shared" si="7"/>
        <v>0</v>
      </c>
      <c r="Q38" s="56" t="str">
        <f t="shared" si="1"/>
        <v/>
      </c>
      <c r="R38" s="66">
        <f t="shared" si="8"/>
        <v>1952</v>
      </c>
      <c r="S38" s="67">
        <f t="shared" si="9"/>
        <v>1952</v>
      </c>
      <c r="T38" s="67">
        <f t="shared" si="9"/>
        <v>450.9</v>
      </c>
      <c r="U38" s="55">
        <f t="shared" si="9"/>
        <v>343.3</v>
      </c>
      <c r="V38" s="67">
        <f t="shared" si="10"/>
        <v>-107.59999999999997</v>
      </c>
      <c r="W38" s="56">
        <f t="shared" si="2"/>
        <v>0.76136615657573747</v>
      </c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70"/>
      <c r="GF38" s="70"/>
      <c r="GG38" s="70"/>
      <c r="GH38" s="70"/>
      <c r="GI38" s="70"/>
      <c r="GJ38" s="70"/>
      <c r="GK38" s="70"/>
      <c r="GL38" s="70"/>
      <c r="GM38" s="70"/>
      <c r="GN38" s="70"/>
    </row>
    <row r="39" spans="1:196" ht="36" customHeight="1" x14ac:dyDescent="0.25">
      <c r="A39" s="45"/>
      <c r="B39" s="73" t="s">
        <v>95</v>
      </c>
      <c r="C39" s="97" t="s">
        <v>96</v>
      </c>
      <c r="D39" s="97" t="s">
        <v>85</v>
      </c>
      <c r="E39" s="51" t="s">
        <v>97</v>
      </c>
      <c r="F39" s="52">
        <v>2781.7</v>
      </c>
      <c r="G39" s="53">
        <v>661.6</v>
      </c>
      <c r="H39" s="53">
        <v>489.5</v>
      </c>
      <c r="I39" s="54">
        <f t="shared" si="4"/>
        <v>3.0952039198750025E-3</v>
      </c>
      <c r="J39" s="55">
        <f t="shared" si="5"/>
        <v>-172.10000000000002</v>
      </c>
      <c r="K39" s="56">
        <f t="shared" si="12"/>
        <v>0.73987303506650537</v>
      </c>
      <c r="L39" s="57"/>
      <c r="M39" s="55"/>
      <c r="N39" s="55"/>
      <c r="O39" s="55"/>
      <c r="P39" s="55">
        <f t="shared" si="7"/>
        <v>0</v>
      </c>
      <c r="Q39" s="56" t="str">
        <f t="shared" si="1"/>
        <v/>
      </c>
      <c r="R39" s="57">
        <f t="shared" si="8"/>
        <v>2781.7</v>
      </c>
      <c r="S39" s="55">
        <f t="shared" si="9"/>
        <v>2781.7</v>
      </c>
      <c r="T39" s="55">
        <f t="shared" si="9"/>
        <v>661.6</v>
      </c>
      <c r="U39" s="55">
        <f t="shared" si="9"/>
        <v>489.5</v>
      </c>
      <c r="V39" s="55">
        <f t="shared" si="10"/>
        <v>-172.10000000000002</v>
      </c>
      <c r="W39" s="56">
        <f t="shared" si="2"/>
        <v>0.73987303506650537</v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ht="91.15" hidden="1" customHeight="1" x14ac:dyDescent="0.25">
      <c r="A40" s="45"/>
      <c r="B40" s="73"/>
      <c r="C40" s="97" t="s">
        <v>270</v>
      </c>
      <c r="D40" s="97" t="s">
        <v>85</v>
      </c>
      <c r="E40" s="51" t="s">
        <v>271</v>
      </c>
      <c r="F40" s="52"/>
      <c r="G40" s="53"/>
      <c r="H40" s="53"/>
      <c r="I40" s="99">
        <f t="shared" si="4"/>
        <v>0</v>
      </c>
      <c r="J40" s="55">
        <f t="shared" si="5"/>
        <v>0</v>
      </c>
      <c r="K40" s="56" t="str">
        <f t="shared" si="12"/>
        <v/>
      </c>
      <c r="L40" s="57"/>
      <c r="M40" s="55"/>
      <c r="N40" s="55"/>
      <c r="O40" s="55"/>
      <c r="P40" s="55">
        <f t="shared" si="7"/>
        <v>0</v>
      </c>
      <c r="Q40" s="56" t="str">
        <f t="shared" si="1"/>
        <v/>
      </c>
      <c r="R40" s="57">
        <f t="shared" si="8"/>
        <v>0</v>
      </c>
      <c r="S40" s="55">
        <f t="shared" si="9"/>
        <v>0</v>
      </c>
      <c r="T40" s="55">
        <f t="shared" si="9"/>
        <v>0</v>
      </c>
      <c r="U40" s="55">
        <f t="shared" si="9"/>
        <v>0</v>
      </c>
      <c r="V40" s="55">
        <f t="shared" si="10"/>
        <v>0</v>
      </c>
      <c r="W40" s="56" t="str">
        <f t="shared" si="2"/>
        <v/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196" s="71" customFormat="1" ht="91.9" hidden="1" customHeight="1" x14ac:dyDescent="0.3">
      <c r="A41" s="58"/>
      <c r="B41" s="76"/>
      <c r="C41" s="100" t="s">
        <v>272</v>
      </c>
      <c r="D41" s="100" t="s">
        <v>85</v>
      </c>
      <c r="E41" s="95" t="s">
        <v>273</v>
      </c>
      <c r="F41" s="63"/>
      <c r="G41" s="64"/>
      <c r="H41" s="64"/>
      <c r="I41" s="78">
        <f t="shared" si="4"/>
        <v>0</v>
      </c>
      <c r="J41" s="67">
        <f t="shared" si="5"/>
        <v>0</v>
      </c>
      <c r="K41" s="56" t="str">
        <f t="shared" si="12"/>
        <v/>
      </c>
      <c r="L41" s="66"/>
      <c r="M41" s="67"/>
      <c r="N41" s="67"/>
      <c r="O41" s="67"/>
      <c r="P41" s="67">
        <f t="shared" si="7"/>
        <v>0</v>
      </c>
      <c r="Q41" s="56" t="str">
        <f t="shared" si="1"/>
        <v/>
      </c>
      <c r="R41" s="66">
        <f t="shared" si="8"/>
        <v>0</v>
      </c>
      <c r="S41" s="67">
        <f t="shared" si="9"/>
        <v>0</v>
      </c>
      <c r="T41" s="67">
        <f t="shared" si="9"/>
        <v>0</v>
      </c>
      <c r="U41" s="55">
        <f t="shared" si="9"/>
        <v>0</v>
      </c>
      <c r="V41" s="67">
        <f t="shared" si="10"/>
        <v>0</v>
      </c>
      <c r="W41" s="56" t="str">
        <f t="shared" si="2"/>
        <v/>
      </c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70"/>
      <c r="GF41" s="70"/>
      <c r="GG41" s="70"/>
      <c r="GH41" s="70"/>
      <c r="GI41" s="70"/>
      <c r="GJ41" s="70"/>
      <c r="GK41" s="70"/>
      <c r="GL41" s="70"/>
      <c r="GM41" s="70"/>
      <c r="GN41" s="70"/>
    </row>
    <row r="42" spans="1:196" s="71" customFormat="1" ht="71.25" hidden="1" customHeight="1" x14ac:dyDescent="0.3">
      <c r="A42" s="58"/>
      <c r="B42" s="76"/>
      <c r="C42" s="100" t="s">
        <v>98</v>
      </c>
      <c r="D42" s="100" t="s">
        <v>85</v>
      </c>
      <c r="E42" s="95" t="s">
        <v>99</v>
      </c>
      <c r="F42" s="63"/>
      <c r="G42" s="64"/>
      <c r="H42" s="64"/>
      <c r="I42" s="78">
        <f t="shared" si="4"/>
        <v>0</v>
      </c>
      <c r="J42" s="67">
        <f t="shared" si="5"/>
        <v>0</v>
      </c>
      <c r="K42" s="56" t="str">
        <f t="shared" si="12"/>
        <v/>
      </c>
      <c r="L42" s="66"/>
      <c r="M42" s="67"/>
      <c r="N42" s="67"/>
      <c r="O42" s="67"/>
      <c r="P42" s="67">
        <f t="shared" si="7"/>
        <v>0</v>
      </c>
      <c r="Q42" s="56" t="str">
        <f t="shared" si="1"/>
        <v/>
      </c>
      <c r="R42" s="66">
        <f t="shared" si="8"/>
        <v>0</v>
      </c>
      <c r="S42" s="67">
        <f t="shared" si="9"/>
        <v>0</v>
      </c>
      <c r="T42" s="67">
        <f t="shared" si="9"/>
        <v>0</v>
      </c>
      <c r="U42" s="55">
        <f t="shared" si="9"/>
        <v>0</v>
      </c>
      <c r="V42" s="67">
        <f t="shared" si="10"/>
        <v>0</v>
      </c>
      <c r="W42" s="56" t="str">
        <f t="shared" si="2"/>
        <v/>
      </c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70"/>
      <c r="GF42" s="70"/>
      <c r="GG42" s="70"/>
      <c r="GH42" s="70"/>
      <c r="GI42" s="70"/>
      <c r="GJ42" s="70"/>
      <c r="GK42" s="70"/>
      <c r="GL42" s="70"/>
      <c r="GM42" s="70"/>
      <c r="GN42" s="70"/>
    </row>
    <row r="43" spans="1:196" s="71" customFormat="1" ht="87" hidden="1" customHeight="1" x14ac:dyDescent="0.3">
      <c r="A43" s="58"/>
      <c r="B43" s="76"/>
      <c r="C43" s="100" t="s">
        <v>100</v>
      </c>
      <c r="D43" s="100" t="s">
        <v>85</v>
      </c>
      <c r="E43" s="95" t="s">
        <v>313</v>
      </c>
      <c r="F43" s="63"/>
      <c r="G43" s="64"/>
      <c r="H43" s="64"/>
      <c r="I43" s="78">
        <f t="shared" si="4"/>
        <v>0</v>
      </c>
      <c r="J43" s="67">
        <f t="shared" si="5"/>
        <v>0</v>
      </c>
      <c r="K43" s="56" t="str">
        <f t="shared" si="12"/>
        <v/>
      </c>
      <c r="L43" s="66"/>
      <c r="M43" s="67"/>
      <c r="N43" s="67"/>
      <c r="O43" s="67"/>
      <c r="P43" s="67">
        <f t="shared" si="7"/>
        <v>0</v>
      </c>
      <c r="Q43" s="56" t="str">
        <f t="shared" si="1"/>
        <v/>
      </c>
      <c r="R43" s="66">
        <f t="shared" si="8"/>
        <v>0</v>
      </c>
      <c r="S43" s="67">
        <f t="shared" si="9"/>
        <v>0</v>
      </c>
      <c r="T43" s="67">
        <f t="shared" si="9"/>
        <v>0</v>
      </c>
      <c r="U43" s="55">
        <f t="shared" si="9"/>
        <v>0</v>
      </c>
      <c r="V43" s="67">
        <f t="shared" si="10"/>
        <v>0</v>
      </c>
      <c r="W43" s="56" t="str">
        <f t="shared" si="2"/>
        <v/>
      </c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70"/>
      <c r="GF43" s="70"/>
      <c r="GG43" s="70"/>
      <c r="GH43" s="70"/>
      <c r="GI43" s="70"/>
      <c r="GJ43" s="70"/>
      <c r="GK43" s="70"/>
      <c r="GL43" s="70"/>
      <c r="GM43" s="70"/>
      <c r="GN43" s="70"/>
    </row>
    <row r="44" spans="1:196" s="103" customFormat="1" ht="34.5" customHeight="1" x14ac:dyDescent="0.3">
      <c r="A44" s="35">
        <v>2</v>
      </c>
      <c r="B44" s="36" t="s">
        <v>101</v>
      </c>
      <c r="C44" s="36" t="s">
        <v>102</v>
      </c>
      <c r="D44" s="36"/>
      <c r="E44" s="101" t="s">
        <v>103</v>
      </c>
      <c r="F44" s="38">
        <f>F45+F47+F48+F49+F52+F55</f>
        <v>11856.400000000001</v>
      </c>
      <c r="G44" s="39">
        <f>G45+G47+G48+G49+G52+G55</f>
        <v>3274.3</v>
      </c>
      <c r="H44" s="39">
        <f>H45+H47+H48+H49+H52+H55</f>
        <v>2557.9</v>
      </c>
      <c r="I44" s="40">
        <f t="shared" si="4"/>
        <v>1.6174100320016895E-2</v>
      </c>
      <c r="J44" s="39">
        <f t="shared" si="5"/>
        <v>-716.40000000000009</v>
      </c>
      <c r="K44" s="33">
        <f t="shared" si="12"/>
        <v>0.78120514308401789</v>
      </c>
      <c r="L44" s="41">
        <f>L45+L47+L48+L49+L52+L55</f>
        <v>20000</v>
      </c>
      <c r="M44" s="39">
        <f>M45+M47+M48+M49+M52+M55</f>
        <v>20000</v>
      </c>
      <c r="N44" s="39">
        <f>N45+N47+N48+N49+N52+N55</f>
        <v>20000</v>
      </c>
      <c r="O44" s="39">
        <f>O45+O47+O48+O49+O52+O55</f>
        <v>3271.8</v>
      </c>
      <c r="P44" s="39">
        <f t="shared" si="7"/>
        <v>-16728.2</v>
      </c>
      <c r="Q44" s="33">
        <f t="shared" si="1"/>
        <v>0.16359000000000001</v>
      </c>
      <c r="R44" s="41">
        <f>R45+R47+R48+R49+R52+R55</f>
        <v>31856.399999999998</v>
      </c>
      <c r="S44" s="39">
        <f t="shared" ref="S44:T44" si="13">S45+S47+S48+S49+S52+S55</f>
        <v>31856.399999999998</v>
      </c>
      <c r="T44" s="39">
        <f t="shared" si="13"/>
        <v>23274.3</v>
      </c>
      <c r="U44" s="39">
        <f t="shared" si="9"/>
        <v>5829.7000000000007</v>
      </c>
      <c r="V44" s="39">
        <f t="shared" si="10"/>
        <v>-17444.599999999999</v>
      </c>
      <c r="W44" s="33">
        <f t="shared" si="2"/>
        <v>0.25047799504174134</v>
      </c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</row>
    <row r="45" spans="1:196" ht="37.15" customHeight="1" x14ac:dyDescent="0.25">
      <c r="A45" s="45"/>
      <c r="B45" s="46" t="s">
        <v>104</v>
      </c>
      <c r="C45" s="97" t="s">
        <v>105</v>
      </c>
      <c r="D45" s="97" t="s">
        <v>106</v>
      </c>
      <c r="E45" s="104" t="s">
        <v>107</v>
      </c>
      <c r="F45" s="105">
        <v>5915.3</v>
      </c>
      <c r="G45" s="55">
        <v>1478.1</v>
      </c>
      <c r="H45" s="55">
        <v>1313.6</v>
      </c>
      <c r="I45" s="54">
        <f t="shared" si="4"/>
        <v>8.306148864449036E-3</v>
      </c>
      <c r="J45" s="55">
        <f t="shared" si="5"/>
        <v>-164.5</v>
      </c>
      <c r="K45" s="56">
        <f t="shared" si="12"/>
        <v>0.88870847709897838</v>
      </c>
      <c r="L45" s="57">
        <v>20000</v>
      </c>
      <c r="M45" s="55">
        <v>20000</v>
      </c>
      <c r="N45" s="55">
        <v>20000</v>
      </c>
      <c r="O45" s="55">
        <v>3271.8</v>
      </c>
      <c r="P45" s="55">
        <f t="shared" si="7"/>
        <v>-16728.2</v>
      </c>
      <c r="Q45" s="56">
        <f t="shared" si="1"/>
        <v>0.16359000000000001</v>
      </c>
      <c r="R45" s="57">
        <f t="shared" si="8"/>
        <v>25915.3</v>
      </c>
      <c r="S45" s="55">
        <f t="shared" si="9"/>
        <v>25915.3</v>
      </c>
      <c r="T45" s="55">
        <f t="shared" si="9"/>
        <v>21478.1</v>
      </c>
      <c r="U45" s="55">
        <f t="shared" si="9"/>
        <v>4585.3999999999996</v>
      </c>
      <c r="V45" s="55">
        <f t="shared" si="10"/>
        <v>-16892.699999999997</v>
      </c>
      <c r="W45" s="56">
        <f t="shared" si="2"/>
        <v>0.21349188242907893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196" s="82" customFormat="1" ht="84" hidden="1" customHeight="1" x14ac:dyDescent="0.3">
      <c r="A46" s="58"/>
      <c r="B46" s="61"/>
      <c r="C46" s="100"/>
      <c r="D46" s="100"/>
      <c r="E46" s="106" t="s">
        <v>297</v>
      </c>
      <c r="F46" s="84"/>
      <c r="G46" s="67"/>
      <c r="H46" s="67"/>
      <c r="I46" s="78">
        <f t="shared" si="4"/>
        <v>0</v>
      </c>
      <c r="J46" s="67">
        <f t="shared" si="5"/>
        <v>0</v>
      </c>
      <c r="K46" s="56" t="str">
        <f t="shared" si="12"/>
        <v/>
      </c>
      <c r="L46" s="66"/>
      <c r="M46" s="67"/>
      <c r="N46" s="67"/>
      <c r="O46" s="67"/>
      <c r="P46" s="55">
        <f t="shared" si="7"/>
        <v>0</v>
      </c>
      <c r="Q46" s="56" t="str">
        <f t="shared" si="1"/>
        <v/>
      </c>
      <c r="R46" s="66">
        <f t="shared" si="8"/>
        <v>0</v>
      </c>
      <c r="S46" s="67">
        <f t="shared" si="9"/>
        <v>0</v>
      </c>
      <c r="T46" s="67">
        <f t="shared" si="9"/>
        <v>0</v>
      </c>
      <c r="U46" s="55">
        <f t="shared" si="9"/>
        <v>0</v>
      </c>
      <c r="V46" s="67">
        <f t="shared" si="10"/>
        <v>0</v>
      </c>
      <c r="W46" s="56" t="str">
        <f t="shared" si="2"/>
        <v/>
      </c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1"/>
      <c r="GF46" s="81"/>
      <c r="GG46" s="81"/>
      <c r="GH46" s="81"/>
      <c r="GI46" s="81"/>
      <c r="GJ46" s="81"/>
      <c r="GK46" s="81"/>
      <c r="GL46" s="81"/>
      <c r="GM46" s="81"/>
      <c r="GN46" s="81"/>
    </row>
    <row r="47" spans="1:196" ht="49.9" customHeight="1" x14ac:dyDescent="0.25">
      <c r="A47" s="45"/>
      <c r="B47" s="46" t="s">
        <v>108</v>
      </c>
      <c r="C47" s="46" t="s">
        <v>109</v>
      </c>
      <c r="D47" s="46" t="s">
        <v>110</v>
      </c>
      <c r="E47" s="104" t="s">
        <v>111</v>
      </c>
      <c r="F47" s="105">
        <v>400</v>
      </c>
      <c r="G47" s="55">
        <v>137</v>
      </c>
      <c r="H47" s="55">
        <v>136.5</v>
      </c>
      <c r="I47" s="99">
        <f t="shared" si="4"/>
        <v>8.6311610840232448E-4</v>
      </c>
      <c r="J47" s="55">
        <f t="shared" si="5"/>
        <v>-0.5</v>
      </c>
      <c r="K47" s="56">
        <f t="shared" si="12"/>
        <v>0.9963503649635036</v>
      </c>
      <c r="L47" s="57"/>
      <c r="M47" s="55"/>
      <c r="N47" s="55"/>
      <c r="O47" s="55"/>
      <c r="P47" s="55">
        <f t="shared" si="7"/>
        <v>0</v>
      </c>
      <c r="Q47" s="56" t="str">
        <f t="shared" si="1"/>
        <v/>
      </c>
      <c r="R47" s="57">
        <f t="shared" si="8"/>
        <v>400</v>
      </c>
      <c r="S47" s="55">
        <f t="shared" si="9"/>
        <v>400</v>
      </c>
      <c r="T47" s="55">
        <f t="shared" si="9"/>
        <v>137</v>
      </c>
      <c r="U47" s="55">
        <f t="shared" si="9"/>
        <v>136.5</v>
      </c>
      <c r="V47" s="55">
        <f t="shared" si="10"/>
        <v>-0.5</v>
      </c>
      <c r="W47" s="56">
        <f t="shared" si="2"/>
        <v>0.9963503649635036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3.75" customHeight="1" x14ac:dyDescent="0.25">
      <c r="A48" s="45"/>
      <c r="B48" s="46" t="s">
        <v>108</v>
      </c>
      <c r="C48" s="46" t="s">
        <v>112</v>
      </c>
      <c r="D48" s="46" t="s">
        <v>113</v>
      </c>
      <c r="E48" s="104" t="s">
        <v>114</v>
      </c>
      <c r="F48" s="105">
        <v>50</v>
      </c>
      <c r="G48" s="55"/>
      <c r="H48" s="55"/>
      <c r="I48" s="99">
        <f t="shared" si="4"/>
        <v>0</v>
      </c>
      <c r="J48" s="55">
        <f t="shared" si="5"/>
        <v>0</v>
      </c>
      <c r="K48" s="56" t="str">
        <f t="shared" si="12"/>
        <v/>
      </c>
      <c r="L48" s="57"/>
      <c r="M48" s="55"/>
      <c r="N48" s="55"/>
      <c r="O48" s="55"/>
      <c r="P48" s="55">
        <f t="shared" si="7"/>
        <v>0</v>
      </c>
      <c r="Q48" s="56" t="str">
        <f t="shared" si="1"/>
        <v/>
      </c>
      <c r="R48" s="57">
        <f t="shared" si="8"/>
        <v>50</v>
      </c>
      <c r="S48" s="55">
        <f t="shared" si="9"/>
        <v>50</v>
      </c>
      <c r="T48" s="55">
        <f t="shared" si="9"/>
        <v>0</v>
      </c>
      <c r="U48" s="55">
        <f t="shared" si="9"/>
        <v>0</v>
      </c>
      <c r="V48" s="55">
        <f t="shared" si="10"/>
        <v>0</v>
      </c>
      <c r="W48" s="56" t="str">
        <f t="shared" si="2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3" hidden="1" customHeight="1" x14ac:dyDescent="0.25">
      <c r="A49" s="45"/>
      <c r="B49" s="46" t="s">
        <v>115</v>
      </c>
      <c r="C49" s="46" t="s">
        <v>116</v>
      </c>
      <c r="D49" s="46" t="s">
        <v>113</v>
      </c>
      <c r="E49" s="104" t="s">
        <v>117</v>
      </c>
      <c r="F49" s="105"/>
      <c r="G49" s="55"/>
      <c r="H49" s="55"/>
      <c r="I49" s="54">
        <f t="shared" si="4"/>
        <v>0</v>
      </c>
      <c r="J49" s="55">
        <f t="shared" si="5"/>
        <v>0</v>
      </c>
      <c r="K49" s="56" t="str">
        <f t="shared" si="12"/>
        <v/>
      </c>
      <c r="L49" s="57"/>
      <c r="M49" s="55"/>
      <c r="N49" s="55"/>
      <c r="O49" s="55"/>
      <c r="P49" s="55">
        <f t="shared" si="7"/>
        <v>0</v>
      </c>
      <c r="Q49" s="56" t="str">
        <f t="shared" si="1"/>
        <v/>
      </c>
      <c r="R49" s="57">
        <f t="shared" si="8"/>
        <v>0</v>
      </c>
      <c r="S49" s="55">
        <f t="shared" si="9"/>
        <v>0</v>
      </c>
      <c r="T49" s="55">
        <f t="shared" si="9"/>
        <v>0</v>
      </c>
      <c r="U49" s="55">
        <f t="shared" si="9"/>
        <v>0</v>
      </c>
      <c r="V49" s="55">
        <f t="shared" si="10"/>
        <v>0</v>
      </c>
      <c r="W49" s="56" t="str">
        <f t="shared" si="2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s="71" customFormat="1" ht="79.900000000000006" hidden="1" customHeight="1" x14ac:dyDescent="0.3">
      <c r="A50" s="58"/>
      <c r="B50" s="61"/>
      <c r="C50" s="61"/>
      <c r="D50" s="61"/>
      <c r="E50" s="62" t="s">
        <v>118</v>
      </c>
      <c r="F50" s="84"/>
      <c r="G50" s="67"/>
      <c r="H50" s="67"/>
      <c r="I50" s="78">
        <f t="shared" si="4"/>
        <v>0</v>
      </c>
      <c r="J50" s="67">
        <f t="shared" si="5"/>
        <v>0</v>
      </c>
      <c r="K50" s="56" t="str">
        <f t="shared" si="12"/>
        <v/>
      </c>
      <c r="L50" s="66"/>
      <c r="M50" s="67"/>
      <c r="N50" s="67"/>
      <c r="O50" s="67"/>
      <c r="P50" s="39">
        <f t="shared" si="7"/>
        <v>0</v>
      </c>
      <c r="Q50" s="56" t="str">
        <f t="shared" si="1"/>
        <v/>
      </c>
      <c r="R50" s="66">
        <f t="shared" si="8"/>
        <v>0</v>
      </c>
      <c r="S50" s="67">
        <f t="shared" si="9"/>
        <v>0</v>
      </c>
      <c r="T50" s="67">
        <f t="shared" si="9"/>
        <v>0</v>
      </c>
      <c r="U50" s="55">
        <f t="shared" si="9"/>
        <v>0</v>
      </c>
      <c r="V50" s="55">
        <f t="shared" si="10"/>
        <v>0</v>
      </c>
      <c r="W50" s="56" t="str">
        <f t="shared" si="2"/>
        <v/>
      </c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70"/>
      <c r="GF50" s="70"/>
      <c r="GG50" s="70"/>
      <c r="GH50" s="70"/>
      <c r="GI50" s="70"/>
      <c r="GJ50" s="70"/>
      <c r="GK50" s="70"/>
      <c r="GL50" s="70"/>
      <c r="GM50" s="70"/>
      <c r="GN50" s="70"/>
    </row>
    <row r="51" spans="1:196" s="71" customFormat="1" ht="115.5" hidden="1" customHeight="1" x14ac:dyDescent="0.3">
      <c r="A51" s="58"/>
      <c r="B51" s="61"/>
      <c r="C51" s="61"/>
      <c r="D51" s="61"/>
      <c r="E51" s="62" t="s">
        <v>119</v>
      </c>
      <c r="F51" s="84"/>
      <c r="G51" s="67"/>
      <c r="H51" s="67"/>
      <c r="I51" s="78">
        <f t="shared" si="4"/>
        <v>0</v>
      </c>
      <c r="J51" s="67">
        <f t="shared" si="5"/>
        <v>0</v>
      </c>
      <c r="K51" s="56" t="str">
        <f t="shared" si="12"/>
        <v/>
      </c>
      <c r="L51" s="66"/>
      <c r="M51" s="67"/>
      <c r="N51" s="67"/>
      <c r="O51" s="67"/>
      <c r="P51" s="39">
        <f t="shared" si="7"/>
        <v>0</v>
      </c>
      <c r="Q51" s="56" t="str">
        <f t="shared" si="1"/>
        <v/>
      </c>
      <c r="R51" s="66">
        <f t="shared" si="8"/>
        <v>0</v>
      </c>
      <c r="S51" s="67">
        <f t="shared" si="9"/>
        <v>0</v>
      </c>
      <c r="T51" s="67">
        <f t="shared" si="9"/>
        <v>0</v>
      </c>
      <c r="U51" s="55">
        <f t="shared" si="9"/>
        <v>0</v>
      </c>
      <c r="V51" s="67">
        <f t="shared" si="10"/>
        <v>0</v>
      </c>
      <c r="W51" s="56" t="str">
        <f t="shared" si="2"/>
        <v/>
      </c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70"/>
      <c r="GF51" s="70"/>
      <c r="GG51" s="70"/>
      <c r="GH51" s="70"/>
      <c r="GI51" s="70"/>
      <c r="GJ51" s="70"/>
      <c r="GK51" s="70"/>
      <c r="GL51" s="70"/>
      <c r="GM51" s="70"/>
      <c r="GN51" s="70"/>
    </row>
    <row r="52" spans="1:196" ht="34.5" customHeight="1" x14ac:dyDescent="0.25">
      <c r="A52" s="45"/>
      <c r="B52" s="46" t="s">
        <v>120</v>
      </c>
      <c r="C52" s="46" t="s">
        <v>121</v>
      </c>
      <c r="D52" s="46" t="s">
        <v>113</v>
      </c>
      <c r="E52" s="104" t="s">
        <v>122</v>
      </c>
      <c r="F52" s="105">
        <v>2099.3000000000002</v>
      </c>
      <c r="G52" s="55">
        <v>608.20000000000005</v>
      </c>
      <c r="H52" s="55">
        <v>302.2</v>
      </c>
      <c r="I52" s="54">
        <f t="shared" si="4"/>
        <v>1.9108695088584796E-3</v>
      </c>
      <c r="J52" s="55">
        <f t="shared" si="5"/>
        <v>-306.00000000000006</v>
      </c>
      <c r="K52" s="56">
        <f t="shared" si="12"/>
        <v>0.49687602762249256</v>
      </c>
      <c r="L52" s="57"/>
      <c r="M52" s="55"/>
      <c r="N52" s="55"/>
      <c r="O52" s="55"/>
      <c r="P52" s="39">
        <f t="shared" si="7"/>
        <v>0</v>
      </c>
      <c r="Q52" s="56" t="str">
        <f t="shared" si="1"/>
        <v/>
      </c>
      <c r="R52" s="57">
        <f t="shared" si="8"/>
        <v>2099.3000000000002</v>
      </c>
      <c r="S52" s="55">
        <f t="shared" si="9"/>
        <v>2099.3000000000002</v>
      </c>
      <c r="T52" s="55">
        <f t="shared" si="9"/>
        <v>608.20000000000005</v>
      </c>
      <c r="U52" s="55">
        <f t="shared" si="9"/>
        <v>302.2</v>
      </c>
      <c r="V52" s="55">
        <f t="shared" si="10"/>
        <v>-306.00000000000006</v>
      </c>
      <c r="W52" s="56">
        <f t="shared" si="2"/>
        <v>0.49687602762249256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ht="30.75" hidden="1" customHeight="1" x14ac:dyDescent="0.25">
      <c r="A53" s="45"/>
      <c r="B53" s="46"/>
      <c r="C53" s="46" t="s">
        <v>123</v>
      </c>
      <c r="D53" s="46" t="s">
        <v>113</v>
      </c>
      <c r="E53" s="104" t="s">
        <v>124</v>
      </c>
      <c r="F53" s="105"/>
      <c r="G53" s="55"/>
      <c r="H53" s="55"/>
      <c r="I53" s="99">
        <f t="shared" si="4"/>
        <v>0</v>
      </c>
      <c r="J53" s="55">
        <f t="shared" si="5"/>
        <v>0</v>
      </c>
      <c r="K53" s="56" t="str">
        <f t="shared" si="12"/>
        <v/>
      </c>
      <c r="L53" s="57"/>
      <c r="M53" s="55"/>
      <c r="N53" s="55"/>
      <c r="O53" s="55"/>
      <c r="P53" s="39">
        <f t="shared" si="7"/>
        <v>0</v>
      </c>
      <c r="Q53" s="56" t="str">
        <f t="shared" si="1"/>
        <v/>
      </c>
      <c r="R53" s="57">
        <f t="shared" si="8"/>
        <v>0</v>
      </c>
      <c r="S53" s="55">
        <f t="shared" si="9"/>
        <v>0</v>
      </c>
      <c r="T53" s="55">
        <f t="shared" si="9"/>
        <v>0</v>
      </c>
      <c r="U53" s="55">
        <f t="shared" si="9"/>
        <v>0</v>
      </c>
      <c r="V53" s="55">
        <f t="shared" si="10"/>
        <v>0</v>
      </c>
      <c r="W53" s="56" t="str">
        <f t="shared" si="2"/>
        <v/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s="71" customFormat="1" ht="82.15" hidden="1" customHeight="1" x14ac:dyDescent="0.3">
      <c r="A54" s="58"/>
      <c r="B54" s="61"/>
      <c r="C54" s="61"/>
      <c r="D54" s="61"/>
      <c r="E54" s="62" t="s">
        <v>125</v>
      </c>
      <c r="F54" s="84"/>
      <c r="G54" s="67"/>
      <c r="H54" s="67"/>
      <c r="I54" s="65">
        <f t="shared" si="4"/>
        <v>0</v>
      </c>
      <c r="J54" s="67">
        <f t="shared" si="5"/>
        <v>0</v>
      </c>
      <c r="K54" s="56" t="str">
        <f t="shared" si="12"/>
        <v/>
      </c>
      <c r="L54" s="66"/>
      <c r="M54" s="67"/>
      <c r="N54" s="67"/>
      <c r="O54" s="67"/>
      <c r="P54" s="39">
        <f t="shared" si="7"/>
        <v>0</v>
      </c>
      <c r="Q54" s="56" t="str">
        <f t="shared" si="1"/>
        <v/>
      </c>
      <c r="R54" s="66">
        <f t="shared" si="8"/>
        <v>0</v>
      </c>
      <c r="S54" s="67">
        <f t="shared" si="9"/>
        <v>0</v>
      </c>
      <c r="T54" s="67">
        <f t="shared" si="9"/>
        <v>0</v>
      </c>
      <c r="U54" s="55">
        <f t="shared" si="9"/>
        <v>0</v>
      </c>
      <c r="V54" s="67">
        <f t="shared" si="10"/>
        <v>0</v>
      </c>
      <c r="W54" s="56" t="str">
        <f t="shared" si="2"/>
        <v/>
      </c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70"/>
      <c r="GF54" s="70"/>
      <c r="GG54" s="70"/>
      <c r="GH54" s="70"/>
      <c r="GI54" s="70"/>
      <c r="GJ54" s="70"/>
      <c r="GK54" s="70"/>
      <c r="GL54" s="70"/>
      <c r="GM54" s="70"/>
      <c r="GN54" s="70"/>
    </row>
    <row r="55" spans="1:196" ht="33" customHeight="1" x14ac:dyDescent="0.25">
      <c r="A55" s="45"/>
      <c r="B55" s="46" t="s">
        <v>126</v>
      </c>
      <c r="C55" s="97" t="s">
        <v>127</v>
      </c>
      <c r="D55" s="97" t="s">
        <v>113</v>
      </c>
      <c r="E55" s="98" t="s">
        <v>128</v>
      </c>
      <c r="F55" s="105">
        <v>3391.8</v>
      </c>
      <c r="G55" s="55">
        <v>1051</v>
      </c>
      <c r="H55" s="55">
        <v>805.6</v>
      </c>
      <c r="I55" s="54">
        <f t="shared" si="4"/>
        <v>5.0939658383070529E-3</v>
      </c>
      <c r="J55" s="55">
        <f t="shared" si="5"/>
        <v>-245.39999999999998</v>
      </c>
      <c r="K55" s="56">
        <f t="shared" si="12"/>
        <v>0.76650808753568034</v>
      </c>
      <c r="L55" s="57"/>
      <c r="M55" s="55"/>
      <c r="N55" s="55"/>
      <c r="O55" s="55"/>
      <c r="P55" s="39">
        <f t="shared" si="7"/>
        <v>0</v>
      </c>
      <c r="Q55" s="56" t="str">
        <f t="shared" si="1"/>
        <v/>
      </c>
      <c r="R55" s="57">
        <f t="shared" si="8"/>
        <v>3391.8</v>
      </c>
      <c r="S55" s="55">
        <f t="shared" si="9"/>
        <v>3391.8</v>
      </c>
      <c r="T55" s="55">
        <f t="shared" si="9"/>
        <v>1051</v>
      </c>
      <c r="U55" s="55">
        <f t="shared" si="9"/>
        <v>805.6</v>
      </c>
      <c r="V55" s="55">
        <f t="shared" si="10"/>
        <v>-245.39999999999998</v>
      </c>
      <c r="W55" s="56">
        <f t="shared" si="2"/>
        <v>0.76650808753568034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196" s="18" customFormat="1" ht="43.5" customHeight="1" x14ac:dyDescent="0.3">
      <c r="A56" s="35">
        <v>3</v>
      </c>
      <c r="B56" s="36" t="s">
        <v>15</v>
      </c>
      <c r="C56" s="36" t="s">
        <v>16</v>
      </c>
      <c r="D56" s="36"/>
      <c r="E56" s="107" t="s">
        <v>17</v>
      </c>
      <c r="F56" s="38">
        <f>SUM(F57:F66,F68:F75)</f>
        <v>36917</v>
      </c>
      <c r="G56" s="39">
        <f>SUM(G57:G66,G68:G75)</f>
        <v>9212.3999999999978</v>
      </c>
      <c r="H56" s="39">
        <f>SUM(H57:H66,H68:H75)</f>
        <v>7198.7999999999993</v>
      </c>
      <c r="I56" s="40">
        <f t="shared" si="4"/>
        <v>4.5519415686202588E-2</v>
      </c>
      <c r="J56" s="39">
        <f t="shared" si="5"/>
        <v>-2013.5999999999985</v>
      </c>
      <c r="K56" s="33">
        <f t="shared" si="12"/>
        <v>0.78142503582128442</v>
      </c>
      <c r="L56" s="41">
        <f>SUM(L57:L66,L68:L75)</f>
        <v>329.8</v>
      </c>
      <c r="M56" s="39">
        <f>SUM(M57:M66,M68:M75)</f>
        <v>384.7</v>
      </c>
      <c r="N56" s="39">
        <f>SUM(N57:N66,N68:N75)</f>
        <v>144.30000000000001</v>
      </c>
      <c r="O56" s="39">
        <f>SUM(O57:O66,O68:O75)</f>
        <v>21.6</v>
      </c>
      <c r="P56" s="39">
        <f>O56-N56</f>
        <v>-122.70000000000002</v>
      </c>
      <c r="Q56" s="33">
        <f t="shared" si="1"/>
        <v>0.1496881496881497</v>
      </c>
      <c r="R56" s="41">
        <f>SUM(R57:R66,R68:R75)</f>
        <v>37246.800000000003</v>
      </c>
      <c r="S56" s="39">
        <f>SUM(S57:S66,S68:S75)</f>
        <v>37301.699999999997</v>
      </c>
      <c r="T56" s="39">
        <f>SUM(T57:T66,T68:T75)</f>
        <v>9356.7000000000007</v>
      </c>
      <c r="U56" s="39">
        <f t="shared" si="9"/>
        <v>7220.4</v>
      </c>
      <c r="V56" s="39">
        <f t="shared" si="10"/>
        <v>-2136.3000000000011</v>
      </c>
      <c r="W56" s="33">
        <f t="shared" si="2"/>
        <v>0.77168232389624536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8" customFormat="1" ht="38.25" customHeight="1" x14ac:dyDescent="0.25">
      <c r="A57" s="45"/>
      <c r="B57" s="46" t="s">
        <v>18</v>
      </c>
      <c r="C57" s="46" t="s">
        <v>19</v>
      </c>
      <c r="D57" s="97" t="s">
        <v>20</v>
      </c>
      <c r="E57" s="98" t="s">
        <v>21</v>
      </c>
      <c r="F57" s="108">
        <v>224</v>
      </c>
      <c r="G57" s="109">
        <v>12</v>
      </c>
      <c r="H57" s="109">
        <v>3.2</v>
      </c>
      <c r="I57" s="99">
        <f t="shared" si="4"/>
        <v>2.0234223786721162E-5</v>
      </c>
      <c r="J57" s="55">
        <f t="shared" si="5"/>
        <v>-8.8000000000000007</v>
      </c>
      <c r="K57" s="56">
        <f t="shared" si="12"/>
        <v>0.26666666666666666</v>
      </c>
      <c r="L57" s="57"/>
      <c r="M57" s="55"/>
      <c r="N57" s="55"/>
      <c r="O57" s="109"/>
      <c r="P57" s="39">
        <f>O57-N57</f>
        <v>0</v>
      </c>
      <c r="Q57" s="56" t="str">
        <f t="shared" si="1"/>
        <v/>
      </c>
      <c r="R57" s="57">
        <f t="shared" ref="R57:R67" si="14">SUM(F57,L57)</f>
        <v>224</v>
      </c>
      <c r="S57" s="55">
        <f t="shared" ref="S57:T72" si="15">SUM(F57,M57)</f>
        <v>224</v>
      </c>
      <c r="T57" s="55">
        <f t="shared" si="15"/>
        <v>12</v>
      </c>
      <c r="U57" s="55">
        <f t="shared" si="9"/>
        <v>3.2</v>
      </c>
      <c r="V57" s="55">
        <f t="shared" si="10"/>
        <v>-8.8000000000000007</v>
      </c>
      <c r="W57" s="56">
        <f t="shared" si="2"/>
        <v>0.26666666666666666</v>
      </c>
      <c r="X57" s="2"/>
      <c r="Y57" s="2"/>
      <c r="Z57" s="110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8" customFormat="1" ht="37.5" customHeight="1" x14ac:dyDescent="0.25">
      <c r="A58" s="45"/>
      <c r="B58" s="46" t="s">
        <v>22</v>
      </c>
      <c r="C58" s="46" t="s">
        <v>23</v>
      </c>
      <c r="D58" s="97" t="s">
        <v>24</v>
      </c>
      <c r="E58" s="98" t="s">
        <v>25</v>
      </c>
      <c r="F58" s="108">
        <v>38.4</v>
      </c>
      <c r="G58" s="109">
        <v>10.8</v>
      </c>
      <c r="H58" s="109">
        <v>2.9</v>
      </c>
      <c r="I58" s="111">
        <f t="shared" si="4"/>
        <v>1.833726530671605E-5</v>
      </c>
      <c r="J58" s="55">
        <f t="shared" si="5"/>
        <v>-7.9</v>
      </c>
      <c r="K58" s="56">
        <f t="shared" si="12"/>
        <v>0.26851851851851849</v>
      </c>
      <c r="L58" s="57"/>
      <c r="M58" s="55"/>
      <c r="N58" s="55"/>
      <c r="O58" s="109"/>
      <c r="P58" s="39">
        <f>O58-N58</f>
        <v>0</v>
      </c>
      <c r="Q58" s="56" t="str">
        <f t="shared" si="1"/>
        <v/>
      </c>
      <c r="R58" s="57">
        <f t="shared" si="14"/>
        <v>38.4</v>
      </c>
      <c r="S58" s="55">
        <f t="shared" si="15"/>
        <v>38.4</v>
      </c>
      <c r="T58" s="55">
        <f t="shared" si="15"/>
        <v>10.8</v>
      </c>
      <c r="U58" s="55">
        <f t="shared" si="9"/>
        <v>2.9</v>
      </c>
      <c r="V58" s="55">
        <f t="shared" si="10"/>
        <v>-7.9</v>
      </c>
      <c r="W58" s="56">
        <f t="shared" si="2"/>
        <v>0.26851851851851849</v>
      </c>
      <c r="X58" s="2"/>
      <c r="Y58" s="2"/>
      <c r="Z58" s="110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8" customFormat="1" ht="52.5" customHeight="1" x14ac:dyDescent="0.25">
      <c r="A59" s="45"/>
      <c r="B59" s="46" t="s">
        <v>26</v>
      </c>
      <c r="C59" s="46" t="s">
        <v>27</v>
      </c>
      <c r="D59" s="97" t="s">
        <v>24</v>
      </c>
      <c r="E59" s="98" t="s">
        <v>28</v>
      </c>
      <c r="F59" s="108">
        <v>2960.6</v>
      </c>
      <c r="G59" s="109">
        <v>903</v>
      </c>
      <c r="H59" s="109">
        <v>556.4</v>
      </c>
      <c r="I59" s="54">
        <f t="shared" si="4"/>
        <v>3.518225660916142E-3</v>
      </c>
      <c r="J59" s="55">
        <f t="shared" si="5"/>
        <v>-346.6</v>
      </c>
      <c r="K59" s="56">
        <f t="shared" si="12"/>
        <v>0.61616832779623476</v>
      </c>
      <c r="L59" s="57"/>
      <c r="M59" s="55"/>
      <c r="N59" s="55"/>
      <c r="O59" s="109"/>
      <c r="P59" s="39">
        <f>O59-N59</f>
        <v>0</v>
      </c>
      <c r="Q59" s="56" t="str">
        <f t="shared" si="1"/>
        <v/>
      </c>
      <c r="R59" s="57">
        <f t="shared" si="14"/>
        <v>2960.6</v>
      </c>
      <c r="S59" s="55">
        <f t="shared" si="15"/>
        <v>2960.6</v>
      </c>
      <c r="T59" s="55">
        <f t="shared" si="15"/>
        <v>903</v>
      </c>
      <c r="U59" s="55">
        <f t="shared" si="9"/>
        <v>556.4</v>
      </c>
      <c r="V59" s="55">
        <f t="shared" si="10"/>
        <v>-346.6</v>
      </c>
      <c r="W59" s="56">
        <f t="shared" si="2"/>
        <v>0.61616832779623476</v>
      </c>
      <c r="X59" s="2"/>
      <c r="Y59" s="2"/>
      <c r="Z59" s="110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8" customFormat="1" ht="48.75" customHeight="1" x14ac:dyDescent="0.25">
      <c r="A60" s="45"/>
      <c r="B60" s="46" t="s">
        <v>29</v>
      </c>
      <c r="C60" s="97" t="s">
        <v>299</v>
      </c>
      <c r="D60" s="97" t="s">
        <v>24</v>
      </c>
      <c r="E60" s="98" t="s">
        <v>298</v>
      </c>
      <c r="F60" s="108">
        <v>40</v>
      </c>
      <c r="G60" s="109">
        <v>10.3</v>
      </c>
      <c r="H60" s="112">
        <v>4</v>
      </c>
      <c r="I60" s="111">
        <f t="shared" si="4"/>
        <v>2.529277973340145E-5</v>
      </c>
      <c r="J60" s="55">
        <f t="shared" si="5"/>
        <v>-6.3000000000000007</v>
      </c>
      <c r="K60" s="56">
        <f t="shared" si="12"/>
        <v>0.38834951456310679</v>
      </c>
      <c r="L60" s="57"/>
      <c r="M60" s="55"/>
      <c r="N60" s="55"/>
      <c r="O60" s="109"/>
      <c r="P60" s="39"/>
      <c r="Q60" s="56" t="str">
        <f t="shared" si="1"/>
        <v/>
      </c>
      <c r="R60" s="57">
        <f t="shared" si="14"/>
        <v>40</v>
      </c>
      <c r="S60" s="55">
        <f t="shared" si="15"/>
        <v>40</v>
      </c>
      <c r="T60" s="55">
        <f t="shared" si="15"/>
        <v>10.3</v>
      </c>
      <c r="U60" s="55">
        <f t="shared" si="9"/>
        <v>4</v>
      </c>
      <c r="V60" s="55">
        <f t="shared" si="10"/>
        <v>-6.3000000000000007</v>
      </c>
      <c r="W60" s="56">
        <f t="shared" si="2"/>
        <v>0.38834951456310679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8" customFormat="1" ht="67.5" customHeight="1" x14ac:dyDescent="0.25">
      <c r="A61" s="45"/>
      <c r="B61" s="46" t="s">
        <v>30</v>
      </c>
      <c r="C61" s="97" t="s">
        <v>31</v>
      </c>
      <c r="D61" s="97" t="s">
        <v>32</v>
      </c>
      <c r="E61" s="104" t="s">
        <v>33</v>
      </c>
      <c r="F61" s="108">
        <v>6836.9</v>
      </c>
      <c r="G61" s="109">
        <v>1668</v>
      </c>
      <c r="H61" s="109">
        <v>1581.1</v>
      </c>
      <c r="I61" s="54">
        <f t="shared" si="4"/>
        <v>9.9976035091202588E-3</v>
      </c>
      <c r="J61" s="55">
        <f t="shared" si="5"/>
        <v>-86.900000000000091</v>
      </c>
      <c r="K61" s="56">
        <f t="shared" si="12"/>
        <v>0.94790167865707431</v>
      </c>
      <c r="L61" s="57">
        <v>42.1</v>
      </c>
      <c r="M61" s="55">
        <v>42.8</v>
      </c>
      <c r="N61" s="55">
        <v>1.8</v>
      </c>
      <c r="O61" s="109">
        <v>1.8</v>
      </c>
      <c r="P61" s="55">
        <f>O61-N61</f>
        <v>0</v>
      </c>
      <c r="Q61" s="56">
        <f t="shared" si="1"/>
        <v>1</v>
      </c>
      <c r="R61" s="57">
        <f t="shared" si="14"/>
        <v>6879</v>
      </c>
      <c r="S61" s="55">
        <f t="shared" si="15"/>
        <v>6879.7</v>
      </c>
      <c r="T61" s="55">
        <f t="shared" si="15"/>
        <v>1669.8</v>
      </c>
      <c r="U61" s="55">
        <f t="shared" si="9"/>
        <v>1582.8999999999999</v>
      </c>
      <c r="V61" s="55">
        <f t="shared" si="10"/>
        <v>-86.900000000000091</v>
      </c>
      <c r="W61" s="56">
        <f t="shared" si="2"/>
        <v>0.94795783926218702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8" customFormat="1" ht="37.9" customHeight="1" x14ac:dyDescent="0.25">
      <c r="A62" s="45"/>
      <c r="B62" s="46" t="s">
        <v>34</v>
      </c>
      <c r="C62" s="46" t="s">
        <v>35</v>
      </c>
      <c r="D62" s="97" t="s">
        <v>36</v>
      </c>
      <c r="E62" s="98" t="s">
        <v>37</v>
      </c>
      <c r="F62" s="108">
        <v>13420.8</v>
      </c>
      <c r="G62" s="109">
        <v>3359.7</v>
      </c>
      <c r="H62" s="109">
        <v>3040.7</v>
      </c>
      <c r="I62" s="54">
        <f t="shared" si="4"/>
        <v>1.9226938833838449E-2</v>
      </c>
      <c r="J62" s="55">
        <f t="shared" si="5"/>
        <v>-319</v>
      </c>
      <c r="K62" s="56">
        <f t="shared" si="12"/>
        <v>0.90505104622436527</v>
      </c>
      <c r="L62" s="57">
        <v>243.2</v>
      </c>
      <c r="M62" s="55">
        <v>262.39999999999998</v>
      </c>
      <c r="N62" s="55">
        <v>98</v>
      </c>
      <c r="O62" s="109">
        <v>19.8</v>
      </c>
      <c r="P62" s="55">
        <f>O62-N62</f>
        <v>-78.2</v>
      </c>
      <c r="Q62" s="56">
        <f t="shared" si="1"/>
        <v>0.20204081632653062</v>
      </c>
      <c r="R62" s="57">
        <f t="shared" si="14"/>
        <v>13664</v>
      </c>
      <c r="S62" s="55">
        <f t="shared" si="15"/>
        <v>13683.199999999999</v>
      </c>
      <c r="T62" s="55">
        <f t="shared" si="15"/>
        <v>3457.7</v>
      </c>
      <c r="U62" s="55">
        <f t="shared" si="9"/>
        <v>3060.5</v>
      </c>
      <c r="V62" s="55">
        <f t="shared" si="10"/>
        <v>-397.19999999999982</v>
      </c>
      <c r="W62" s="56">
        <f t="shared" si="2"/>
        <v>0.88512595077652778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16" customFormat="1" ht="34.15" hidden="1" customHeight="1" x14ac:dyDescent="0.3">
      <c r="A63" s="58"/>
      <c r="B63" s="61"/>
      <c r="C63" s="61"/>
      <c r="D63" s="100"/>
      <c r="E63" s="113" t="s">
        <v>38</v>
      </c>
      <c r="F63" s="114"/>
      <c r="G63" s="115"/>
      <c r="H63" s="115"/>
      <c r="I63" s="78">
        <f t="shared" si="4"/>
        <v>0</v>
      </c>
      <c r="J63" s="55">
        <f t="shared" si="5"/>
        <v>0</v>
      </c>
      <c r="K63" s="56" t="str">
        <f t="shared" si="12"/>
        <v/>
      </c>
      <c r="L63" s="66"/>
      <c r="M63" s="67"/>
      <c r="N63" s="67"/>
      <c r="O63" s="115"/>
      <c r="P63" s="39">
        <f>O63-N63</f>
        <v>0</v>
      </c>
      <c r="Q63" s="56" t="str">
        <f t="shared" si="1"/>
        <v/>
      </c>
      <c r="R63" s="66">
        <f t="shared" si="14"/>
        <v>0</v>
      </c>
      <c r="S63" s="67">
        <f t="shared" si="15"/>
        <v>0</v>
      </c>
      <c r="T63" s="67">
        <f t="shared" si="15"/>
        <v>0</v>
      </c>
      <c r="U63" s="55">
        <f t="shared" si="9"/>
        <v>0</v>
      </c>
      <c r="V63" s="67">
        <f t="shared" si="10"/>
        <v>0</v>
      </c>
      <c r="W63" s="56" t="str">
        <f t="shared" si="2"/>
        <v/>
      </c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</row>
    <row r="64" spans="1:196" s="18" customFormat="1" ht="35.25" customHeight="1" x14ac:dyDescent="0.25">
      <c r="A64" s="45"/>
      <c r="B64" s="97" t="s">
        <v>39</v>
      </c>
      <c r="C64" s="97" t="s">
        <v>40</v>
      </c>
      <c r="D64" s="97" t="s">
        <v>41</v>
      </c>
      <c r="E64" s="51" t="s">
        <v>42</v>
      </c>
      <c r="F64" s="108">
        <v>85.8</v>
      </c>
      <c r="G64" s="109"/>
      <c r="H64" s="112"/>
      <c r="I64" s="99">
        <f t="shared" si="4"/>
        <v>0</v>
      </c>
      <c r="J64" s="55">
        <f t="shared" si="5"/>
        <v>0</v>
      </c>
      <c r="K64" s="56" t="str">
        <f t="shared" si="12"/>
        <v/>
      </c>
      <c r="L64" s="57"/>
      <c r="M64" s="55"/>
      <c r="N64" s="55"/>
      <c r="O64" s="109"/>
      <c r="P64" s="55">
        <f>O64-N64</f>
        <v>0</v>
      </c>
      <c r="Q64" s="56" t="str">
        <f t="shared" si="1"/>
        <v/>
      </c>
      <c r="R64" s="57">
        <f t="shared" si="14"/>
        <v>85.8</v>
      </c>
      <c r="S64" s="55">
        <f t="shared" si="15"/>
        <v>85.8</v>
      </c>
      <c r="T64" s="55">
        <f t="shared" si="15"/>
        <v>0</v>
      </c>
      <c r="U64" s="55">
        <f t="shared" si="9"/>
        <v>0</v>
      </c>
      <c r="V64" s="55">
        <f t="shared" si="10"/>
        <v>0</v>
      </c>
      <c r="W64" s="56" t="str">
        <f t="shared" si="2"/>
        <v/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8" customFormat="1" ht="38.450000000000003" customHeight="1" x14ac:dyDescent="0.25">
      <c r="A65" s="45"/>
      <c r="B65" s="97" t="s">
        <v>43</v>
      </c>
      <c r="C65" s="97" t="s">
        <v>44</v>
      </c>
      <c r="D65" s="97" t="s">
        <v>41</v>
      </c>
      <c r="E65" s="104" t="s">
        <v>314</v>
      </c>
      <c r="F65" s="108">
        <v>5014.7</v>
      </c>
      <c r="G65" s="109">
        <v>1216.4000000000001</v>
      </c>
      <c r="H65" s="109">
        <v>1007.3</v>
      </c>
      <c r="I65" s="54">
        <f t="shared" si="4"/>
        <v>6.3693542563638206E-3</v>
      </c>
      <c r="J65" s="55">
        <f t="shared" si="5"/>
        <v>-209.10000000000014</v>
      </c>
      <c r="K65" s="56">
        <f t="shared" si="12"/>
        <v>0.82809930943768484</v>
      </c>
      <c r="L65" s="57">
        <v>25.5</v>
      </c>
      <c r="M65" s="55">
        <v>25.5</v>
      </c>
      <c r="N65" s="55">
        <v>25.5</v>
      </c>
      <c r="O65" s="109"/>
      <c r="P65" s="55">
        <f>O65-N65</f>
        <v>-25.5</v>
      </c>
      <c r="Q65" s="56">
        <f t="shared" si="1"/>
        <v>0</v>
      </c>
      <c r="R65" s="57">
        <f t="shared" si="14"/>
        <v>5040.2</v>
      </c>
      <c r="S65" s="55">
        <f t="shared" si="15"/>
        <v>5040.2</v>
      </c>
      <c r="T65" s="55">
        <f t="shared" si="15"/>
        <v>1241.9000000000001</v>
      </c>
      <c r="U65" s="55">
        <f t="shared" si="9"/>
        <v>1007.3</v>
      </c>
      <c r="V65" s="55">
        <f t="shared" si="10"/>
        <v>-234.60000000000014</v>
      </c>
      <c r="W65" s="56">
        <f t="shared" si="2"/>
        <v>0.81109590144133981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8" customFormat="1" ht="67.5" customHeight="1" x14ac:dyDescent="0.25">
      <c r="A66" s="45"/>
      <c r="B66" s="97" t="s">
        <v>43</v>
      </c>
      <c r="C66" s="97" t="s">
        <v>263</v>
      </c>
      <c r="D66" s="97" t="s">
        <v>41</v>
      </c>
      <c r="E66" s="104" t="s">
        <v>264</v>
      </c>
      <c r="F66" s="108">
        <v>37.4</v>
      </c>
      <c r="G66" s="109">
        <v>12.2</v>
      </c>
      <c r="H66" s="109"/>
      <c r="I66" s="99">
        <f t="shared" si="4"/>
        <v>0</v>
      </c>
      <c r="J66" s="55">
        <f t="shared" si="5"/>
        <v>-12.2</v>
      </c>
      <c r="K66" s="56">
        <f t="shared" si="12"/>
        <v>0</v>
      </c>
      <c r="L66" s="57"/>
      <c r="M66" s="55"/>
      <c r="N66" s="55"/>
      <c r="O66" s="109"/>
      <c r="P66" s="55">
        <f t="shared" ref="P66:P67" si="16">O66-N66</f>
        <v>0</v>
      </c>
      <c r="Q66" s="56" t="str">
        <f t="shared" si="1"/>
        <v/>
      </c>
      <c r="R66" s="57">
        <f t="shared" si="14"/>
        <v>37.4</v>
      </c>
      <c r="S66" s="55">
        <f t="shared" si="15"/>
        <v>37.4</v>
      </c>
      <c r="T66" s="55">
        <f t="shared" si="15"/>
        <v>12.2</v>
      </c>
      <c r="U66" s="55">
        <f t="shared" si="9"/>
        <v>0</v>
      </c>
      <c r="V66" s="55">
        <f t="shared" si="10"/>
        <v>-12.2</v>
      </c>
      <c r="W66" s="56">
        <f t="shared" si="2"/>
        <v>0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90" customFormat="1" ht="78" hidden="1" customHeight="1" x14ac:dyDescent="0.3">
      <c r="A67" s="83"/>
      <c r="B67" s="76"/>
      <c r="C67" s="77"/>
      <c r="D67" s="76"/>
      <c r="E67" s="62" t="s">
        <v>315</v>
      </c>
      <c r="F67" s="84"/>
      <c r="G67" s="67"/>
      <c r="H67" s="67"/>
      <c r="I67" s="65">
        <f t="shared" si="4"/>
        <v>0</v>
      </c>
      <c r="J67" s="55">
        <f t="shared" si="5"/>
        <v>0</v>
      </c>
      <c r="K67" s="56" t="str">
        <f t="shared" si="12"/>
        <v/>
      </c>
      <c r="L67" s="92"/>
      <c r="M67" s="85"/>
      <c r="N67" s="85"/>
      <c r="O67" s="85"/>
      <c r="P67" s="94">
        <f t="shared" si="16"/>
        <v>0</v>
      </c>
      <c r="Q67" s="56" t="str">
        <f t="shared" si="1"/>
        <v/>
      </c>
      <c r="R67" s="92">
        <f t="shared" si="14"/>
        <v>0</v>
      </c>
      <c r="S67" s="85">
        <f t="shared" si="15"/>
        <v>0</v>
      </c>
      <c r="T67" s="85">
        <f t="shared" si="15"/>
        <v>0</v>
      </c>
      <c r="U67" s="55">
        <f t="shared" si="9"/>
        <v>0</v>
      </c>
      <c r="V67" s="67">
        <f t="shared" si="10"/>
        <v>0</v>
      </c>
      <c r="W67" s="56" t="str">
        <f t="shared" si="2"/>
        <v/>
      </c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88"/>
      <c r="EK67" s="88"/>
      <c r="EL67" s="88"/>
      <c r="EM67" s="88"/>
      <c r="EN67" s="88"/>
      <c r="EO67" s="88"/>
      <c r="EP67" s="88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88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9"/>
      <c r="GF67" s="89"/>
      <c r="GG67" s="89"/>
      <c r="GH67" s="89"/>
      <c r="GI67" s="89"/>
      <c r="GJ67" s="89"/>
      <c r="GK67" s="89"/>
      <c r="GL67" s="89"/>
      <c r="GM67" s="89"/>
      <c r="GN67" s="89"/>
    </row>
    <row r="68" spans="1:196" ht="34.9" customHeight="1" x14ac:dyDescent="0.25">
      <c r="A68" s="45"/>
      <c r="B68" s="97" t="s">
        <v>45</v>
      </c>
      <c r="C68" s="97" t="s">
        <v>46</v>
      </c>
      <c r="D68" s="97" t="s">
        <v>41</v>
      </c>
      <c r="E68" s="104" t="s">
        <v>47</v>
      </c>
      <c r="F68" s="105">
        <v>2357.6</v>
      </c>
      <c r="G68" s="55">
        <v>517.70000000000005</v>
      </c>
      <c r="H68" s="94">
        <v>353.4</v>
      </c>
      <c r="I68" s="54">
        <f>H68/$H$11</f>
        <v>2.2346170894460182E-3</v>
      </c>
      <c r="J68" s="55">
        <f>H68-G68</f>
        <v>-164.30000000000007</v>
      </c>
      <c r="K68" s="56">
        <f t="shared" si="12"/>
        <v>0.6826347305389221</v>
      </c>
      <c r="L68" s="57">
        <v>19</v>
      </c>
      <c r="M68" s="55">
        <v>19</v>
      </c>
      <c r="N68" s="55">
        <v>19</v>
      </c>
      <c r="O68" s="55"/>
      <c r="P68" s="55">
        <f>O68-N68</f>
        <v>-19</v>
      </c>
      <c r="Q68" s="56">
        <f t="shared" si="1"/>
        <v>0</v>
      </c>
      <c r="R68" s="57">
        <f>SUM(F68,L68)</f>
        <v>2376.6</v>
      </c>
      <c r="S68" s="55">
        <f t="shared" si="15"/>
        <v>2376.6</v>
      </c>
      <c r="T68" s="55">
        <f t="shared" si="15"/>
        <v>536.70000000000005</v>
      </c>
      <c r="U68" s="55">
        <f t="shared" si="9"/>
        <v>353.4</v>
      </c>
      <c r="V68" s="55">
        <f>U68-T68</f>
        <v>-183.30000000000007</v>
      </c>
      <c r="W68" s="56">
        <f t="shared" si="2"/>
        <v>0.65846841811067625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21.75" customHeight="1" x14ac:dyDescent="0.25">
      <c r="A69" s="45"/>
      <c r="B69" s="97" t="s">
        <v>48</v>
      </c>
      <c r="C69" s="97" t="s">
        <v>49</v>
      </c>
      <c r="D69" s="97" t="s">
        <v>41</v>
      </c>
      <c r="E69" s="104" t="s">
        <v>50</v>
      </c>
      <c r="F69" s="105">
        <v>1143.8</v>
      </c>
      <c r="G69" s="55">
        <v>189.3</v>
      </c>
      <c r="H69" s="94">
        <v>142.6</v>
      </c>
      <c r="I69" s="54">
        <f>H69/$H$11</f>
        <v>9.0168759749576172E-4</v>
      </c>
      <c r="J69" s="55">
        <f>H69-G69</f>
        <v>-46.700000000000017</v>
      </c>
      <c r="K69" s="56">
        <f t="shared" si="12"/>
        <v>0.75330163761225566</v>
      </c>
      <c r="L69" s="57"/>
      <c r="M69" s="55">
        <v>35</v>
      </c>
      <c r="N69" s="55"/>
      <c r="O69" s="55"/>
      <c r="P69" s="55">
        <f>O69-N69</f>
        <v>0</v>
      </c>
      <c r="Q69" s="56" t="str">
        <f t="shared" si="1"/>
        <v/>
      </c>
      <c r="R69" s="57">
        <f>SUM(F69,L69)</f>
        <v>1143.8</v>
      </c>
      <c r="S69" s="55">
        <f t="shared" si="15"/>
        <v>1178.8</v>
      </c>
      <c r="T69" s="55">
        <f t="shared" si="15"/>
        <v>189.3</v>
      </c>
      <c r="U69" s="55">
        <f t="shared" si="9"/>
        <v>142.6</v>
      </c>
      <c r="V69" s="55">
        <f>U69-T69</f>
        <v>-46.700000000000017</v>
      </c>
      <c r="W69" s="56">
        <f t="shared" si="2"/>
        <v>0.75330163761225566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81" customHeight="1" x14ac:dyDescent="0.25">
      <c r="A70" s="45"/>
      <c r="B70" s="97"/>
      <c r="C70" s="97" t="s">
        <v>51</v>
      </c>
      <c r="D70" s="97" t="s">
        <v>41</v>
      </c>
      <c r="E70" s="104" t="s">
        <v>52</v>
      </c>
      <c r="F70" s="105">
        <v>529.5</v>
      </c>
      <c r="G70" s="55">
        <v>50</v>
      </c>
      <c r="H70" s="94">
        <v>18.399999999999999</v>
      </c>
      <c r="I70" s="54">
        <f>H70/$H$11</f>
        <v>1.1634678677364667E-4</v>
      </c>
      <c r="J70" s="55">
        <f>H70-G70</f>
        <v>-31.6</v>
      </c>
      <c r="K70" s="56">
        <f t="shared" si="12"/>
        <v>0.36799999999999999</v>
      </c>
      <c r="L70" s="57"/>
      <c r="M70" s="55"/>
      <c r="N70" s="55"/>
      <c r="O70" s="55"/>
      <c r="P70" s="55">
        <f>O70-N70</f>
        <v>0</v>
      </c>
      <c r="Q70" s="56" t="str">
        <f t="shared" si="1"/>
        <v/>
      </c>
      <c r="R70" s="57">
        <f>SUM(F70,L70)</f>
        <v>529.5</v>
      </c>
      <c r="S70" s="55">
        <f t="shared" si="15"/>
        <v>529.5</v>
      </c>
      <c r="T70" s="55">
        <f t="shared" si="15"/>
        <v>50</v>
      </c>
      <c r="U70" s="55">
        <f t="shared" si="9"/>
        <v>18.399999999999999</v>
      </c>
      <c r="V70" s="55">
        <f>U70-T70</f>
        <v>-31.6</v>
      </c>
      <c r="W70" s="56">
        <f t="shared" si="2"/>
        <v>0.36799999999999999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101.45" customHeight="1" x14ac:dyDescent="0.25">
      <c r="A71" s="45"/>
      <c r="B71" s="97" t="s">
        <v>53</v>
      </c>
      <c r="C71" s="97" t="s">
        <v>54</v>
      </c>
      <c r="D71" s="97" t="s">
        <v>36</v>
      </c>
      <c r="E71" s="98" t="s">
        <v>55</v>
      </c>
      <c r="F71" s="105">
        <v>350</v>
      </c>
      <c r="G71" s="55">
        <v>120</v>
      </c>
      <c r="H71" s="55">
        <v>100.8</v>
      </c>
      <c r="I71" s="54">
        <f>H71/$H$11</f>
        <v>6.3737804928171659E-4</v>
      </c>
      <c r="J71" s="55">
        <f>H71-G71</f>
        <v>-19.200000000000003</v>
      </c>
      <c r="K71" s="56">
        <f t="shared" si="12"/>
        <v>0.84</v>
      </c>
      <c r="L71" s="57"/>
      <c r="M71" s="55"/>
      <c r="N71" s="55"/>
      <c r="O71" s="55"/>
      <c r="P71" s="39">
        <f>O71-N71</f>
        <v>0</v>
      </c>
      <c r="Q71" s="56" t="str">
        <f t="shared" si="1"/>
        <v/>
      </c>
      <c r="R71" s="57">
        <f>SUM(F71,L71)</f>
        <v>350</v>
      </c>
      <c r="S71" s="55">
        <f t="shared" si="15"/>
        <v>350</v>
      </c>
      <c r="T71" s="55">
        <f t="shared" si="15"/>
        <v>120</v>
      </c>
      <c r="U71" s="55">
        <f t="shared" si="9"/>
        <v>100.8</v>
      </c>
      <c r="V71" s="55">
        <f>U71-T71</f>
        <v>-19.200000000000003</v>
      </c>
      <c r="W71" s="56">
        <f t="shared" si="2"/>
        <v>0.84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55.9" customHeight="1" x14ac:dyDescent="0.25">
      <c r="A72" s="45"/>
      <c r="B72" s="97"/>
      <c r="C72" s="97" t="s">
        <v>56</v>
      </c>
      <c r="D72" s="97" t="s">
        <v>20</v>
      </c>
      <c r="E72" s="98" t="s">
        <v>57</v>
      </c>
      <c r="F72" s="105">
        <v>66.5</v>
      </c>
      <c r="G72" s="55">
        <v>13</v>
      </c>
      <c r="H72" s="55"/>
      <c r="I72" s="117">
        <f>H72/$H$11</f>
        <v>0</v>
      </c>
      <c r="J72" s="55">
        <f>H72-G72</f>
        <v>-13</v>
      </c>
      <c r="K72" s="56">
        <f t="shared" si="12"/>
        <v>0</v>
      </c>
      <c r="L72" s="57"/>
      <c r="M72" s="55"/>
      <c r="N72" s="55"/>
      <c r="O72" s="55"/>
      <c r="P72" s="39">
        <f>O72-N72</f>
        <v>0</v>
      </c>
      <c r="Q72" s="56" t="str">
        <f t="shared" si="1"/>
        <v/>
      </c>
      <c r="R72" s="57">
        <f>SUM(F72,L72)</f>
        <v>66.5</v>
      </c>
      <c r="S72" s="55">
        <f t="shared" si="15"/>
        <v>66.5</v>
      </c>
      <c r="T72" s="55">
        <f t="shared" si="15"/>
        <v>13</v>
      </c>
      <c r="U72" s="55">
        <f t="shared" si="9"/>
        <v>0</v>
      </c>
      <c r="V72" s="55">
        <f>U72-T72</f>
        <v>-13</v>
      </c>
      <c r="W72" s="56">
        <f t="shared" si="2"/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s="71" customFormat="1" ht="204.6" hidden="1" customHeight="1" x14ac:dyDescent="0.3">
      <c r="A73" s="58"/>
      <c r="B73" s="100"/>
      <c r="C73" s="100" t="s">
        <v>265</v>
      </c>
      <c r="D73" s="100" t="s">
        <v>266</v>
      </c>
      <c r="E73" s="118" t="s">
        <v>267</v>
      </c>
      <c r="F73" s="84"/>
      <c r="G73" s="67"/>
      <c r="H73" s="67"/>
      <c r="I73" s="72">
        <f t="shared" ref="I73:I74" si="17">H73/$H$11</f>
        <v>0</v>
      </c>
      <c r="J73" s="67">
        <f t="shared" ref="J73:J74" si="18">H73-G73</f>
        <v>0</v>
      </c>
      <c r="K73" s="56" t="str">
        <f t="shared" si="12"/>
        <v/>
      </c>
      <c r="L73" s="66"/>
      <c r="M73" s="67"/>
      <c r="N73" s="67"/>
      <c r="O73" s="67"/>
      <c r="P73" s="67">
        <f t="shared" ref="P73:P74" si="19">O73-N73</f>
        <v>0</v>
      </c>
      <c r="Q73" s="56" t="str">
        <f t="shared" si="1"/>
        <v/>
      </c>
      <c r="R73" s="66">
        <f t="shared" ref="R73:R74" si="20">SUM(F73,L73)</f>
        <v>0</v>
      </c>
      <c r="S73" s="67">
        <f t="shared" ref="S73:T74" si="21">SUM(F73,M73)</f>
        <v>0</v>
      </c>
      <c r="T73" s="67">
        <f t="shared" si="21"/>
        <v>0</v>
      </c>
      <c r="U73" s="55">
        <f t="shared" si="9"/>
        <v>0</v>
      </c>
      <c r="V73" s="67">
        <f t="shared" ref="V73:V74" si="22">U73-T73</f>
        <v>0</v>
      </c>
      <c r="W73" s="56" t="str">
        <f t="shared" si="2"/>
        <v/>
      </c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70"/>
      <c r="GF73" s="70"/>
      <c r="GG73" s="70"/>
      <c r="GH73" s="70"/>
      <c r="GI73" s="70"/>
      <c r="GJ73" s="70"/>
      <c r="GK73" s="70"/>
      <c r="GL73" s="70"/>
      <c r="GM73" s="70"/>
      <c r="GN73" s="70"/>
    </row>
    <row r="74" spans="1:196" s="71" customFormat="1" ht="283.14999999999998" hidden="1" customHeight="1" x14ac:dyDescent="0.3">
      <c r="A74" s="58"/>
      <c r="B74" s="100"/>
      <c r="C74" s="100" t="s">
        <v>268</v>
      </c>
      <c r="D74" s="100" t="s">
        <v>20</v>
      </c>
      <c r="E74" s="119" t="s">
        <v>269</v>
      </c>
      <c r="F74" s="84"/>
      <c r="G74" s="67"/>
      <c r="H74" s="67"/>
      <c r="I74" s="72">
        <f t="shared" si="17"/>
        <v>0</v>
      </c>
      <c r="J74" s="67">
        <f t="shared" si="18"/>
        <v>0</v>
      </c>
      <c r="K74" s="56" t="str">
        <f t="shared" si="12"/>
        <v/>
      </c>
      <c r="L74" s="66"/>
      <c r="M74" s="67"/>
      <c r="N74" s="67"/>
      <c r="O74" s="67"/>
      <c r="P74" s="67">
        <f t="shared" si="19"/>
        <v>0</v>
      </c>
      <c r="Q74" s="56" t="str">
        <f t="shared" si="1"/>
        <v/>
      </c>
      <c r="R74" s="66">
        <f t="shared" si="20"/>
        <v>0</v>
      </c>
      <c r="S74" s="67">
        <f t="shared" si="21"/>
        <v>0</v>
      </c>
      <c r="T74" s="67">
        <f t="shared" si="21"/>
        <v>0</v>
      </c>
      <c r="U74" s="55">
        <f t="shared" si="9"/>
        <v>0</v>
      </c>
      <c r="V74" s="67">
        <f t="shared" si="22"/>
        <v>0</v>
      </c>
      <c r="W74" s="56" t="str">
        <f t="shared" si="2"/>
        <v/>
      </c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70"/>
      <c r="GF74" s="70"/>
      <c r="GG74" s="70"/>
      <c r="GH74" s="70"/>
      <c r="GI74" s="70"/>
      <c r="GJ74" s="70"/>
      <c r="GK74" s="70"/>
      <c r="GL74" s="70"/>
      <c r="GM74" s="70"/>
      <c r="GN74" s="70"/>
    </row>
    <row r="75" spans="1:196" s="121" customFormat="1" ht="34.5" customHeight="1" x14ac:dyDescent="0.25">
      <c r="A75" s="45"/>
      <c r="B75" s="46" t="s">
        <v>58</v>
      </c>
      <c r="C75" s="46" t="s">
        <v>59</v>
      </c>
      <c r="D75" s="46" t="s">
        <v>60</v>
      </c>
      <c r="E75" s="98" t="s">
        <v>61</v>
      </c>
      <c r="F75" s="105">
        <v>3811</v>
      </c>
      <c r="G75" s="55">
        <v>1130</v>
      </c>
      <c r="H75" s="55">
        <v>388</v>
      </c>
      <c r="I75" s="54">
        <f>H75/$H$11</f>
        <v>2.4533996341399408E-3</v>
      </c>
      <c r="J75" s="55">
        <f>H75-G75</f>
        <v>-742</v>
      </c>
      <c r="K75" s="56">
        <f t="shared" si="12"/>
        <v>0.3433628318584071</v>
      </c>
      <c r="L75" s="57"/>
      <c r="M75" s="55"/>
      <c r="N75" s="55"/>
      <c r="O75" s="55"/>
      <c r="P75" s="39">
        <f>O75-N75</f>
        <v>0</v>
      </c>
      <c r="Q75" s="56" t="str">
        <f t="shared" si="1"/>
        <v/>
      </c>
      <c r="R75" s="57">
        <f>SUM(F75,L75)</f>
        <v>3811</v>
      </c>
      <c r="S75" s="55">
        <f>SUM(F75,M75)</f>
        <v>3811</v>
      </c>
      <c r="T75" s="55">
        <f>SUM(G75,N75)</f>
        <v>1130</v>
      </c>
      <c r="U75" s="55">
        <f t="shared" si="9"/>
        <v>388</v>
      </c>
      <c r="V75" s="55">
        <f>U75-T75</f>
        <v>-742</v>
      </c>
      <c r="W75" s="56">
        <f t="shared" si="2"/>
        <v>0.3433628318584071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</row>
    <row r="76" spans="1:196" s="103" customFormat="1" ht="32.25" customHeight="1" x14ac:dyDescent="0.3">
      <c r="A76" s="35">
        <v>4</v>
      </c>
      <c r="B76" s="36" t="s">
        <v>129</v>
      </c>
      <c r="C76" s="36" t="s">
        <v>130</v>
      </c>
      <c r="D76" s="36"/>
      <c r="E76" s="101" t="s">
        <v>316</v>
      </c>
      <c r="F76" s="38">
        <f>SUM(F77:F80)</f>
        <v>15170.199999999999</v>
      </c>
      <c r="G76" s="39">
        <f t="shared" ref="G76:H76" si="23">SUM(G77:G80)</f>
        <v>3704.9</v>
      </c>
      <c r="H76" s="39">
        <f t="shared" si="23"/>
        <v>2940.3999999999996</v>
      </c>
      <c r="I76" s="40">
        <f t="shared" si="4"/>
        <v>1.8592722382023405E-2</v>
      </c>
      <c r="J76" s="39">
        <f t="shared" si="5"/>
        <v>-764.50000000000045</v>
      </c>
      <c r="K76" s="33">
        <f t="shared" si="12"/>
        <v>0.79365165051688291</v>
      </c>
      <c r="L76" s="41">
        <f>SUM(L77:L80)</f>
        <v>2299.1</v>
      </c>
      <c r="M76" s="39">
        <f t="shared" ref="M76:O76" si="24">SUM(M77:M80)</f>
        <v>2299.1</v>
      </c>
      <c r="N76" s="39">
        <f t="shared" si="24"/>
        <v>140.4</v>
      </c>
      <c r="O76" s="39">
        <f t="shared" si="24"/>
        <v>22.8</v>
      </c>
      <c r="P76" s="39">
        <f t="shared" si="7"/>
        <v>-117.60000000000001</v>
      </c>
      <c r="Q76" s="33">
        <f t="shared" ref="Q76:Q139" si="25">IFERROR(100%*(O76/N76),"")</f>
        <v>0.1623931623931624</v>
      </c>
      <c r="R76" s="41">
        <f>SUM(R77:R80)</f>
        <v>17469.3</v>
      </c>
      <c r="S76" s="39">
        <f t="shared" ref="S76:T76" si="26">SUM(S77:S80)</f>
        <v>17469.3</v>
      </c>
      <c r="T76" s="39">
        <f t="shared" si="26"/>
        <v>3845.2999999999997</v>
      </c>
      <c r="U76" s="39">
        <f t="shared" si="9"/>
        <v>2963.2</v>
      </c>
      <c r="V76" s="39">
        <f t="shared" si="10"/>
        <v>-882.09999999999991</v>
      </c>
      <c r="W76" s="33">
        <f t="shared" ref="W76:W139" si="27">IFERROR(100%*(U76/T76),"")</f>
        <v>0.7706030738824019</v>
      </c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</row>
    <row r="77" spans="1:196" ht="24.75" customHeight="1" x14ac:dyDescent="0.25">
      <c r="A77" s="45"/>
      <c r="B77" s="46" t="s">
        <v>131</v>
      </c>
      <c r="C77" s="97" t="s">
        <v>132</v>
      </c>
      <c r="D77" s="97" t="s">
        <v>133</v>
      </c>
      <c r="E77" s="51" t="s">
        <v>134</v>
      </c>
      <c r="F77" s="105">
        <v>6201.5</v>
      </c>
      <c r="G77" s="55">
        <v>1609.3</v>
      </c>
      <c r="H77" s="55">
        <v>1380.9</v>
      </c>
      <c r="I77" s="54">
        <f t="shared" si="4"/>
        <v>8.7316998834635166E-3</v>
      </c>
      <c r="J77" s="55">
        <f t="shared" ref="J77:J140" si="28">H77-G77</f>
        <v>-228.39999999999986</v>
      </c>
      <c r="K77" s="56">
        <f t="shared" si="12"/>
        <v>0.8580749394146524</v>
      </c>
      <c r="L77" s="57">
        <v>194.2</v>
      </c>
      <c r="M77" s="55">
        <v>194.2</v>
      </c>
      <c r="N77" s="55">
        <v>57.6</v>
      </c>
      <c r="O77" s="55"/>
      <c r="P77" s="55">
        <f t="shared" si="7"/>
        <v>-57.6</v>
      </c>
      <c r="Q77" s="56">
        <f t="shared" si="25"/>
        <v>0</v>
      </c>
      <c r="R77" s="57">
        <f t="shared" si="8"/>
        <v>6395.7</v>
      </c>
      <c r="S77" s="55">
        <f t="shared" si="9"/>
        <v>6395.7</v>
      </c>
      <c r="T77" s="55">
        <f t="shared" si="9"/>
        <v>1666.8999999999999</v>
      </c>
      <c r="U77" s="55">
        <f t="shared" si="9"/>
        <v>1380.9</v>
      </c>
      <c r="V77" s="55">
        <f t="shared" si="10"/>
        <v>-285.99999999999977</v>
      </c>
      <c r="W77" s="56">
        <f t="shared" si="27"/>
        <v>0.82842402063711096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48" customHeight="1" x14ac:dyDescent="0.25">
      <c r="A78" s="45"/>
      <c r="B78" s="46" t="s">
        <v>135</v>
      </c>
      <c r="C78" s="97" t="s">
        <v>136</v>
      </c>
      <c r="D78" s="97" t="s">
        <v>137</v>
      </c>
      <c r="E78" s="104" t="s">
        <v>138</v>
      </c>
      <c r="F78" s="105">
        <v>3679.3</v>
      </c>
      <c r="G78" s="55">
        <v>1004.7</v>
      </c>
      <c r="H78" s="55">
        <v>775.3</v>
      </c>
      <c r="I78" s="54">
        <f t="shared" si="4"/>
        <v>4.902373031826536E-3</v>
      </c>
      <c r="J78" s="55">
        <f t="shared" si="28"/>
        <v>-229.40000000000009</v>
      </c>
      <c r="K78" s="56">
        <f t="shared" si="12"/>
        <v>0.77167313625957989</v>
      </c>
      <c r="L78" s="57">
        <v>1988.1</v>
      </c>
      <c r="M78" s="55">
        <v>1988.1</v>
      </c>
      <c r="N78" s="55">
        <v>82.8</v>
      </c>
      <c r="O78" s="55">
        <v>22.8</v>
      </c>
      <c r="P78" s="55">
        <f t="shared" si="7"/>
        <v>-60</v>
      </c>
      <c r="Q78" s="56">
        <f t="shared" si="25"/>
        <v>0.27536231884057971</v>
      </c>
      <c r="R78" s="57">
        <f t="shared" si="8"/>
        <v>5667.4</v>
      </c>
      <c r="S78" s="55">
        <f t="shared" si="9"/>
        <v>5667.4</v>
      </c>
      <c r="T78" s="55">
        <f t="shared" si="9"/>
        <v>1087.5</v>
      </c>
      <c r="U78" s="55">
        <f t="shared" si="9"/>
        <v>798.09999999999991</v>
      </c>
      <c r="V78" s="55">
        <f t="shared" si="10"/>
        <v>-289.40000000000009</v>
      </c>
      <c r="W78" s="56">
        <f t="shared" si="27"/>
        <v>0.73388505747126431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35.25" customHeight="1" x14ac:dyDescent="0.25">
      <c r="A79" s="45"/>
      <c r="B79" s="46" t="s">
        <v>139</v>
      </c>
      <c r="C79" s="97" t="s">
        <v>140</v>
      </c>
      <c r="D79" s="97" t="s">
        <v>141</v>
      </c>
      <c r="E79" s="51" t="s">
        <v>142</v>
      </c>
      <c r="F79" s="105">
        <v>3430.5</v>
      </c>
      <c r="G79" s="55">
        <v>941</v>
      </c>
      <c r="H79" s="55">
        <v>781.7</v>
      </c>
      <c r="I79" s="54">
        <f t="shared" si="4"/>
        <v>4.9428414793999788E-3</v>
      </c>
      <c r="J79" s="55">
        <f t="shared" si="28"/>
        <v>-159.29999999999995</v>
      </c>
      <c r="K79" s="56">
        <f t="shared" ref="K79:K142" si="29">IFERROR(100%*(H79/G79),"")</f>
        <v>0.8307120085015941</v>
      </c>
      <c r="L79" s="57">
        <v>86.8</v>
      </c>
      <c r="M79" s="55">
        <v>86.8</v>
      </c>
      <c r="N79" s="55"/>
      <c r="O79" s="55"/>
      <c r="P79" s="55">
        <f t="shared" si="7"/>
        <v>0</v>
      </c>
      <c r="Q79" s="56" t="str">
        <f t="shared" si="25"/>
        <v/>
      </c>
      <c r="R79" s="57">
        <f t="shared" si="8"/>
        <v>3517.3</v>
      </c>
      <c r="S79" s="55">
        <f t="shared" si="9"/>
        <v>3517.3</v>
      </c>
      <c r="T79" s="55">
        <f t="shared" si="9"/>
        <v>941</v>
      </c>
      <c r="U79" s="55">
        <f t="shared" si="9"/>
        <v>781.7</v>
      </c>
      <c r="V79" s="55">
        <f t="shared" si="10"/>
        <v>-159.29999999999995</v>
      </c>
      <c r="W79" s="56">
        <f t="shared" si="27"/>
        <v>0.8307120085015941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24.75" customHeight="1" thickBot="1" x14ac:dyDescent="0.3">
      <c r="A80" s="45"/>
      <c r="B80" s="46" t="s">
        <v>143</v>
      </c>
      <c r="C80" s="97" t="s">
        <v>144</v>
      </c>
      <c r="D80" s="97" t="s">
        <v>141</v>
      </c>
      <c r="E80" s="98" t="s">
        <v>145</v>
      </c>
      <c r="F80" s="105">
        <v>1858.9</v>
      </c>
      <c r="G80" s="55">
        <v>149.9</v>
      </c>
      <c r="H80" s="55">
        <v>2.5</v>
      </c>
      <c r="I80" s="111">
        <f t="shared" si="4"/>
        <v>1.5807987333375908E-5</v>
      </c>
      <c r="J80" s="55">
        <f t="shared" si="28"/>
        <v>-147.4</v>
      </c>
      <c r="K80" s="56">
        <f t="shared" si="29"/>
        <v>1.6677785190126752E-2</v>
      </c>
      <c r="L80" s="57">
        <v>30</v>
      </c>
      <c r="M80" s="55">
        <v>30</v>
      </c>
      <c r="N80" s="55"/>
      <c r="O80" s="55"/>
      <c r="P80" s="55">
        <f t="shared" si="7"/>
        <v>0</v>
      </c>
      <c r="Q80" s="56" t="str">
        <f t="shared" si="25"/>
        <v/>
      </c>
      <c r="R80" s="57">
        <f t="shared" si="8"/>
        <v>1888.9</v>
      </c>
      <c r="S80" s="55">
        <f t="shared" si="9"/>
        <v>1888.9</v>
      </c>
      <c r="T80" s="55">
        <f t="shared" si="9"/>
        <v>149.9</v>
      </c>
      <c r="U80" s="55">
        <f t="shared" si="9"/>
        <v>2.5</v>
      </c>
      <c r="V80" s="55">
        <f t="shared" si="10"/>
        <v>-147.4</v>
      </c>
      <c r="W80" s="56">
        <f t="shared" si="27"/>
        <v>1.6677785190126752E-2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s="123" customFormat="1" ht="31.5" customHeight="1" thickBot="1" x14ac:dyDescent="0.35">
      <c r="A81" s="35">
        <v>5</v>
      </c>
      <c r="B81" s="36" t="s">
        <v>146</v>
      </c>
      <c r="C81" s="36" t="s">
        <v>147</v>
      </c>
      <c r="D81" s="36"/>
      <c r="E81" s="48" t="s">
        <v>317</v>
      </c>
      <c r="F81" s="38">
        <f>SUM(F82:F86)</f>
        <v>5806.1</v>
      </c>
      <c r="G81" s="39">
        <f t="shared" ref="G81:H81" si="30">SUM(G82:G86)</f>
        <v>1828.6999999999998</v>
      </c>
      <c r="H81" s="39">
        <f t="shared" si="30"/>
        <v>778.5</v>
      </c>
      <c r="I81" s="40">
        <f t="shared" si="4"/>
        <v>4.9226072556132578E-3</v>
      </c>
      <c r="J81" s="39">
        <f t="shared" si="28"/>
        <v>-1050.1999999999998</v>
      </c>
      <c r="K81" s="33">
        <f t="shared" si="29"/>
        <v>0.425712254607098</v>
      </c>
      <c r="L81" s="41">
        <f>SUM(L82:L86)</f>
        <v>194.7</v>
      </c>
      <c r="M81" s="39">
        <f t="shared" ref="M81:O81" si="31">SUM(M82:M86)</f>
        <v>194.7</v>
      </c>
      <c r="N81" s="39">
        <f t="shared" si="31"/>
        <v>0</v>
      </c>
      <c r="O81" s="39">
        <f t="shared" si="31"/>
        <v>0</v>
      </c>
      <c r="P81" s="39">
        <f t="shared" si="7"/>
        <v>0</v>
      </c>
      <c r="Q81" s="33" t="str">
        <f t="shared" si="25"/>
        <v/>
      </c>
      <c r="R81" s="41">
        <f>SUM(R82:R86)</f>
        <v>6000.8</v>
      </c>
      <c r="S81" s="39">
        <f t="shared" ref="S81:T81" si="32">SUM(S82:S86)</f>
        <v>6000.8</v>
      </c>
      <c r="T81" s="39">
        <f t="shared" si="32"/>
        <v>1828.6999999999998</v>
      </c>
      <c r="U81" s="39">
        <f t="shared" si="9"/>
        <v>778.5</v>
      </c>
      <c r="V81" s="39">
        <f t="shared" si="10"/>
        <v>-1050.1999999999998</v>
      </c>
      <c r="W81" s="33">
        <f t="shared" si="27"/>
        <v>0.425712254607098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22"/>
      <c r="GF81" s="122"/>
      <c r="GG81" s="122"/>
      <c r="GH81" s="122"/>
      <c r="GI81" s="122"/>
      <c r="GJ81" s="122"/>
      <c r="GK81" s="122"/>
      <c r="GL81" s="122"/>
      <c r="GM81" s="122"/>
      <c r="GN81" s="122"/>
    </row>
    <row r="82" spans="1:196" ht="33.6" customHeight="1" x14ac:dyDescent="0.25">
      <c r="A82" s="45"/>
      <c r="B82" s="46" t="s">
        <v>148</v>
      </c>
      <c r="C82" s="97" t="s">
        <v>149</v>
      </c>
      <c r="D82" s="97" t="s">
        <v>150</v>
      </c>
      <c r="E82" s="51" t="s">
        <v>151</v>
      </c>
      <c r="F82" s="105">
        <v>1398.8</v>
      </c>
      <c r="G82" s="55">
        <v>555.5</v>
      </c>
      <c r="H82" s="55">
        <v>72.900000000000006</v>
      </c>
      <c r="I82" s="54">
        <f t="shared" si="4"/>
        <v>4.6096091064124151E-4</v>
      </c>
      <c r="J82" s="55">
        <f t="shared" si="28"/>
        <v>-482.6</v>
      </c>
      <c r="K82" s="56">
        <f t="shared" si="29"/>
        <v>0.13123312331233125</v>
      </c>
      <c r="L82" s="57">
        <v>30</v>
      </c>
      <c r="M82" s="55">
        <v>30</v>
      </c>
      <c r="N82" s="55"/>
      <c r="O82" s="55"/>
      <c r="P82" s="55">
        <f t="shared" si="7"/>
        <v>0</v>
      </c>
      <c r="Q82" s="56" t="str">
        <f t="shared" si="25"/>
        <v/>
      </c>
      <c r="R82" s="57">
        <f t="shared" si="8"/>
        <v>1428.8</v>
      </c>
      <c r="S82" s="55">
        <f t="shared" si="9"/>
        <v>1428.8</v>
      </c>
      <c r="T82" s="55">
        <f t="shared" si="9"/>
        <v>555.5</v>
      </c>
      <c r="U82" s="55">
        <f t="shared" si="9"/>
        <v>72.900000000000006</v>
      </c>
      <c r="V82" s="55">
        <f t="shared" si="10"/>
        <v>-482.6</v>
      </c>
      <c r="W82" s="56">
        <f t="shared" si="27"/>
        <v>0.13123312331233125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ht="36" customHeight="1" x14ac:dyDescent="0.25">
      <c r="A83" s="45"/>
      <c r="B83" s="46" t="s">
        <v>148</v>
      </c>
      <c r="C83" s="97" t="s">
        <v>152</v>
      </c>
      <c r="D83" s="97" t="s">
        <v>150</v>
      </c>
      <c r="E83" s="51" t="s">
        <v>153</v>
      </c>
      <c r="F83" s="105">
        <v>329.7</v>
      </c>
      <c r="G83" s="55">
        <v>160.4</v>
      </c>
      <c r="H83" s="55">
        <v>5.9</v>
      </c>
      <c r="I83" s="99">
        <f t="shared" si="4"/>
        <v>3.7306850106767144E-5</v>
      </c>
      <c r="J83" s="55">
        <f t="shared" si="28"/>
        <v>-154.5</v>
      </c>
      <c r="K83" s="56">
        <f t="shared" si="29"/>
        <v>3.6783042394014961E-2</v>
      </c>
      <c r="L83" s="57"/>
      <c r="M83" s="55">
        <v>164.7</v>
      </c>
      <c r="N83" s="55"/>
      <c r="O83" s="55"/>
      <c r="P83" s="55">
        <f t="shared" si="7"/>
        <v>0</v>
      </c>
      <c r="Q83" s="56" t="str">
        <f t="shared" si="25"/>
        <v/>
      </c>
      <c r="R83" s="57">
        <f t="shared" si="8"/>
        <v>329.7</v>
      </c>
      <c r="S83" s="55">
        <f t="shared" si="9"/>
        <v>494.4</v>
      </c>
      <c r="T83" s="55">
        <f t="shared" si="9"/>
        <v>160.4</v>
      </c>
      <c r="U83" s="55">
        <f t="shared" si="9"/>
        <v>5.9</v>
      </c>
      <c r="V83" s="55">
        <f t="shared" si="10"/>
        <v>-154.5</v>
      </c>
      <c r="W83" s="56">
        <f t="shared" si="27"/>
        <v>3.6783042394014961E-2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s="125" customFormat="1" ht="39" customHeight="1" x14ac:dyDescent="0.25">
      <c r="A84" s="45"/>
      <c r="B84" s="46" t="s">
        <v>154</v>
      </c>
      <c r="C84" s="97" t="s">
        <v>155</v>
      </c>
      <c r="D84" s="97" t="s">
        <v>150</v>
      </c>
      <c r="E84" s="104" t="s">
        <v>156</v>
      </c>
      <c r="F84" s="105">
        <v>3861</v>
      </c>
      <c r="G84" s="55">
        <v>1058.7</v>
      </c>
      <c r="H84" s="55">
        <v>659.5</v>
      </c>
      <c r="I84" s="54">
        <f t="shared" si="4"/>
        <v>4.1701470585445641E-3</v>
      </c>
      <c r="J84" s="55">
        <f t="shared" si="28"/>
        <v>-399.20000000000005</v>
      </c>
      <c r="K84" s="56">
        <f t="shared" si="29"/>
        <v>0.62293378671956168</v>
      </c>
      <c r="L84" s="57">
        <v>164.7</v>
      </c>
      <c r="M84" s="55"/>
      <c r="N84" s="55"/>
      <c r="O84" s="55"/>
      <c r="P84" s="55">
        <f t="shared" si="7"/>
        <v>0</v>
      </c>
      <c r="Q84" s="56" t="str">
        <f t="shared" si="25"/>
        <v/>
      </c>
      <c r="R84" s="57">
        <f t="shared" si="8"/>
        <v>4025.7</v>
      </c>
      <c r="S84" s="55">
        <f t="shared" si="9"/>
        <v>3861</v>
      </c>
      <c r="T84" s="55">
        <f t="shared" si="9"/>
        <v>1058.7</v>
      </c>
      <c r="U84" s="55">
        <f t="shared" si="9"/>
        <v>659.5</v>
      </c>
      <c r="V84" s="55">
        <f t="shared" si="10"/>
        <v>-399.20000000000005</v>
      </c>
      <c r="W84" s="56">
        <f t="shared" si="27"/>
        <v>0.62293378671956168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24"/>
      <c r="GF84" s="124"/>
      <c r="GG84" s="124"/>
      <c r="GH84" s="124"/>
      <c r="GI84" s="124"/>
      <c r="GJ84" s="124"/>
      <c r="GK84" s="124"/>
      <c r="GL84" s="124"/>
      <c r="GM84" s="124"/>
      <c r="GN84" s="124"/>
    </row>
    <row r="85" spans="1:196" s="125" customFormat="1" ht="51" hidden="1" customHeight="1" x14ac:dyDescent="0.25">
      <c r="A85" s="45"/>
      <c r="B85" s="46" t="s">
        <v>154</v>
      </c>
      <c r="C85" s="97" t="s">
        <v>157</v>
      </c>
      <c r="D85" s="97" t="s">
        <v>150</v>
      </c>
      <c r="E85" s="104" t="s">
        <v>158</v>
      </c>
      <c r="F85" s="105"/>
      <c r="G85" s="55"/>
      <c r="H85" s="55"/>
      <c r="I85" s="54">
        <f t="shared" si="4"/>
        <v>0</v>
      </c>
      <c r="J85" s="55">
        <f t="shared" si="28"/>
        <v>0</v>
      </c>
      <c r="K85" s="56" t="str">
        <f t="shared" si="29"/>
        <v/>
      </c>
      <c r="L85" s="57"/>
      <c r="M85" s="55"/>
      <c r="N85" s="55"/>
      <c r="O85" s="55"/>
      <c r="P85" s="55">
        <f t="shared" si="7"/>
        <v>0</v>
      </c>
      <c r="Q85" s="56" t="str">
        <f t="shared" si="25"/>
        <v/>
      </c>
      <c r="R85" s="57">
        <f t="shared" si="8"/>
        <v>0</v>
      </c>
      <c r="S85" s="55">
        <f t="shared" si="9"/>
        <v>0</v>
      </c>
      <c r="T85" s="55">
        <f t="shared" si="9"/>
        <v>0</v>
      </c>
      <c r="U85" s="55">
        <f t="shared" si="9"/>
        <v>0</v>
      </c>
      <c r="V85" s="55">
        <f t="shared" si="10"/>
        <v>0</v>
      </c>
      <c r="W85" s="56" t="str">
        <f t="shared" si="27"/>
        <v/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24"/>
      <c r="GF85" s="124"/>
      <c r="GG85" s="124"/>
      <c r="GH85" s="124"/>
      <c r="GI85" s="124"/>
      <c r="GJ85" s="124"/>
      <c r="GK85" s="124"/>
      <c r="GL85" s="124"/>
      <c r="GM85" s="124"/>
      <c r="GN85" s="124"/>
    </row>
    <row r="86" spans="1:196" s="125" customFormat="1" ht="52.9" customHeight="1" thickBot="1" x14ac:dyDescent="0.3">
      <c r="A86" s="45"/>
      <c r="B86" s="46" t="s">
        <v>154</v>
      </c>
      <c r="C86" s="97" t="s">
        <v>159</v>
      </c>
      <c r="D86" s="97" t="s">
        <v>150</v>
      </c>
      <c r="E86" s="104" t="s">
        <v>160</v>
      </c>
      <c r="F86" s="105">
        <v>216.6</v>
      </c>
      <c r="G86" s="55">
        <v>54.1</v>
      </c>
      <c r="H86" s="55">
        <v>40.200000000000003</v>
      </c>
      <c r="I86" s="99">
        <f t="shared" si="4"/>
        <v>2.5419243632068459E-4</v>
      </c>
      <c r="J86" s="55">
        <f t="shared" si="28"/>
        <v>-13.899999999999999</v>
      </c>
      <c r="K86" s="56">
        <f t="shared" si="29"/>
        <v>0.7430683918669132</v>
      </c>
      <c r="L86" s="57"/>
      <c r="M86" s="55"/>
      <c r="N86" s="55"/>
      <c r="O86" s="55"/>
      <c r="P86" s="55">
        <f t="shared" si="7"/>
        <v>0</v>
      </c>
      <c r="Q86" s="56" t="str">
        <f t="shared" si="25"/>
        <v/>
      </c>
      <c r="R86" s="57">
        <f t="shared" si="8"/>
        <v>216.6</v>
      </c>
      <c r="S86" s="55">
        <f t="shared" si="9"/>
        <v>216.6</v>
      </c>
      <c r="T86" s="55">
        <f t="shared" si="9"/>
        <v>54.1</v>
      </c>
      <c r="U86" s="55">
        <f t="shared" si="9"/>
        <v>40.200000000000003</v>
      </c>
      <c r="V86" s="55">
        <f t="shared" si="10"/>
        <v>-13.899999999999999</v>
      </c>
      <c r="W86" s="56">
        <f t="shared" si="27"/>
        <v>0.7430683918669132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24"/>
      <c r="GF86" s="124"/>
      <c r="GG86" s="124"/>
      <c r="GH86" s="124"/>
      <c r="GI86" s="124"/>
      <c r="GJ86" s="124"/>
      <c r="GK86" s="124"/>
      <c r="GL86" s="124"/>
      <c r="GM86" s="124"/>
      <c r="GN86" s="124"/>
    </row>
    <row r="87" spans="1:196" s="123" customFormat="1" ht="83.45" customHeight="1" thickBot="1" x14ac:dyDescent="0.3">
      <c r="A87" s="35">
        <v>6</v>
      </c>
      <c r="B87" s="36" t="s">
        <v>161</v>
      </c>
      <c r="C87" s="36" t="s">
        <v>162</v>
      </c>
      <c r="D87" s="36" t="s">
        <v>163</v>
      </c>
      <c r="E87" s="126" t="s">
        <v>164</v>
      </c>
      <c r="F87" s="38">
        <v>44618.400000000001</v>
      </c>
      <c r="G87" s="39">
        <v>11717.9</v>
      </c>
      <c r="H87" s="39">
        <v>10121.9</v>
      </c>
      <c r="I87" s="40">
        <f t="shared" si="4"/>
        <v>6.4002746795879042E-2</v>
      </c>
      <c r="J87" s="39">
        <f t="shared" si="28"/>
        <v>-1596</v>
      </c>
      <c r="K87" s="33">
        <f t="shared" si="29"/>
        <v>0.86379812082369711</v>
      </c>
      <c r="L87" s="41">
        <v>170</v>
      </c>
      <c r="M87" s="39">
        <v>170.7</v>
      </c>
      <c r="N87" s="39">
        <v>0.7</v>
      </c>
      <c r="O87" s="39">
        <v>0.7</v>
      </c>
      <c r="P87" s="39">
        <f t="shared" si="7"/>
        <v>0</v>
      </c>
      <c r="Q87" s="33">
        <f t="shared" si="25"/>
        <v>1</v>
      </c>
      <c r="R87" s="41">
        <f t="shared" si="8"/>
        <v>44788.4</v>
      </c>
      <c r="S87" s="39">
        <f t="shared" si="9"/>
        <v>44789.1</v>
      </c>
      <c r="T87" s="39">
        <f t="shared" si="9"/>
        <v>11718.6</v>
      </c>
      <c r="U87" s="39">
        <f t="shared" si="9"/>
        <v>10122.6</v>
      </c>
      <c r="V87" s="39">
        <f t="shared" si="10"/>
        <v>-1596</v>
      </c>
      <c r="W87" s="33">
        <f t="shared" si="27"/>
        <v>0.86380625672008604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</row>
    <row r="88" spans="1:196" s="128" customFormat="1" ht="51.75" customHeight="1" thickBot="1" x14ac:dyDescent="0.3">
      <c r="A88" s="35">
        <v>7</v>
      </c>
      <c r="B88" s="36" t="s">
        <v>161</v>
      </c>
      <c r="C88" s="36" t="s">
        <v>165</v>
      </c>
      <c r="D88" s="36" t="s">
        <v>163</v>
      </c>
      <c r="E88" s="126" t="s">
        <v>166</v>
      </c>
      <c r="F88" s="38">
        <v>51639.7</v>
      </c>
      <c r="G88" s="39">
        <v>14447.2</v>
      </c>
      <c r="H88" s="39">
        <v>12633.3</v>
      </c>
      <c r="I88" s="40">
        <f t="shared" ref="I88:I156" si="33">H88/$H$11</f>
        <v>7.9882818551495136E-2</v>
      </c>
      <c r="J88" s="39">
        <f t="shared" si="28"/>
        <v>-1813.9000000000015</v>
      </c>
      <c r="K88" s="33">
        <f t="shared" si="29"/>
        <v>0.8744462594828063</v>
      </c>
      <c r="L88" s="41">
        <v>448.1</v>
      </c>
      <c r="M88" s="39">
        <v>448.1</v>
      </c>
      <c r="N88" s="39">
        <v>45.9</v>
      </c>
      <c r="O88" s="39"/>
      <c r="P88" s="39">
        <f t="shared" ref="P88:P149" si="34">O88-N88</f>
        <v>-45.9</v>
      </c>
      <c r="Q88" s="33">
        <f t="shared" si="25"/>
        <v>0</v>
      </c>
      <c r="R88" s="41">
        <f t="shared" ref="R88:R156" si="35">SUM(F88,L88)</f>
        <v>52087.799999999996</v>
      </c>
      <c r="S88" s="39">
        <f t="shared" ref="S88:U158" si="36">SUM(F88,M88)</f>
        <v>52087.799999999996</v>
      </c>
      <c r="T88" s="39">
        <f t="shared" si="36"/>
        <v>14493.1</v>
      </c>
      <c r="U88" s="39">
        <f t="shared" si="36"/>
        <v>12633.3</v>
      </c>
      <c r="V88" s="39">
        <f t="shared" ref="V88:V156" si="37">U88-T88</f>
        <v>-1859.8000000000011</v>
      </c>
      <c r="W88" s="33">
        <f t="shared" si="27"/>
        <v>0.87167686692288049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7"/>
      <c r="GF88" s="127"/>
      <c r="GG88" s="127"/>
      <c r="GH88" s="127"/>
      <c r="GI88" s="127"/>
      <c r="GJ88" s="127"/>
      <c r="GK88" s="127"/>
      <c r="GL88" s="127"/>
      <c r="GM88" s="127"/>
      <c r="GN88" s="127"/>
    </row>
    <row r="89" spans="1:196" s="128" customFormat="1" ht="28.5" customHeight="1" thickBot="1" x14ac:dyDescent="0.3">
      <c r="A89" s="35">
        <v>8</v>
      </c>
      <c r="B89" s="36" t="s">
        <v>161</v>
      </c>
      <c r="C89" s="36" t="s">
        <v>167</v>
      </c>
      <c r="D89" s="36" t="s">
        <v>168</v>
      </c>
      <c r="E89" s="126" t="s">
        <v>169</v>
      </c>
      <c r="F89" s="38">
        <v>905.8</v>
      </c>
      <c r="G89" s="39">
        <v>156.4</v>
      </c>
      <c r="H89" s="39">
        <v>37</v>
      </c>
      <c r="I89" s="40">
        <f t="shared" si="33"/>
        <v>2.3395821253396342E-4</v>
      </c>
      <c r="J89" s="39">
        <f t="shared" si="28"/>
        <v>-119.4</v>
      </c>
      <c r="K89" s="33">
        <f t="shared" si="29"/>
        <v>0.23657289002557544</v>
      </c>
      <c r="L89" s="41"/>
      <c r="M89" s="39">
        <v>886.7</v>
      </c>
      <c r="N89" s="39">
        <v>886.7</v>
      </c>
      <c r="O89" s="39">
        <v>886.6</v>
      </c>
      <c r="P89" s="39">
        <f t="shared" si="34"/>
        <v>-0.10000000000002274</v>
      </c>
      <c r="Q89" s="33">
        <f t="shared" si="25"/>
        <v>0.99988722228487648</v>
      </c>
      <c r="R89" s="41">
        <f t="shared" si="35"/>
        <v>905.8</v>
      </c>
      <c r="S89" s="39">
        <f t="shared" si="36"/>
        <v>1792.5</v>
      </c>
      <c r="T89" s="39">
        <f t="shared" si="36"/>
        <v>1043.1000000000001</v>
      </c>
      <c r="U89" s="39">
        <f t="shared" si="36"/>
        <v>923.6</v>
      </c>
      <c r="V89" s="39">
        <f t="shared" si="37"/>
        <v>-119.50000000000011</v>
      </c>
      <c r="W89" s="33">
        <f t="shared" si="27"/>
        <v>0.88543763781037288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7"/>
      <c r="GF89" s="127"/>
      <c r="GG89" s="127"/>
      <c r="GH89" s="127"/>
      <c r="GI89" s="127"/>
      <c r="GJ89" s="127"/>
      <c r="GK89" s="127"/>
      <c r="GL89" s="127"/>
      <c r="GM89" s="127"/>
      <c r="GN89" s="127"/>
    </row>
    <row r="90" spans="1:196" s="128" customFormat="1" ht="30" customHeight="1" thickBot="1" x14ac:dyDescent="0.35">
      <c r="A90" s="35">
        <v>9</v>
      </c>
      <c r="B90" s="36" t="s">
        <v>170</v>
      </c>
      <c r="C90" s="36" t="s">
        <v>171</v>
      </c>
      <c r="D90" s="36"/>
      <c r="E90" s="48" t="s">
        <v>172</v>
      </c>
      <c r="F90" s="38">
        <f>SUM(F91:F96,F98:F101)</f>
        <v>49118.5</v>
      </c>
      <c r="G90" s="39">
        <f t="shared" ref="G90:H90" si="38">SUM(G91:G96,G98:G101)</f>
        <v>21800</v>
      </c>
      <c r="H90" s="39">
        <f t="shared" si="38"/>
        <v>11947.6</v>
      </c>
      <c r="I90" s="40">
        <f t="shared" si="33"/>
        <v>7.5547003785696801E-2</v>
      </c>
      <c r="J90" s="39">
        <f t="shared" si="28"/>
        <v>-9852.4</v>
      </c>
      <c r="K90" s="33">
        <f t="shared" si="29"/>
        <v>0.54805504587155962</v>
      </c>
      <c r="L90" s="41">
        <f>SUM(L91:L96,L98:L101)</f>
        <v>34900.5</v>
      </c>
      <c r="M90" s="39">
        <f t="shared" ref="M90:O90" si="39">SUM(M91:M96,M98:M101)</f>
        <v>34900.5</v>
      </c>
      <c r="N90" s="39">
        <f t="shared" si="39"/>
        <v>13522.9</v>
      </c>
      <c r="O90" s="39">
        <f t="shared" si="39"/>
        <v>0</v>
      </c>
      <c r="P90" s="39">
        <f t="shared" si="34"/>
        <v>-13522.9</v>
      </c>
      <c r="Q90" s="33">
        <f t="shared" si="25"/>
        <v>0</v>
      </c>
      <c r="R90" s="41">
        <f>SUM(R91:R96,R98:R101)</f>
        <v>84019</v>
      </c>
      <c r="S90" s="39">
        <f t="shared" ref="S90:T90" si="40">SUM(S91:S96,S98:S101)</f>
        <v>84019</v>
      </c>
      <c r="T90" s="39">
        <f t="shared" si="40"/>
        <v>35322.9</v>
      </c>
      <c r="U90" s="39">
        <f t="shared" si="36"/>
        <v>11947.6</v>
      </c>
      <c r="V90" s="39">
        <f t="shared" si="37"/>
        <v>-23375.300000000003</v>
      </c>
      <c r="W90" s="33">
        <f t="shared" si="27"/>
        <v>0.338239499021881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7"/>
      <c r="GF90" s="127"/>
      <c r="GG90" s="127"/>
      <c r="GH90" s="127"/>
      <c r="GI90" s="127"/>
      <c r="GJ90" s="127"/>
      <c r="GK90" s="127"/>
      <c r="GL90" s="127"/>
      <c r="GM90" s="127"/>
      <c r="GN90" s="127"/>
    </row>
    <row r="91" spans="1:196" ht="31.5" customHeight="1" x14ac:dyDescent="0.25">
      <c r="A91" s="45"/>
      <c r="B91" s="46"/>
      <c r="C91" s="97" t="s">
        <v>173</v>
      </c>
      <c r="D91" s="97" t="s">
        <v>174</v>
      </c>
      <c r="E91" s="104" t="s">
        <v>175</v>
      </c>
      <c r="F91" s="105"/>
      <c r="G91" s="55"/>
      <c r="H91" s="55"/>
      <c r="I91" s="54">
        <f t="shared" si="33"/>
        <v>0</v>
      </c>
      <c r="J91" s="55">
        <f t="shared" si="28"/>
        <v>0</v>
      </c>
      <c r="K91" s="56" t="str">
        <f t="shared" si="29"/>
        <v/>
      </c>
      <c r="L91" s="57">
        <v>10000</v>
      </c>
      <c r="M91" s="55">
        <v>10000</v>
      </c>
      <c r="N91" s="55">
        <v>6000</v>
      </c>
      <c r="O91" s="55"/>
      <c r="P91" s="55">
        <f t="shared" si="34"/>
        <v>-6000</v>
      </c>
      <c r="Q91" s="56">
        <f t="shared" si="25"/>
        <v>0</v>
      </c>
      <c r="R91" s="57">
        <f t="shared" si="35"/>
        <v>10000</v>
      </c>
      <c r="S91" s="55">
        <f t="shared" si="36"/>
        <v>10000</v>
      </c>
      <c r="T91" s="55">
        <f t="shared" si="36"/>
        <v>6000</v>
      </c>
      <c r="U91" s="55">
        <f t="shared" si="36"/>
        <v>0</v>
      </c>
      <c r="V91" s="55">
        <f t="shared" si="37"/>
        <v>-6000</v>
      </c>
      <c r="W91" s="56">
        <f t="shared" si="27"/>
        <v>0</v>
      </c>
      <c r="X91" s="2"/>
      <c r="Y91" s="110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9" customHeight="1" x14ac:dyDescent="0.25">
      <c r="A92" s="45"/>
      <c r="B92" s="46" t="s">
        <v>177</v>
      </c>
      <c r="C92" s="97" t="s">
        <v>178</v>
      </c>
      <c r="D92" s="97" t="s">
        <v>176</v>
      </c>
      <c r="E92" s="104" t="s">
        <v>179</v>
      </c>
      <c r="F92" s="105"/>
      <c r="G92" s="55"/>
      <c r="H92" s="55"/>
      <c r="I92" s="99">
        <f t="shared" si="33"/>
        <v>0</v>
      </c>
      <c r="J92" s="55">
        <f t="shared" si="28"/>
        <v>0</v>
      </c>
      <c r="K92" s="56" t="str">
        <f t="shared" si="29"/>
        <v/>
      </c>
      <c r="L92" s="57"/>
      <c r="M92" s="55"/>
      <c r="N92" s="55"/>
      <c r="O92" s="55"/>
      <c r="P92" s="55">
        <f t="shared" si="34"/>
        <v>0</v>
      </c>
      <c r="Q92" s="56" t="str">
        <f t="shared" si="25"/>
        <v/>
      </c>
      <c r="R92" s="57">
        <f t="shared" si="35"/>
        <v>0</v>
      </c>
      <c r="S92" s="55">
        <f t="shared" si="36"/>
        <v>0</v>
      </c>
      <c r="T92" s="55">
        <f t="shared" si="36"/>
        <v>0</v>
      </c>
      <c r="U92" s="55">
        <f t="shared" si="36"/>
        <v>0</v>
      </c>
      <c r="V92" s="55">
        <f t="shared" si="37"/>
        <v>0</v>
      </c>
      <c r="W92" s="56" t="str">
        <f t="shared" si="27"/>
        <v/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9" customHeight="1" x14ac:dyDescent="0.25">
      <c r="A93" s="45"/>
      <c r="B93" s="46" t="s">
        <v>177</v>
      </c>
      <c r="C93" s="97" t="s">
        <v>180</v>
      </c>
      <c r="D93" s="97" t="s">
        <v>176</v>
      </c>
      <c r="E93" s="104" t="s">
        <v>181</v>
      </c>
      <c r="F93" s="105"/>
      <c r="G93" s="55"/>
      <c r="H93" s="55"/>
      <c r="I93" s="54">
        <f t="shared" si="33"/>
        <v>0</v>
      </c>
      <c r="J93" s="55">
        <f t="shared" si="28"/>
        <v>0</v>
      </c>
      <c r="K93" s="56" t="str">
        <f t="shared" si="29"/>
        <v/>
      </c>
      <c r="L93" s="57">
        <v>16200</v>
      </c>
      <c r="M93" s="55">
        <v>16200</v>
      </c>
      <c r="N93" s="55">
        <v>3000</v>
      </c>
      <c r="O93" s="55"/>
      <c r="P93" s="55">
        <f t="shared" si="34"/>
        <v>-3000</v>
      </c>
      <c r="Q93" s="56">
        <f t="shared" si="25"/>
        <v>0</v>
      </c>
      <c r="R93" s="57">
        <f t="shared" si="35"/>
        <v>16200</v>
      </c>
      <c r="S93" s="55">
        <f t="shared" si="36"/>
        <v>16200</v>
      </c>
      <c r="T93" s="55">
        <f t="shared" si="36"/>
        <v>3000</v>
      </c>
      <c r="U93" s="55">
        <f t="shared" si="36"/>
        <v>0</v>
      </c>
      <c r="V93" s="55">
        <f t="shared" si="37"/>
        <v>-3000</v>
      </c>
      <c r="W93" s="56">
        <f t="shared" si="27"/>
        <v>0</v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42.75" customHeight="1" x14ac:dyDescent="0.25">
      <c r="A94" s="45"/>
      <c r="B94" s="46"/>
      <c r="C94" s="97" t="s">
        <v>182</v>
      </c>
      <c r="D94" s="97" t="s">
        <v>176</v>
      </c>
      <c r="E94" s="129" t="s">
        <v>183</v>
      </c>
      <c r="F94" s="105">
        <v>4991.7</v>
      </c>
      <c r="G94" s="55">
        <v>1807</v>
      </c>
      <c r="H94" s="55"/>
      <c r="I94" s="99">
        <f t="shared" si="33"/>
        <v>0</v>
      </c>
      <c r="J94" s="55">
        <f t="shared" si="28"/>
        <v>-1807</v>
      </c>
      <c r="K94" s="56">
        <f t="shared" si="29"/>
        <v>0</v>
      </c>
      <c r="L94" s="57">
        <v>1722</v>
      </c>
      <c r="M94" s="55">
        <v>1722</v>
      </c>
      <c r="N94" s="55"/>
      <c r="O94" s="55"/>
      <c r="P94" s="55"/>
      <c r="Q94" s="56" t="str">
        <f t="shared" si="25"/>
        <v/>
      </c>
      <c r="R94" s="57">
        <f t="shared" si="35"/>
        <v>6713.7</v>
      </c>
      <c r="S94" s="55">
        <f t="shared" si="36"/>
        <v>6713.7</v>
      </c>
      <c r="T94" s="55">
        <f t="shared" si="36"/>
        <v>1807</v>
      </c>
      <c r="U94" s="55">
        <f t="shared" si="36"/>
        <v>0</v>
      </c>
      <c r="V94" s="55">
        <f t="shared" si="37"/>
        <v>-1807</v>
      </c>
      <c r="W94" s="56">
        <f t="shared" si="27"/>
        <v>0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65.45" customHeight="1" x14ac:dyDescent="0.25">
      <c r="A95" s="45"/>
      <c r="B95" s="46" t="s">
        <v>177</v>
      </c>
      <c r="C95" s="97" t="s">
        <v>184</v>
      </c>
      <c r="D95" s="97" t="s">
        <v>176</v>
      </c>
      <c r="E95" s="129" t="s">
        <v>185</v>
      </c>
      <c r="F95" s="105">
        <v>17900.099999999999</v>
      </c>
      <c r="G95" s="55">
        <v>4475</v>
      </c>
      <c r="H95" s="55">
        <v>1491.7</v>
      </c>
      <c r="I95" s="54">
        <f t="shared" si="33"/>
        <v>9.4323098820787363E-3</v>
      </c>
      <c r="J95" s="55">
        <f t="shared" si="28"/>
        <v>-2983.3</v>
      </c>
      <c r="K95" s="56">
        <f t="shared" si="29"/>
        <v>0.33334078212290502</v>
      </c>
      <c r="L95" s="57"/>
      <c r="M95" s="55"/>
      <c r="N95" s="55"/>
      <c r="O95" s="55"/>
      <c r="P95" s="55">
        <f t="shared" si="34"/>
        <v>0</v>
      </c>
      <c r="Q95" s="56" t="str">
        <f t="shared" si="25"/>
        <v/>
      </c>
      <c r="R95" s="57">
        <f t="shared" si="35"/>
        <v>17900.099999999999</v>
      </c>
      <c r="S95" s="55">
        <f t="shared" si="36"/>
        <v>17900.099999999999</v>
      </c>
      <c r="T95" s="55">
        <f t="shared" si="36"/>
        <v>4475</v>
      </c>
      <c r="U95" s="55">
        <f t="shared" si="36"/>
        <v>1491.7</v>
      </c>
      <c r="V95" s="55">
        <f t="shared" si="37"/>
        <v>-2983.3</v>
      </c>
      <c r="W95" s="56">
        <f t="shared" si="27"/>
        <v>0.33334078212290502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27" customHeight="1" x14ac:dyDescent="0.25">
      <c r="A96" s="45"/>
      <c r="B96" s="46" t="s">
        <v>186</v>
      </c>
      <c r="C96" s="97" t="s">
        <v>187</v>
      </c>
      <c r="D96" s="97" t="s">
        <v>176</v>
      </c>
      <c r="E96" s="130" t="s">
        <v>188</v>
      </c>
      <c r="F96" s="108">
        <v>26226.7</v>
      </c>
      <c r="G96" s="109">
        <v>15518</v>
      </c>
      <c r="H96" s="109">
        <v>10455.9</v>
      </c>
      <c r="I96" s="54">
        <f t="shared" si="33"/>
        <v>6.6114693903618058E-2</v>
      </c>
      <c r="J96" s="55">
        <f t="shared" si="28"/>
        <v>-5062.1000000000004</v>
      </c>
      <c r="K96" s="56">
        <f t="shared" si="29"/>
        <v>0.67379172573785284</v>
      </c>
      <c r="L96" s="57">
        <v>5978.5</v>
      </c>
      <c r="M96" s="55">
        <v>5978.5</v>
      </c>
      <c r="N96" s="55">
        <v>4522.8999999999996</v>
      </c>
      <c r="O96" s="55"/>
      <c r="P96" s="55">
        <f t="shared" si="34"/>
        <v>-4522.8999999999996</v>
      </c>
      <c r="Q96" s="56">
        <f t="shared" si="25"/>
        <v>0</v>
      </c>
      <c r="R96" s="57">
        <f t="shared" si="35"/>
        <v>32205.200000000001</v>
      </c>
      <c r="S96" s="55">
        <f t="shared" si="36"/>
        <v>32205.200000000001</v>
      </c>
      <c r="T96" s="55">
        <f t="shared" si="36"/>
        <v>20040.900000000001</v>
      </c>
      <c r="U96" s="55">
        <f t="shared" si="36"/>
        <v>10455.9</v>
      </c>
      <c r="V96" s="55">
        <f t="shared" si="37"/>
        <v>-9585.0000000000018</v>
      </c>
      <c r="W96" s="56">
        <f t="shared" si="27"/>
        <v>0.52172806610481559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s="71" customFormat="1" ht="69" hidden="1" customHeight="1" x14ac:dyDescent="0.3">
      <c r="A97" s="58"/>
      <c r="B97" s="61"/>
      <c r="C97" s="61"/>
      <c r="D97" s="61"/>
      <c r="E97" s="62" t="s">
        <v>293</v>
      </c>
      <c r="F97" s="84"/>
      <c r="G97" s="67"/>
      <c r="H97" s="67"/>
      <c r="I97" s="78">
        <f t="shared" si="33"/>
        <v>0</v>
      </c>
      <c r="J97" s="67">
        <f t="shared" si="28"/>
        <v>0</v>
      </c>
      <c r="K97" s="56" t="str">
        <f t="shared" si="29"/>
        <v/>
      </c>
      <c r="L97" s="66"/>
      <c r="M97" s="67"/>
      <c r="N97" s="67"/>
      <c r="O97" s="131"/>
      <c r="P97" s="55">
        <f t="shared" si="34"/>
        <v>0</v>
      </c>
      <c r="Q97" s="56" t="str">
        <f t="shared" si="25"/>
        <v/>
      </c>
      <c r="R97" s="66">
        <f t="shared" si="35"/>
        <v>0</v>
      </c>
      <c r="S97" s="67">
        <f t="shared" si="36"/>
        <v>0</v>
      </c>
      <c r="T97" s="67">
        <f t="shared" si="36"/>
        <v>0</v>
      </c>
      <c r="U97" s="55">
        <f t="shared" si="36"/>
        <v>0</v>
      </c>
      <c r="V97" s="55">
        <f t="shared" si="37"/>
        <v>0</v>
      </c>
      <c r="W97" s="56" t="str">
        <f t="shared" si="27"/>
        <v/>
      </c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70"/>
      <c r="GF97" s="70"/>
      <c r="GG97" s="70"/>
      <c r="GH97" s="70"/>
      <c r="GI97" s="70"/>
      <c r="GJ97" s="70"/>
      <c r="GK97" s="70"/>
      <c r="GL97" s="70"/>
      <c r="GM97" s="70"/>
      <c r="GN97" s="70"/>
    </row>
    <row r="98" spans="1:196" s="71" customFormat="1" ht="135.6" hidden="1" customHeight="1" x14ac:dyDescent="0.3">
      <c r="A98" s="58"/>
      <c r="B98" s="61" t="s">
        <v>186</v>
      </c>
      <c r="C98" s="100" t="s">
        <v>296</v>
      </c>
      <c r="D98" s="100" t="s">
        <v>275</v>
      </c>
      <c r="E98" s="132" t="s">
        <v>318</v>
      </c>
      <c r="F98" s="114"/>
      <c r="G98" s="115"/>
      <c r="H98" s="115"/>
      <c r="I98" s="78">
        <f t="shared" si="33"/>
        <v>0</v>
      </c>
      <c r="J98" s="67">
        <f t="shared" si="28"/>
        <v>0</v>
      </c>
      <c r="K98" s="56" t="str">
        <f t="shared" si="29"/>
        <v/>
      </c>
      <c r="L98" s="66"/>
      <c r="M98" s="67"/>
      <c r="N98" s="67"/>
      <c r="O98" s="131"/>
      <c r="P98" s="67">
        <f t="shared" si="34"/>
        <v>0</v>
      </c>
      <c r="Q98" s="56" t="str">
        <f t="shared" si="25"/>
        <v/>
      </c>
      <c r="R98" s="66">
        <f t="shared" si="35"/>
        <v>0</v>
      </c>
      <c r="S98" s="67">
        <f t="shared" si="36"/>
        <v>0</v>
      </c>
      <c r="T98" s="67">
        <f t="shared" si="36"/>
        <v>0</v>
      </c>
      <c r="U98" s="55">
        <f t="shared" si="36"/>
        <v>0</v>
      </c>
      <c r="V98" s="67">
        <f t="shared" si="37"/>
        <v>0</v>
      </c>
      <c r="W98" s="56" t="str">
        <f t="shared" si="27"/>
        <v/>
      </c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70"/>
      <c r="GF98" s="70"/>
      <c r="GG98" s="70"/>
      <c r="GH98" s="70"/>
      <c r="GI98" s="70"/>
      <c r="GJ98" s="70"/>
      <c r="GK98" s="70"/>
      <c r="GL98" s="70"/>
      <c r="GM98" s="70"/>
      <c r="GN98" s="70"/>
    </row>
    <row r="99" spans="1:196" ht="36.6" customHeight="1" x14ac:dyDescent="0.25">
      <c r="A99" s="45"/>
      <c r="B99" s="46" t="s">
        <v>186</v>
      </c>
      <c r="C99" s="97" t="s">
        <v>189</v>
      </c>
      <c r="D99" s="97" t="s">
        <v>174</v>
      </c>
      <c r="E99" s="130" t="s">
        <v>190</v>
      </c>
      <c r="F99" s="108"/>
      <c r="G99" s="109"/>
      <c r="H99" s="109"/>
      <c r="I99" s="54">
        <f t="shared" si="33"/>
        <v>0</v>
      </c>
      <c r="J99" s="55">
        <f t="shared" si="28"/>
        <v>0</v>
      </c>
      <c r="K99" s="56" t="str">
        <f t="shared" si="29"/>
        <v/>
      </c>
      <c r="L99" s="57">
        <v>1000</v>
      </c>
      <c r="M99" s="55">
        <v>1000</v>
      </c>
      <c r="N99" s="55"/>
      <c r="O99" s="55"/>
      <c r="P99" s="55">
        <f t="shared" si="34"/>
        <v>0</v>
      </c>
      <c r="Q99" s="56" t="str">
        <f t="shared" si="25"/>
        <v/>
      </c>
      <c r="R99" s="57">
        <f t="shared" si="35"/>
        <v>1000</v>
      </c>
      <c r="S99" s="55">
        <f t="shared" si="36"/>
        <v>1000</v>
      </c>
      <c r="T99" s="55">
        <f t="shared" si="36"/>
        <v>0</v>
      </c>
      <c r="U99" s="55">
        <f t="shared" si="36"/>
        <v>0</v>
      </c>
      <c r="V99" s="55">
        <f t="shared" si="37"/>
        <v>0</v>
      </c>
      <c r="W99" s="56" t="str">
        <f t="shared" si="27"/>
        <v/>
      </c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196" s="71" customFormat="1" ht="121.15" hidden="1" customHeight="1" x14ac:dyDescent="0.3">
      <c r="A100" s="58"/>
      <c r="B100" s="61" t="s">
        <v>186</v>
      </c>
      <c r="C100" s="100" t="s">
        <v>191</v>
      </c>
      <c r="D100" s="100" t="s">
        <v>174</v>
      </c>
      <c r="E100" s="132" t="s">
        <v>319</v>
      </c>
      <c r="F100" s="114"/>
      <c r="G100" s="115"/>
      <c r="H100" s="115"/>
      <c r="I100" s="78">
        <f t="shared" si="33"/>
        <v>0</v>
      </c>
      <c r="J100" s="67">
        <f t="shared" si="28"/>
        <v>0</v>
      </c>
      <c r="K100" s="56" t="str">
        <f t="shared" si="29"/>
        <v/>
      </c>
      <c r="L100" s="66"/>
      <c r="M100" s="67"/>
      <c r="N100" s="67"/>
      <c r="O100" s="67"/>
      <c r="P100" s="67">
        <f t="shared" si="34"/>
        <v>0</v>
      </c>
      <c r="Q100" s="56" t="str">
        <f t="shared" si="25"/>
        <v/>
      </c>
      <c r="R100" s="66">
        <f t="shared" si="35"/>
        <v>0</v>
      </c>
      <c r="S100" s="67">
        <f t="shared" si="36"/>
        <v>0</v>
      </c>
      <c r="T100" s="67">
        <f t="shared" si="36"/>
        <v>0</v>
      </c>
      <c r="U100" s="55">
        <f t="shared" si="36"/>
        <v>0</v>
      </c>
      <c r="V100" s="133">
        <f t="shared" si="37"/>
        <v>0</v>
      </c>
      <c r="W100" s="56" t="str">
        <f t="shared" si="27"/>
        <v/>
      </c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</row>
    <row r="101" spans="1:196" ht="36.6" hidden="1" customHeight="1" x14ac:dyDescent="0.25">
      <c r="A101" s="45"/>
      <c r="B101" s="46" t="s">
        <v>186</v>
      </c>
      <c r="C101" s="97" t="s">
        <v>274</v>
      </c>
      <c r="D101" s="97" t="s">
        <v>275</v>
      </c>
      <c r="E101" s="130" t="s">
        <v>276</v>
      </c>
      <c r="F101" s="108"/>
      <c r="G101" s="109"/>
      <c r="H101" s="109"/>
      <c r="I101" s="99">
        <f t="shared" si="33"/>
        <v>0</v>
      </c>
      <c r="J101" s="55">
        <f t="shared" si="28"/>
        <v>0</v>
      </c>
      <c r="K101" s="56" t="str">
        <f t="shared" si="29"/>
        <v/>
      </c>
      <c r="L101" s="57"/>
      <c r="M101" s="55"/>
      <c r="N101" s="55"/>
      <c r="O101" s="55"/>
      <c r="P101" s="55">
        <f t="shared" si="34"/>
        <v>0</v>
      </c>
      <c r="Q101" s="56" t="str">
        <f t="shared" si="25"/>
        <v/>
      </c>
      <c r="R101" s="57">
        <f t="shared" si="35"/>
        <v>0</v>
      </c>
      <c r="S101" s="55">
        <f t="shared" si="36"/>
        <v>0</v>
      </c>
      <c r="T101" s="55">
        <f t="shared" si="36"/>
        <v>0</v>
      </c>
      <c r="U101" s="55">
        <f t="shared" si="36"/>
        <v>0</v>
      </c>
      <c r="V101" s="55">
        <f t="shared" si="37"/>
        <v>0</v>
      </c>
      <c r="W101" s="56" t="str">
        <f t="shared" si="27"/>
        <v/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196" s="128" customFormat="1" ht="27.75" customHeight="1" thickBot="1" x14ac:dyDescent="0.35">
      <c r="A102" s="35">
        <v>10</v>
      </c>
      <c r="B102" s="36" t="s">
        <v>170</v>
      </c>
      <c r="C102" s="36" t="s">
        <v>277</v>
      </c>
      <c r="D102" s="36"/>
      <c r="E102" s="48" t="s">
        <v>278</v>
      </c>
      <c r="F102" s="38">
        <f>F103+F104+F105+F107+F108+F109+F110+F111+F112+F113+F116+F117+F119+F120+F133+F135+F136</f>
        <v>6197.6</v>
      </c>
      <c r="G102" s="39">
        <f t="shared" ref="G102:H102" si="41">G103+G104+G105+G107+G108+G109+G110+G111+G112+G113+G116+G117+G119+G120+G133+G135+G136</f>
        <v>3452.1</v>
      </c>
      <c r="H102" s="134">
        <f t="shared" si="41"/>
        <v>49.5</v>
      </c>
      <c r="I102" s="40">
        <f t="shared" si="33"/>
        <v>3.1299814920084297E-4</v>
      </c>
      <c r="J102" s="39">
        <f t="shared" si="28"/>
        <v>-3402.6</v>
      </c>
      <c r="K102" s="33">
        <f t="shared" si="29"/>
        <v>1.4339097940384115E-2</v>
      </c>
      <c r="L102" s="41">
        <f>L103+L104+L105+L107+L108+L109+L110+L111+L112+L113+L116+L117+L119+L120+L133+L135+L136</f>
        <v>25927.9</v>
      </c>
      <c r="M102" s="39">
        <f t="shared" ref="M102:O102" si="42">M103+M104+M105+M107+M108+M109+M110+M111+M112+M113+M116+M117+M119+M120+M133+M135+M136</f>
        <v>25927.9</v>
      </c>
      <c r="N102" s="39">
        <f t="shared" si="42"/>
        <v>550</v>
      </c>
      <c r="O102" s="39">
        <f t="shared" si="42"/>
        <v>0</v>
      </c>
      <c r="P102" s="39">
        <f t="shared" si="34"/>
        <v>-550</v>
      </c>
      <c r="Q102" s="56">
        <f t="shared" si="25"/>
        <v>0</v>
      </c>
      <c r="R102" s="41">
        <f>R103+R104+R105+R107+R108+R109+R110+R111+R112+R113+R116+R117+R119+R120+R133+R135+R136</f>
        <v>32125.5</v>
      </c>
      <c r="S102" s="39">
        <f t="shared" ref="S102:T102" si="43">S103+S104+S105+S107+S108+S109+S110+S111+S112+S113+S116+S117+S119+S120+S133+S135+S136</f>
        <v>32125.5</v>
      </c>
      <c r="T102" s="39">
        <f t="shared" si="43"/>
        <v>4002.1</v>
      </c>
      <c r="U102" s="39">
        <f t="shared" si="36"/>
        <v>49.5</v>
      </c>
      <c r="V102" s="39">
        <f t="shared" si="37"/>
        <v>-3952.6</v>
      </c>
      <c r="W102" s="33">
        <f t="shared" si="27"/>
        <v>1.2368506534069615E-2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7"/>
      <c r="GF102" s="127"/>
      <c r="GG102" s="127"/>
      <c r="GH102" s="127"/>
      <c r="GI102" s="127"/>
      <c r="GJ102" s="127"/>
      <c r="GK102" s="127"/>
      <c r="GL102" s="127"/>
      <c r="GM102" s="127"/>
      <c r="GN102" s="127"/>
    </row>
    <row r="103" spans="1:196" s="128" customFormat="1" ht="1.5" hidden="1" customHeight="1" thickBot="1" x14ac:dyDescent="0.3">
      <c r="A103" s="45"/>
      <c r="B103" s="135">
        <v>180404</v>
      </c>
      <c r="C103" s="97" t="s">
        <v>192</v>
      </c>
      <c r="D103" s="97" t="s">
        <v>193</v>
      </c>
      <c r="E103" s="104" t="s">
        <v>194</v>
      </c>
      <c r="F103" s="52"/>
      <c r="G103" s="53"/>
      <c r="H103" s="53"/>
      <c r="I103" s="99">
        <f t="shared" si="33"/>
        <v>0</v>
      </c>
      <c r="J103" s="55">
        <f t="shared" si="28"/>
        <v>0</v>
      </c>
      <c r="K103" s="56" t="str">
        <f t="shared" si="29"/>
        <v/>
      </c>
      <c r="L103" s="57"/>
      <c r="M103" s="55"/>
      <c r="N103" s="55"/>
      <c r="O103" s="53"/>
      <c r="P103" s="55">
        <f t="shared" si="34"/>
        <v>0</v>
      </c>
      <c r="Q103" s="56" t="str">
        <f t="shared" si="25"/>
        <v/>
      </c>
      <c r="R103" s="57">
        <f t="shared" si="35"/>
        <v>0</v>
      </c>
      <c r="S103" s="55">
        <f t="shared" si="36"/>
        <v>0</v>
      </c>
      <c r="T103" s="55">
        <f t="shared" si="36"/>
        <v>0</v>
      </c>
      <c r="U103" s="55">
        <f t="shared" si="36"/>
        <v>0</v>
      </c>
      <c r="V103" s="55">
        <f>U103-T103</f>
        <v>0</v>
      </c>
      <c r="W103" s="56" t="str">
        <f t="shared" si="27"/>
        <v/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7"/>
      <c r="GF103" s="127"/>
      <c r="GG103" s="127"/>
      <c r="GH103" s="127"/>
      <c r="GI103" s="127"/>
      <c r="GJ103" s="127"/>
      <c r="GK103" s="127"/>
      <c r="GL103" s="127"/>
      <c r="GM103" s="127"/>
      <c r="GN103" s="127"/>
    </row>
    <row r="104" spans="1:196" s="128" customFormat="1" ht="36" customHeight="1" thickBot="1" x14ac:dyDescent="0.3">
      <c r="A104" s="45"/>
      <c r="B104" s="135">
        <v>180404</v>
      </c>
      <c r="C104" s="97" t="s">
        <v>195</v>
      </c>
      <c r="D104" s="97" t="s">
        <v>196</v>
      </c>
      <c r="E104" s="104" t="s">
        <v>197</v>
      </c>
      <c r="F104" s="52"/>
      <c r="G104" s="53"/>
      <c r="H104" s="53"/>
      <c r="I104" s="54">
        <f t="shared" si="33"/>
        <v>0</v>
      </c>
      <c r="J104" s="55">
        <f t="shared" si="28"/>
        <v>0</v>
      </c>
      <c r="K104" s="56" t="str">
        <f t="shared" si="29"/>
        <v/>
      </c>
      <c r="L104" s="57">
        <v>6407.9</v>
      </c>
      <c r="M104" s="55">
        <v>6407.9</v>
      </c>
      <c r="N104" s="55">
        <v>300</v>
      </c>
      <c r="O104" s="53"/>
      <c r="P104" s="55">
        <f t="shared" si="34"/>
        <v>-300</v>
      </c>
      <c r="Q104" s="56">
        <f t="shared" si="25"/>
        <v>0</v>
      </c>
      <c r="R104" s="57">
        <f t="shared" si="35"/>
        <v>6407.9</v>
      </c>
      <c r="S104" s="55">
        <f t="shared" si="36"/>
        <v>6407.9</v>
      </c>
      <c r="T104" s="55">
        <f t="shared" si="36"/>
        <v>300</v>
      </c>
      <c r="U104" s="55">
        <f t="shared" si="36"/>
        <v>0</v>
      </c>
      <c r="V104" s="55">
        <f t="shared" si="37"/>
        <v>-300</v>
      </c>
      <c r="W104" s="56">
        <f t="shared" si="27"/>
        <v>0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7"/>
      <c r="GF104" s="127"/>
      <c r="GG104" s="127"/>
      <c r="GH104" s="127"/>
      <c r="GI104" s="127"/>
      <c r="GJ104" s="127"/>
      <c r="GK104" s="127"/>
      <c r="GL104" s="127"/>
      <c r="GM104" s="127"/>
      <c r="GN104" s="127"/>
    </row>
    <row r="105" spans="1:196" s="128" customFormat="1" ht="23.25" hidden="1" customHeight="1" thickBot="1" x14ac:dyDescent="0.3">
      <c r="A105" s="45"/>
      <c r="B105" s="135">
        <v>180404</v>
      </c>
      <c r="C105" s="97" t="s">
        <v>198</v>
      </c>
      <c r="D105" s="97" t="s">
        <v>196</v>
      </c>
      <c r="E105" s="104" t="s">
        <v>199</v>
      </c>
      <c r="F105" s="52"/>
      <c r="G105" s="53"/>
      <c r="H105" s="53"/>
      <c r="I105" s="54">
        <f t="shared" si="33"/>
        <v>0</v>
      </c>
      <c r="J105" s="55">
        <f t="shared" si="28"/>
        <v>0</v>
      </c>
      <c r="K105" s="56" t="str">
        <f t="shared" si="29"/>
        <v/>
      </c>
      <c r="L105" s="57"/>
      <c r="M105" s="55"/>
      <c r="N105" s="55"/>
      <c r="O105" s="53"/>
      <c r="P105" s="55">
        <f t="shared" si="34"/>
        <v>0</v>
      </c>
      <c r="Q105" s="56" t="str">
        <f t="shared" si="25"/>
        <v/>
      </c>
      <c r="R105" s="57">
        <f t="shared" si="35"/>
        <v>0</v>
      </c>
      <c r="S105" s="55">
        <f t="shared" si="36"/>
        <v>0</v>
      </c>
      <c r="T105" s="55">
        <f t="shared" si="36"/>
        <v>0</v>
      </c>
      <c r="U105" s="55">
        <f t="shared" si="36"/>
        <v>0</v>
      </c>
      <c r="V105" s="55">
        <f t="shared" si="37"/>
        <v>0</v>
      </c>
      <c r="W105" s="56" t="str">
        <f t="shared" si="27"/>
        <v/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7"/>
      <c r="GF105" s="127"/>
      <c r="GG105" s="127"/>
      <c r="GH105" s="127"/>
      <c r="GI105" s="127"/>
      <c r="GJ105" s="127"/>
      <c r="GK105" s="127"/>
      <c r="GL105" s="127"/>
      <c r="GM105" s="127"/>
      <c r="GN105" s="127"/>
    </row>
    <row r="106" spans="1:196" s="71" customFormat="1" ht="66.599999999999994" hidden="1" customHeight="1" x14ac:dyDescent="0.3">
      <c r="A106" s="58"/>
      <c r="B106" s="61"/>
      <c r="C106" s="61"/>
      <c r="D106" s="61"/>
      <c r="E106" s="62" t="s">
        <v>320</v>
      </c>
      <c r="F106" s="84"/>
      <c r="G106" s="67"/>
      <c r="H106" s="67"/>
      <c r="I106" s="78">
        <f t="shared" si="33"/>
        <v>0</v>
      </c>
      <c r="J106" s="67">
        <f t="shared" si="28"/>
        <v>0</v>
      </c>
      <c r="K106" s="56" t="str">
        <f t="shared" si="29"/>
        <v/>
      </c>
      <c r="L106" s="66"/>
      <c r="M106" s="67"/>
      <c r="N106" s="67"/>
      <c r="O106" s="67"/>
      <c r="P106" s="67">
        <f t="shared" si="34"/>
        <v>0</v>
      </c>
      <c r="Q106" s="56" t="str">
        <f t="shared" si="25"/>
        <v/>
      </c>
      <c r="R106" s="66">
        <f t="shared" si="35"/>
        <v>0</v>
      </c>
      <c r="S106" s="67">
        <f t="shared" si="36"/>
        <v>0</v>
      </c>
      <c r="T106" s="67">
        <f t="shared" si="36"/>
        <v>0</v>
      </c>
      <c r="U106" s="55">
        <f t="shared" si="36"/>
        <v>0</v>
      </c>
      <c r="V106" s="67">
        <f t="shared" si="37"/>
        <v>0</v>
      </c>
      <c r="W106" s="56" t="str">
        <f t="shared" si="27"/>
        <v/>
      </c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</row>
    <row r="107" spans="1:196" s="128" customFormat="1" ht="25.9" hidden="1" customHeight="1" thickBot="1" x14ac:dyDescent="0.3">
      <c r="A107" s="45"/>
      <c r="B107" s="135"/>
      <c r="C107" s="97" t="s">
        <v>200</v>
      </c>
      <c r="D107" s="97" t="s">
        <v>196</v>
      </c>
      <c r="E107" s="104" t="s">
        <v>201</v>
      </c>
      <c r="F107" s="52"/>
      <c r="G107" s="53"/>
      <c r="H107" s="53"/>
      <c r="I107" s="54">
        <f t="shared" si="33"/>
        <v>0</v>
      </c>
      <c r="J107" s="55">
        <f t="shared" si="28"/>
        <v>0</v>
      </c>
      <c r="K107" s="56" t="str">
        <f t="shared" si="29"/>
        <v/>
      </c>
      <c r="L107" s="57"/>
      <c r="M107" s="55"/>
      <c r="N107" s="55"/>
      <c r="O107" s="53"/>
      <c r="P107" s="55">
        <f t="shared" si="34"/>
        <v>0</v>
      </c>
      <c r="Q107" s="56" t="str">
        <f t="shared" si="25"/>
        <v/>
      </c>
      <c r="R107" s="57">
        <f t="shared" si="35"/>
        <v>0</v>
      </c>
      <c r="S107" s="55">
        <f t="shared" si="36"/>
        <v>0</v>
      </c>
      <c r="T107" s="55">
        <f t="shared" si="36"/>
        <v>0</v>
      </c>
      <c r="U107" s="55">
        <f t="shared" si="36"/>
        <v>0</v>
      </c>
      <c r="V107" s="55">
        <f t="shared" si="37"/>
        <v>0</v>
      </c>
      <c r="W107" s="56" t="str">
        <f t="shared" si="27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7"/>
      <c r="GF107" s="127"/>
      <c r="GG107" s="127"/>
      <c r="GH107" s="127"/>
      <c r="GI107" s="127"/>
      <c r="GJ107" s="127"/>
      <c r="GK107" s="127"/>
      <c r="GL107" s="127"/>
      <c r="GM107" s="127"/>
      <c r="GN107" s="127"/>
    </row>
    <row r="108" spans="1:196" s="128" customFormat="1" ht="25.9" hidden="1" customHeight="1" thickBot="1" x14ac:dyDescent="0.3">
      <c r="A108" s="45"/>
      <c r="B108" s="135"/>
      <c r="C108" s="97" t="s">
        <v>202</v>
      </c>
      <c r="D108" s="97" t="s">
        <v>196</v>
      </c>
      <c r="E108" s="104" t="s">
        <v>203</v>
      </c>
      <c r="F108" s="52"/>
      <c r="G108" s="53"/>
      <c r="H108" s="53"/>
      <c r="I108" s="54">
        <f t="shared" si="33"/>
        <v>0</v>
      </c>
      <c r="J108" s="55">
        <f t="shared" si="28"/>
        <v>0</v>
      </c>
      <c r="K108" s="56" t="str">
        <f t="shared" si="29"/>
        <v/>
      </c>
      <c r="L108" s="57"/>
      <c r="M108" s="55"/>
      <c r="N108" s="55"/>
      <c r="O108" s="53"/>
      <c r="P108" s="55">
        <f t="shared" si="34"/>
        <v>0</v>
      </c>
      <c r="Q108" s="56" t="str">
        <f t="shared" si="25"/>
        <v/>
      </c>
      <c r="R108" s="57">
        <f t="shared" si="35"/>
        <v>0</v>
      </c>
      <c r="S108" s="55">
        <f t="shared" si="36"/>
        <v>0</v>
      </c>
      <c r="T108" s="55">
        <f t="shared" si="36"/>
        <v>0</v>
      </c>
      <c r="U108" s="55">
        <f t="shared" si="36"/>
        <v>0</v>
      </c>
      <c r="V108" s="55">
        <f t="shared" si="37"/>
        <v>0</v>
      </c>
      <c r="W108" s="56" t="str">
        <f t="shared" si="27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7"/>
      <c r="GF108" s="127"/>
      <c r="GG108" s="127"/>
      <c r="GH108" s="127"/>
      <c r="GI108" s="127"/>
      <c r="GJ108" s="127"/>
      <c r="GK108" s="127"/>
      <c r="GL108" s="127"/>
      <c r="GM108" s="127"/>
      <c r="GN108" s="127"/>
    </row>
    <row r="109" spans="1:196" s="128" customFormat="1" ht="34.15" customHeight="1" thickBot="1" x14ac:dyDescent="0.3">
      <c r="A109" s="45"/>
      <c r="B109" s="135"/>
      <c r="C109" s="97" t="s">
        <v>279</v>
      </c>
      <c r="D109" s="97" t="s">
        <v>196</v>
      </c>
      <c r="E109" s="104" t="s">
        <v>280</v>
      </c>
      <c r="F109" s="52"/>
      <c r="G109" s="53"/>
      <c r="H109" s="53"/>
      <c r="I109" s="54">
        <f t="shared" si="33"/>
        <v>0</v>
      </c>
      <c r="J109" s="55">
        <f t="shared" si="28"/>
        <v>0</v>
      </c>
      <c r="K109" s="56" t="str">
        <f t="shared" si="29"/>
        <v/>
      </c>
      <c r="L109" s="57">
        <v>1000</v>
      </c>
      <c r="M109" s="55">
        <v>1000</v>
      </c>
      <c r="N109" s="55"/>
      <c r="O109" s="53"/>
      <c r="P109" s="55">
        <f t="shared" si="34"/>
        <v>0</v>
      </c>
      <c r="Q109" s="56" t="str">
        <f t="shared" si="25"/>
        <v/>
      </c>
      <c r="R109" s="57">
        <f t="shared" si="35"/>
        <v>1000</v>
      </c>
      <c r="S109" s="55">
        <f t="shared" si="36"/>
        <v>1000</v>
      </c>
      <c r="T109" s="55">
        <f t="shared" si="36"/>
        <v>0</v>
      </c>
      <c r="U109" s="55">
        <f t="shared" si="36"/>
        <v>0</v>
      </c>
      <c r="V109" s="55">
        <f t="shared" si="37"/>
        <v>0</v>
      </c>
      <c r="W109" s="56" t="str">
        <f t="shared" si="27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7"/>
      <c r="GF109" s="127"/>
      <c r="GG109" s="127"/>
      <c r="GH109" s="127"/>
      <c r="GI109" s="127"/>
      <c r="GJ109" s="127"/>
      <c r="GK109" s="127"/>
      <c r="GL109" s="127"/>
      <c r="GM109" s="127"/>
      <c r="GN109" s="127"/>
    </row>
    <row r="110" spans="1:196" s="128" customFormat="1" ht="34.9" hidden="1" customHeight="1" thickBot="1" x14ac:dyDescent="0.3">
      <c r="A110" s="45"/>
      <c r="B110" s="135">
        <v>180404</v>
      </c>
      <c r="C110" s="97" t="s">
        <v>204</v>
      </c>
      <c r="D110" s="97" t="s">
        <v>196</v>
      </c>
      <c r="E110" s="104" t="s">
        <v>205</v>
      </c>
      <c r="F110" s="52"/>
      <c r="G110" s="53"/>
      <c r="H110" s="53"/>
      <c r="I110" s="54">
        <f t="shared" si="33"/>
        <v>0</v>
      </c>
      <c r="J110" s="55">
        <f t="shared" si="28"/>
        <v>0</v>
      </c>
      <c r="K110" s="56" t="str">
        <f t="shared" si="29"/>
        <v/>
      </c>
      <c r="L110" s="57"/>
      <c r="M110" s="55"/>
      <c r="N110" s="55"/>
      <c r="O110" s="53"/>
      <c r="P110" s="55">
        <f t="shared" si="34"/>
        <v>0</v>
      </c>
      <c r="Q110" s="56" t="str">
        <f t="shared" si="25"/>
        <v/>
      </c>
      <c r="R110" s="57">
        <f t="shared" si="35"/>
        <v>0</v>
      </c>
      <c r="S110" s="55">
        <f t="shared" si="36"/>
        <v>0</v>
      </c>
      <c r="T110" s="55">
        <f t="shared" si="36"/>
        <v>0</v>
      </c>
      <c r="U110" s="55">
        <f t="shared" si="36"/>
        <v>0</v>
      </c>
      <c r="V110" s="55">
        <f t="shared" si="37"/>
        <v>0</v>
      </c>
      <c r="W110" s="56" t="str">
        <f t="shared" si="27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7"/>
      <c r="GF110" s="127"/>
      <c r="GG110" s="127"/>
      <c r="GH110" s="127"/>
      <c r="GI110" s="127"/>
      <c r="GJ110" s="127"/>
      <c r="GK110" s="127"/>
      <c r="GL110" s="127"/>
      <c r="GM110" s="127"/>
      <c r="GN110" s="127"/>
    </row>
    <row r="111" spans="1:196" s="128" customFormat="1" ht="40.9" customHeight="1" thickBot="1" x14ac:dyDescent="0.3">
      <c r="A111" s="45"/>
      <c r="B111" s="135">
        <v>180404</v>
      </c>
      <c r="C111" s="97" t="s">
        <v>206</v>
      </c>
      <c r="D111" s="97" t="s">
        <v>196</v>
      </c>
      <c r="E111" s="104" t="s">
        <v>207</v>
      </c>
      <c r="F111" s="52"/>
      <c r="G111" s="53"/>
      <c r="H111" s="53"/>
      <c r="I111" s="54">
        <f t="shared" si="33"/>
        <v>0</v>
      </c>
      <c r="J111" s="55">
        <f t="shared" si="28"/>
        <v>0</v>
      </c>
      <c r="K111" s="56" t="str">
        <f t="shared" si="29"/>
        <v/>
      </c>
      <c r="L111" s="57">
        <v>120</v>
      </c>
      <c r="M111" s="55">
        <v>120</v>
      </c>
      <c r="N111" s="55"/>
      <c r="O111" s="53"/>
      <c r="P111" s="55">
        <f t="shared" si="34"/>
        <v>0</v>
      </c>
      <c r="Q111" s="56" t="str">
        <f t="shared" si="25"/>
        <v/>
      </c>
      <c r="R111" s="57">
        <f t="shared" si="35"/>
        <v>120</v>
      </c>
      <c r="S111" s="55">
        <f t="shared" si="36"/>
        <v>120</v>
      </c>
      <c r="T111" s="55">
        <f t="shared" si="36"/>
        <v>0</v>
      </c>
      <c r="U111" s="55">
        <f t="shared" si="36"/>
        <v>0</v>
      </c>
      <c r="V111" s="55">
        <f t="shared" si="37"/>
        <v>0</v>
      </c>
      <c r="W111" s="56" t="str">
        <f t="shared" si="27"/>
        <v/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7"/>
      <c r="GF111" s="127"/>
      <c r="GG111" s="127"/>
      <c r="GH111" s="127"/>
      <c r="GI111" s="127"/>
      <c r="GJ111" s="127"/>
      <c r="GK111" s="127"/>
      <c r="GL111" s="127"/>
      <c r="GM111" s="127"/>
      <c r="GN111" s="127"/>
    </row>
    <row r="112" spans="1:196" s="128" customFormat="1" ht="39.6" customHeight="1" thickBot="1" x14ac:dyDescent="0.3">
      <c r="A112" s="45"/>
      <c r="B112" s="135"/>
      <c r="C112" s="97" t="s">
        <v>321</v>
      </c>
      <c r="D112" s="97" t="s">
        <v>196</v>
      </c>
      <c r="E112" s="104" t="s">
        <v>322</v>
      </c>
      <c r="F112" s="52"/>
      <c r="G112" s="53"/>
      <c r="H112" s="53"/>
      <c r="I112" s="54">
        <f t="shared" si="33"/>
        <v>0</v>
      </c>
      <c r="J112" s="55">
        <f t="shared" si="28"/>
        <v>0</v>
      </c>
      <c r="K112" s="56" t="str">
        <f t="shared" si="29"/>
        <v/>
      </c>
      <c r="L112" s="57">
        <v>10000</v>
      </c>
      <c r="M112" s="55">
        <v>10000</v>
      </c>
      <c r="N112" s="55"/>
      <c r="O112" s="53"/>
      <c r="P112" s="55">
        <f t="shared" si="34"/>
        <v>0</v>
      </c>
      <c r="Q112" s="56" t="str">
        <f t="shared" si="25"/>
        <v/>
      </c>
      <c r="R112" s="57">
        <f t="shared" si="35"/>
        <v>10000</v>
      </c>
      <c r="S112" s="55">
        <f t="shared" si="36"/>
        <v>10000</v>
      </c>
      <c r="T112" s="55">
        <f t="shared" si="36"/>
        <v>0</v>
      </c>
      <c r="U112" s="55">
        <f t="shared" si="36"/>
        <v>0</v>
      </c>
      <c r="V112" s="55">
        <f t="shared" si="37"/>
        <v>0</v>
      </c>
      <c r="W112" s="56" t="str">
        <f t="shared" si="27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7"/>
      <c r="GF112" s="127"/>
      <c r="GG112" s="127"/>
      <c r="GH112" s="127"/>
      <c r="GI112" s="127"/>
      <c r="GJ112" s="127"/>
      <c r="GK112" s="127"/>
      <c r="GL112" s="127"/>
      <c r="GM112" s="127"/>
      <c r="GN112" s="127"/>
    </row>
    <row r="113" spans="1:196" s="128" customFormat="1" ht="54.6" hidden="1" customHeight="1" thickBot="1" x14ac:dyDescent="0.3">
      <c r="A113" s="45"/>
      <c r="B113" s="135">
        <v>180404</v>
      </c>
      <c r="C113" s="97" t="s">
        <v>209</v>
      </c>
      <c r="D113" s="97" t="s">
        <v>208</v>
      </c>
      <c r="E113" s="104" t="s">
        <v>210</v>
      </c>
      <c r="F113" s="52"/>
      <c r="G113" s="53"/>
      <c r="H113" s="53"/>
      <c r="I113" s="54">
        <f t="shared" si="33"/>
        <v>0</v>
      </c>
      <c r="J113" s="55">
        <f t="shared" si="28"/>
        <v>0</v>
      </c>
      <c r="K113" s="56" t="str">
        <f t="shared" si="29"/>
        <v/>
      </c>
      <c r="L113" s="57"/>
      <c r="M113" s="55"/>
      <c r="N113" s="55"/>
      <c r="O113" s="55"/>
      <c r="P113" s="55">
        <f t="shared" si="34"/>
        <v>0</v>
      </c>
      <c r="Q113" s="56" t="str">
        <f t="shared" si="25"/>
        <v/>
      </c>
      <c r="R113" s="57">
        <f t="shared" si="35"/>
        <v>0</v>
      </c>
      <c r="S113" s="55">
        <f t="shared" si="36"/>
        <v>0</v>
      </c>
      <c r="T113" s="55">
        <f t="shared" si="36"/>
        <v>0</v>
      </c>
      <c r="U113" s="55">
        <f t="shared" si="36"/>
        <v>0</v>
      </c>
      <c r="V113" s="55">
        <f t="shared" si="37"/>
        <v>0</v>
      </c>
      <c r="W113" s="56" t="str">
        <f t="shared" si="27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7"/>
      <c r="GF113" s="127"/>
      <c r="GG113" s="127"/>
      <c r="GH113" s="127"/>
      <c r="GI113" s="127"/>
      <c r="GJ113" s="127"/>
      <c r="GK113" s="127"/>
      <c r="GL113" s="127"/>
      <c r="GM113" s="127"/>
      <c r="GN113" s="127"/>
    </row>
    <row r="114" spans="1:196" s="138" customFormat="1" ht="69" hidden="1" customHeight="1" thickBot="1" x14ac:dyDescent="0.35">
      <c r="A114" s="58"/>
      <c r="B114" s="136"/>
      <c r="C114" s="100"/>
      <c r="D114" s="100"/>
      <c r="E114" s="113" t="s">
        <v>281</v>
      </c>
      <c r="F114" s="84"/>
      <c r="G114" s="67"/>
      <c r="H114" s="67"/>
      <c r="I114" s="78">
        <f t="shared" si="33"/>
        <v>0</v>
      </c>
      <c r="J114" s="67">
        <f t="shared" si="28"/>
        <v>0</v>
      </c>
      <c r="K114" s="56" t="str">
        <f t="shared" si="29"/>
        <v/>
      </c>
      <c r="L114" s="66"/>
      <c r="M114" s="67"/>
      <c r="N114" s="67"/>
      <c r="O114" s="67"/>
      <c r="P114" s="67">
        <f t="shared" si="34"/>
        <v>0</v>
      </c>
      <c r="Q114" s="56" t="str">
        <f t="shared" si="25"/>
        <v/>
      </c>
      <c r="R114" s="66">
        <f t="shared" si="35"/>
        <v>0</v>
      </c>
      <c r="S114" s="67">
        <f t="shared" si="36"/>
        <v>0</v>
      </c>
      <c r="T114" s="67">
        <f t="shared" si="36"/>
        <v>0</v>
      </c>
      <c r="U114" s="55">
        <f t="shared" si="36"/>
        <v>0</v>
      </c>
      <c r="V114" s="67">
        <f t="shared" si="37"/>
        <v>0</v>
      </c>
      <c r="W114" s="56" t="str">
        <f t="shared" si="27"/>
        <v/>
      </c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</row>
    <row r="115" spans="1:196" s="138" customFormat="1" ht="63.6" hidden="1" customHeight="1" thickBot="1" x14ac:dyDescent="0.35">
      <c r="A115" s="58"/>
      <c r="B115" s="136"/>
      <c r="C115" s="100"/>
      <c r="D115" s="100"/>
      <c r="E115" s="113" t="s">
        <v>282</v>
      </c>
      <c r="F115" s="84"/>
      <c r="G115" s="67"/>
      <c r="H115" s="67"/>
      <c r="I115" s="78">
        <f t="shared" si="33"/>
        <v>0</v>
      </c>
      <c r="J115" s="67">
        <f t="shared" si="28"/>
        <v>0</v>
      </c>
      <c r="K115" s="56" t="str">
        <f t="shared" si="29"/>
        <v/>
      </c>
      <c r="L115" s="66"/>
      <c r="M115" s="67"/>
      <c r="N115" s="67"/>
      <c r="O115" s="67"/>
      <c r="P115" s="67">
        <f t="shared" si="34"/>
        <v>0</v>
      </c>
      <c r="Q115" s="56" t="str">
        <f t="shared" si="25"/>
        <v/>
      </c>
      <c r="R115" s="66">
        <f t="shared" si="35"/>
        <v>0</v>
      </c>
      <c r="S115" s="67">
        <f t="shared" si="36"/>
        <v>0</v>
      </c>
      <c r="T115" s="67">
        <f t="shared" si="36"/>
        <v>0</v>
      </c>
      <c r="U115" s="55">
        <f t="shared" si="36"/>
        <v>0</v>
      </c>
      <c r="V115" s="67">
        <f t="shared" si="37"/>
        <v>0</v>
      </c>
      <c r="W115" s="56" t="str">
        <f t="shared" si="27"/>
        <v/>
      </c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</row>
    <row r="116" spans="1:196" s="128" customFormat="1" ht="40.15" hidden="1" customHeight="1" thickBot="1" x14ac:dyDescent="0.3">
      <c r="A116" s="45"/>
      <c r="B116" s="135"/>
      <c r="C116" s="97" t="s">
        <v>211</v>
      </c>
      <c r="D116" s="97" t="s">
        <v>208</v>
      </c>
      <c r="E116" s="104" t="s">
        <v>212</v>
      </c>
      <c r="F116" s="52"/>
      <c r="G116" s="53"/>
      <c r="H116" s="53"/>
      <c r="I116" s="54">
        <f t="shared" si="33"/>
        <v>0</v>
      </c>
      <c r="J116" s="55">
        <f t="shared" si="28"/>
        <v>0</v>
      </c>
      <c r="K116" s="56" t="str">
        <f t="shared" si="29"/>
        <v/>
      </c>
      <c r="L116" s="57"/>
      <c r="M116" s="55"/>
      <c r="N116" s="55"/>
      <c r="O116" s="53"/>
      <c r="P116" s="55">
        <f t="shared" si="34"/>
        <v>0</v>
      </c>
      <c r="Q116" s="56" t="str">
        <f t="shared" si="25"/>
        <v/>
      </c>
      <c r="R116" s="57">
        <f t="shared" si="35"/>
        <v>0</v>
      </c>
      <c r="S116" s="55">
        <f t="shared" si="36"/>
        <v>0</v>
      </c>
      <c r="T116" s="55">
        <f t="shared" si="36"/>
        <v>0</v>
      </c>
      <c r="U116" s="55">
        <f t="shared" si="36"/>
        <v>0</v>
      </c>
      <c r="V116" s="55">
        <f t="shared" si="37"/>
        <v>0</v>
      </c>
      <c r="W116" s="56" t="str">
        <f t="shared" si="27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7"/>
      <c r="GF116" s="127"/>
      <c r="GG116" s="127"/>
      <c r="GH116" s="127"/>
      <c r="GI116" s="127"/>
      <c r="GJ116" s="127"/>
      <c r="GK116" s="127"/>
      <c r="GL116" s="127"/>
      <c r="GM116" s="127"/>
      <c r="GN116" s="127"/>
    </row>
    <row r="117" spans="1:196" s="128" customFormat="1" ht="31.9" hidden="1" customHeight="1" thickBot="1" x14ac:dyDescent="0.3">
      <c r="A117" s="45"/>
      <c r="B117" s="135"/>
      <c r="C117" s="97" t="s">
        <v>283</v>
      </c>
      <c r="D117" s="97" t="s">
        <v>208</v>
      </c>
      <c r="E117" s="104" t="s">
        <v>323</v>
      </c>
      <c r="F117" s="52"/>
      <c r="G117" s="53"/>
      <c r="H117" s="53"/>
      <c r="I117" s="54">
        <f t="shared" si="33"/>
        <v>0</v>
      </c>
      <c r="J117" s="55">
        <f t="shared" si="28"/>
        <v>0</v>
      </c>
      <c r="K117" s="56" t="str">
        <f t="shared" si="29"/>
        <v/>
      </c>
      <c r="L117" s="57"/>
      <c r="M117" s="55"/>
      <c r="N117" s="55"/>
      <c r="O117" s="53"/>
      <c r="P117" s="55">
        <f t="shared" si="34"/>
        <v>0</v>
      </c>
      <c r="Q117" s="56" t="str">
        <f t="shared" si="25"/>
        <v/>
      </c>
      <c r="R117" s="57">
        <f t="shared" si="35"/>
        <v>0</v>
      </c>
      <c r="S117" s="55">
        <f t="shared" si="36"/>
        <v>0</v>
      </c>
      <c r="T117" s="55">
        <f t="shared" si="36"/>
        <v>0</v>
      </c>
      <c r="U117" s="55">
        <f t="shared" si="36"/>
        <v>0</v>
      </c>
      <c r="V117" s="55">
        <f t="shared" si="37"/>
        <v>0</v>
      </c>
      <c r="W117" s="56" t="str">
        <f t="shared" si="27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</row>
    <row r="118" spans="1:196" s="138" customFormat="1" ht="52.9" hidden="1" customHeight="1" thickBot="1" x14ac:dyDescent="0.35">
      <c r="A118" s="58"/>
      <c r="B118" s="136"/>
      <c r="C118" s="100"/>
      <c r="D118" s="100"/>
      <c r="E118" s="113" t="s">
        <v>284</v>
      </c>
      <c r="F118" s="84"/>
      <c r="G118" s="67"/>
      <c r="H118" s="67"/>
      <c r="I118" s="78">
        <f t="shared" si="33"/>
        <v>0</v>
      </c>
      <c r="J118" s="67">
        <f t="shared" si="28"/>
        <v>0</v>
      </c>
      <c r="K118" s="56" t="str">
        <f t="shared" si="29"/>
        <v/>
      </c>
      <c r="L118" s="66"/>
      <c r="M118" s="67"/>
      <c r="N118" s="67"/>
      <c r="O118" s="67"/>
      <c r="P118" s="67">
        <f t="shared" si="34"/>
        <v>0</v>
      </c>
      <c r="Q118" s="56" t="str">
        <f t="shared" si="25"/>
        <v/>
      </c>
      <c r="R118" s="66">
        <f t="shared" si="35"/>
        <v>0</v>
      </c>
      <c r="S118" s="67">
        <f t="shared" si="36"/>
        <v>0</v>
      </c>
      <c r="T118" s="67">
        <f t="shared" si="36"/>
        <v>0</v>
      </c>
      <c r="U118" s="55">
        <f t="shared" si="36"/>
        <v>0</v>
      </c>
      <c r="V118" s="67">
        <f t="shared" si="37"/>
        <v>0</v>
      </c>
      <c r="W118" s="56" t="str">
        <f t="shared" si="27"/>
        <v/>
      </c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</row>
    <row r="119" spans="1:196" s="128" customFormat="1" ht="52.15" customHeight="1" thickBot="1" x14ac:dyDescent="0.3">
      <c r="A119" s="45"/>
      <c r="B119" s="135"/>
      <c r="C119" s="97" t="s">
        <v>214</v>
      </c>
      <c r="D119" s="97" t="s">
        <v>213</v>
      </c>
      <c r="E119" s="104" t="s">
        <v>215</v>
      </c>
      <c r="F119" s="52">
        <v>3597.6</v>
      </c>
      <c r="G119" s="53">
        <v>3452.1</v>
      </c>
      <c r="H119" s="53">
        <v>49.5</v>
      </c>
      <c r="I119" s="54">
        <f t="shared" si="33"/>
        <v>3.1299814920084297E-4</v>
      </c>
      <c r="J119" s="55">
        <f t="shared" si="28"/>
        <v>-3402.6</v>
      </c>
      <c r="K119" s="56">
        <f t="shared" si="29"/>
        <v>1.4339097940384115E-2</v>
      </c>
      <c r="L119" s="57">
        <v>8150</v>
      </c>
      <c r="M119" s="55">
        <v>8150</v>
      </c>
      <c r="N119" s="55">
        <v>250</v>
      </c>
      <c r="O119" s="53"/>
      <c r="P119" s="55">
        <f t="shared" si="34"/>
        <v>-250</v>
      </c>
      <c r="Q119" s="56">
        <f t="shared" si="25"/>
        <v>0</v>
      </c>
      <c r="R119" s="57">
        <f t="shared" si="35"/>
        <v>11747.6</v>
      </c>
      <c r="S119" s="55">
        <f t="shared" si="36"/>
        <v>11747.6</v>
      </c>
      <c r="T119" s="55">
        <f t="shared" si="36"/>
        <v>3702.1</v>
      </c>
      <c r="U119" s="55">
        <f t="shared" si="36"/>
        <v>49.5</v>
      </c>
      <c r="V119" s="55">
        <f t="shared" si="37"/>
        <v>-3652.6</v>
      </c>
      <c r="W119" s="56">
        <f t="shared" si="27"/>
        <v>1.3370789551875963E-2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7"/>
      <c r="GF119" s="127"/>
      <c r="GG119" s="127"/>
      <c r="GH119" s="127"/>
      <c r="GI119" s="127"/>
      <c r="GJ119" s="127"/>
      <c r="GK119" s="127"/>
      <c r="GL119" s="127"/>
      <c r="GM119" s="127"/>
      <c r="GN119" s="127"/>
    </row>
    <row r="120" spans="1:196" s="128" customFormat="1" ht="38.450000000000003" customHeight="1" thickBot="1" x14ac:dyDescent="0.3">
      <c r="A120" s="45"/>
      <c r="B120" s="135"/>
      <c r="C120" s="97" t="s">
        <v>216</v>
      </c>
      <c r="D120" s="97" t="s">
        <v>217</v>
      </c>
      <c r="E120" s="104" t="s">
        <v>218</v>
      </c>
      <c r="F120" s="52">
        <v>2600</v>
      </c>
      <c r="G120" s="53"/>
      <c r="H120" s="53"/>
      <c r="I120" s="54">
        <f t="shared" si="33"/>
        <v>0</v>
      </c>
      <c r="J120" s="55">
        <f t="shared" si="28"/>
        <v>0</v>
      </c>
      <c r="K120" s="56" t="str">
        <f t="shared" si="29"/>
        <v/>
      </c>
      <c r="L120" s="57">
        <v>250</v>
      </c>
      <c r="M120" s="55">
        <v>250</v>
      </c>
      <c r="N120" s="55"/>
      <c r="O120" s="53"/>
      <c r="P120" s="55">
        <f t="shared" si="34"/>
        <v>0</v>
      </c>
      <c r="Q120" s="56" t="str">
        <f t="shared" si="25"/>
        <v/>
      </c>
      <c r="R120" s="57">
        <f t="shared" si="35"/>
        <v>2850</v>
      </c>
      <c r="S120" s="55">
        <f t="shared" si="36"/>
        <v>2850</v>
      </c>
      <c r="T120" s="55">
        <f t="shared" si="36"/>
        <v>0</v>
      </c>
      <c r="U120" s="55">
        <f t="shared" si="36"/>
        <v>0</v>
      </c>
      <c r="V120" s="55">
        <f t="shared" si="37"/>
        <v>0</v>
      </c>
      <c r="W120" s="56" t="str">
        <f t="shared" si="27"/>
        <v/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</row>
    <row r="121" spans="1:196" s="128" customFormat="1" ht="35.25" hidden="1" customHeight="1" thickBot="1" x14ac:dyDescent="0.3">
      <c r="A121" s="45">
        <v>21</v>
      </c>
      <c r="B121" s="135">
        <v>180404</v>
      </c>
      <c r="C121" s="97" t="s">
        <v>219</v>
      </c>
      <c r="D121" s="97" t="s">
        <v>220</v>
      </c>
      <c r="E121" s="104" t="s">
        <v>221</v>
      </c>
      <c r="F121" s="52"/>
      <c r="G121" s="53"/>
      <c r="H121" s="53"/>
      <c r="I121" s="117">
        <f t="shared" si="33"/>
        <v>0</v>
      </c>
      <c r="J121" s="55">
        <f t="shared" si="28"/>
        <v>0</v>
      </c>
      <c r="K121" s="56" t="str">
        <f t="shared" si="29"/>
        <v/>
      </c>
      <c r="L121" s="57"/>
      <c r="M121" s="55"/>
      <c r="N121" s="55"/>
      <c r="O121" s="53"/>
      <c r="P121" s="55" t="s">
        <v>0</v>
      </c>
      <c r="Q121" s="56" t="str">
        <f t="shared" si="25"/>
        <v/>
      </c>
      <c r="R121" s="57">
        <f t="shared" si="35"/>
        <v>0</v>
      </c>
      <c r="S121" s="55">
        <f t="shared" si="36"/>
        <v>0</v>
      </c>
      <c r="T121" s="55">
        <f t="shared" si="36"/>
        <v>0</v>
      </c>
      <c r="U121" s="55">
        <f t="shared" si="36"/>
        <v>0</v>
      </c>
      <c r="V121" s="55">
        <f t="shared" si="37"/>
        <v>0</v>
      </c>
      <c r="W121" s="56" t="str">
        <f t="shared" si="27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</row>
    <row r="122" spans="1:196" s="128" customFormat="1" ht="23.25" hidden="1" customHeight="1" thickBot="1" x14ac:dyDescent="0.3">
      <c r="A122" s="45">
        <v>22</v>
      </c>
      <c r="B122" s="135">
        <v>180404</v>
      </c>
      <c r="C122" s="97" t="s">
        <v>222</v>
      </c>
      <c r="D122" s="97" t="s">
        <v>223</v>
      </c>
      <c r="E122" s="104" t="s">
        <v>224</v>
      </c>
      <c r="F122" s="52"/>
      <c r="G122" s="53"/>
      <c r="H122" s="53"/>
      <c r="I122" s="111">
        <f t="shared" si="33"/>
        <v>0</v>
      </c>
      <c r="J122" s="55">
        <f t="shared" si="28"/>
        <v>0</v>
      </c>
      <c r="K122" s="56" t="str">
        <f t="shared" si="29"/>
        <v/>
      </c>
      <c r="L122" s="57"/>
      <c r="M122" s="55"/>
      <c r="N122" s="55"/>
      <c r="O122" s="53"/>
      <c r="P122" s="55">
        <f t="shared" si="34"/>
        <v>0</v>
      </c>
      <c r="Q122" s="56" t="str">
        <f t="shared" si="25"/>
        <v/>
      </c>
      <c r="R122" s="57">
        <f t="shared" si="35"/>
        <v>0</v>
      </c>
      <c r="S122" s="55">
        <f t="shared" si="36"/>
        <v>0</v>
      </c>
      <c r="T122" s="55">
        <f t="shared" si="36"/>
        <v>0</v>
      </c>
      <c r="U122" s="55">
        <f t="shared" si="36"/>
        <v>0</v>
      </c>
      <c r="V122" s="55">
        <f t="shared" si="37"/>
        <v>0</v>
      </c>
      <c r="W122" s="56" t="str">
        <f t="shared" si="27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</row>
    <row r="123" spans="1:196" s="18" customFormat="1" ht="34.5" hidden="1" customHeight="1" x14ac:dyDescent="0.25">
      <c r="A123" s="45">
        <v>22</v>
      </c>
      <c r="B123" s="135"/>
      <c r="C123" s="97" t="s">
        <v>225</v>
      </c>
      <c r="D123" s="97" t="s">
        <v>208</v>
      </c>
      <c r="E123" s="104" t="s">
        <v>226</v>
      </c>
      <c r="F123" s="52"/>
      <c r="G123" s="53"/>
      <c r="H123" s="53"/>
      <c r="I123" s="99">
        <f t="shared" si="33"/>
        <v>0</v>
      </c>
      <c r="J123" s="55">
        <f t="shared" si="28"/>
        <v>0</v>
      </c>
      <c r="K123" s="56" t="str">
        <f t="shared" si="29"/>
        <v/>
      </c>
      <c r="L123" s="57"/>
      <c r="M123" s="55"/>
      <c r="N123" s="55"/>
      <c r="O123" s="53"/>
      <c r="P123" s="55">
        <f t="shared" si="34"/>
        <v>0</v>
      </c>
      <c r="Q123" s="56" t="str">
        <f t="shared" si="25"/>
        <v/>
      </c>
      <c r="R123" s="57">
        <f t="shared" si="35"/>
        <v>0</v>
      </c>
      <c r="S123" s="55">
        <f t="shared" si="36"/>
        <v>0</v>
      </c>
      <c r="T123" s="55">
        <f t="shared" si="36"/>
        <v>0</v>
      </c>
      <c r="U123" s="55">
        <f t="shared" si="36"/>
        <v>0</v>
      </c>
      <c r="V123" s="55">
        <f t="shared" si="37"/>
        <v>0</v>
      </c>
      <c r="W123" s="56" t="str">
        <f t="shared" si="27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18" customFormat="1" ht="54.6" hidden="1" customHeight="1" x14ac:dyDescent="0.25">
      <c r="A124" s="45">
        <v>24</v>
      </c>
      <c r="B124" s="135"/>
      <c r="C124" s="97" t="s">
        <v>227</v>
      </c>
      <c r="D124" s="97" t="s">
        <v>228</v>
      </c>
      <c r="E124" s="104" t="s">
        <v>229</v>
      </c>
      <c r="F124" s="52"/>
      <c r="G124" s="53"/>
      <c r="H124" s="53"/>
      <c r="I124" s="54">
        <f t="shared" si="33"/>
        <v>0</v>
      </c>
      <c r="J124" s="55">
        <f t="shared" si="28"/>
        <v>0</v>
      </c>
      <c r="K124" s="56" t="str">
        <f t="shared" si="29"/>
        <v/>
      </c>
      <c r="L124" s="57"/>
      <c r="M124" s="55"/>
      <c r="N124" s="55"/>
      <c r="O124" s="53"/>
      <c r="P124" s="55">
        <f t="shared" si="34"/>
        <v>0</v>
      </c>
      <c r="Q124" s="56" t="str">
        <f t="shared" si="25"/>
        <v/>
      </c>
      <c r="R124" s="57">
        <f t="shared" si="35"/>
        <v>0</v>
      </c>
      <c r="S124" s="55">
        <f t="shared" si="36"/>
        <v>0</v>
      </c>
      <c r="T124" s="55">
        <f t="shared" si="36"/>
        <v>0</v>
      </c>
      <c r="U124" s="55">
        <f t="shared" si="36"/>
        <v>0</v>
      </c>
      <c r="V124" s="55">
        <f t="shared" si="37"/>
        <v>0</v>
      </c>
      <c r="W124" s="56" t="str">
        <f t="shared" si="27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90" customFormat="1" ht="118.9" hidden="1" customHeight="1" x14ac:dyDescent="0.3">
      <c r="A125" s="83"/>
      <c r="B125" s="76"/>
      <c r="C125" s="77"/>
      <c r="D125" s="76"/>
      <c r="E125" s="139" t="s">
        <v>230</v>
      </c>
      <c r="F125" s="93"/>
      <c r="G125" s="85"/>
      <c r="H125" s="87"/>
      <c r="I125" s="65">
        <f t="shared" si="33"/>
        <v>0</v>
      </c>
      <c r="J125" s="67">
        <f t="shared" si="28"/>
        <v>0</v>
      </c>
      <c r="K125" s="56" t="str">
        <f t="shared" si="29"/>
        <v/>
      </c>
      <c r="L125" s="66"/>
      <c r="M125" s="67"/>
      <c r="N125" s="67"/>
      <c r="O125" s="67"/>
      <c r="P125" s="67">
        <f t="shared" si="34"/>
        <v>0</v>
      </c>
      <c r="Q125" s="56" t="str">
        <f t="shared" si="25"/>
        <v/>
      </c>
      <c r="R125" s="66">
        <f t="shared" si="35"/>
        <v>0</v>
      </c>
      <c r="S125" s="67">
        <f t="shared" si="36"/>
        <v>0</v>
      </c>
      <c r="T125" s="67">
        <f t="shared" si="36"/>
        <v>0</v>
      </c>
      <c r="U125" s="55">
        <f t="shared" si="36"/>
        <v>0</v>
      </c>
      <c r="V125" s="67">
        <f t="shared" si="37"/>
        <v>0</v>
      </c>
      <c r="W125" s="56" t="str">
        <f t="shared" si="27"/>
        <v/>
      </c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</row>
    <row r="126" spans="1:196" s="90" customFormat="1" ht="120" hidden="1" customHeight="1" x14ac:dyDescent="0.3">
      <c r="A126" s="83"/>
      <c r="B126" s="76"/>
      <c r="C126" s="77"/>
      <c r="D126" s="76"/>
      <c r="E126" s="139" t="s">
        <v>231</v>
      </c>
      <c r="F126" s="93"/>
      <c r="G126" s="85"/>
      <c r="H126" s="87"/>
      <c r="I126" s="65">
        <f t="shared" si="33"/>
        <v>0</v>
      </c>
      <c r="J126" s="67">
        <f t="shared" si="28"/>
        <v>0</v>
      </c>
      <c r="K126" s="56" t="str">
        <f t="shared" si="29"/>
        <v/>
      </c>
      <c r="L126" s="66"/>
      <c r="M126" s="67"/>
      <c r="N126" s="67"/>
      <c r="O126" s="67"/>
      <c r="P126" s="67">
        <f t="shared" si="34"/>
        <v>0</v>
      </c>
      <c r="Q126" s="56" t="str">
        <f t="shared" si="25"/>
        <v/>
      </c>
      <c r="R126" s="66">
        <f t="shared" si="35"/>
        <v>0</v>
      </c>
      <c r="S126" s="67">
        <f t="shared" si="36"/>
        <v>0</v>
      </c>
      <c r="T126" s="67">
        <f t="shared" si="36"/>
        <v>0</v>
      </c>
      <c r="U126" s="55">
        <f t="shared" si="36"/>
        <v>0</v>
      </c>
      <c r="V126" s="55">
        <f t="shared" si="37"/>
        <v>0</v>
      </c>
      <c r="W126" s="56" t="str">
        <f t="shared" si="27"/>
        <v/>
      </c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  <c r="EM126" s="88"/>
      <c r="EN126" s="88"/>
      <c r="EO126" s="88"/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88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88"/>
      <c r="GD126" s="88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</row>
    <row r="127" spans="1:196" s="18" customFormat="1" ht="37.15" hidden="1" customHeight="1" x14ac:dyDescent="0.25">
      <c r="A127" s="45">
        <v>25</v>
      </c>
      <c r="B127" s="135"/>
      <c r="C127" s="97" t="s">
        <v>232</v>
      </c>
      <c r="D127" s="97" t="s">
        <v>233</v>
      </c>
      <c r="E127" s="104" t="s">
        <v>234</v>
      </c>
      <c r="F127" s="52"/>
      <c r="G127" s="53"/>
      <c r="H127" s="53"/>
      <c r="I127" s="99">
        <f t="shared" si="33"/>
        <v>0</v>
      </c>
      <c r="J127" s="55">
        <f t="shared" si="28"/>
        <v>0</v>
      </c>
      <c r="K127" s="56" t="str">
        <f t="shared" si="29"/>
        <v/>
      </c>
      <c r="L127" s="57"/>
      <c r="M127" s="55"/>
      <c r="N127" s="55"/>
      <c r="O127" s="53"/>
      <c r="P127" s="55">
        <f t="shared" si="34"/>
        <v>0</v>
      </c>
      <c r="Q127" s="56" t="str">
        <f t="shared" si="25"/>
        <v/>
      </c>
      <c r="R127" s="57">
        <f t="shared" si="35"/>
        <v>0</v>
      </c>
      <c r="S127" s="55">
        <f t="shared" si="36"/>
        <v>0</v>
      </c>
      <c r="T127" s="55">
        <f t="shared" si="36"/>
        <v>0</v>
      </c>
      <c r="U127" s="55">
        <f t="shared" si="36"/>
        <v>0</v>
      </c>
      <c r="V127" s="55">
        <f t="shared" si="37"/>
        <v>0</v>
      </c>
      <c r="W127" s="56" t="str">
        <f t="shared" si="27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8" customFormat="1" ht="40.9" hidden="1" customHeight="1" x14ac:dyDescent="0.25">
      <c r="A128" s="45">
        <v>23</v>
      </c>
      <c r="B128" s="135"/>
      <c r="C128" s="97" t="s">
        <v>235</v>
      </c>
      <c r="D128" s="97" t="s">
        <v>208</v>
      </c>
      <c r="E128" s="104" t="s">
        <v>236</v>
      </c>
      <c r="F128" s="52"/>
      <c r="G128" s="53"/>
      <c r="H128" s="53"/>
      <c r="I128" s="99">
        <f>H128/$H$11</f>
        <v>0</v>
      </c>
      <c r="J128" s="55">
        <f t="shared" si="28"/>
        <v>0</v>
      </c>
      <c r="K128" s="56" t="str">
        <f t="shared" si="29"/>
        <v/>
      </c>
      <c r="L128" s="57"/>
      <c r="M128" s="55"/>
      <c r="N128" s="55"/>
      <c r="O128" s="53"/>
      <c r="P128" s="55">
        <f>O128-N128</f>
        <v>0</v>
      </c>
      <c r="Q128" s="56" t="str">
        <f t="shared" si="25"/>
        <v/>
      </c>
      <c r="R128" s="57">
        <f t="shared" si="35"/>
        <v>0</v>
      </c>
      <c r="S128" s="55">
        <f t="shared" si="36"/>
        <v>0</v>
      </c>
      <c r="T128" s="55">
        <f t="shared" si="36"/>
        <v>0</v>
      </c>
      <c r="U128" s="55">
        <f t="shared" si="36"/>
        <v>0</v>
      </c>
      <c r="V128" s="55">
        <f>U128-T128</f>
        <v>0</v>
      </c>
      <c r="W128" s="56" t="str">
        <f t="shared" si="27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8" customFormat="1" ht="48.75" hidden="1" customHeight="1" x14ac:dyDescent="0.25">
      <c r="A129" s="45">
        <v>24</v>
      </c>
      <c r="B129" s="135"/>
      <c r="C129" s="97" t="s">
        <v>227</v>
      </c>
      <c r="D129" s="97" t="s">
        <v>228</v>
      </c>
      <c r="E129" s="104" t="s">
        <v>229</v>
      </c>
      <c r="F129" s="52"/>
      <c r="G129" s="53"/>
      <c r="H129" s="53"/>
      <c r="I129" s="54">
        <f>H129/$H$11</f>
        <v>0</v>
      </c>
      <c r="J129" s="55">
        <f t="shared" si="28"/>
        <v>0</v>
      </c>
      <c r="K129" s="56" t="str">
        <f t="shared" si="29"/>
        <v/>
      </c>
      <c r="L129" s="57"/>
      <c r="M129" s="55"/>
      <c r="N129" s="55"/>
      <c r="O129" s="53"/>
      <c r="P129" s="55">
        <f>O129-N129</f>
        <v>0</v>
      </c>
      <c r="Q129" s="56" t="str">
        <f t="shared" si="25"/>
        <v/>
      </c>
      <c r="R129" s="57">
        <f t="shared" si="35"/>
        <v>0</v>
      </c>
      <c r="S129" s="55">
        <f t="shared" si="36"/>
        <v>0</v>
      </c>
      <c r="T129" s="55">
        <f t="shared" si="36"/>
        <v>0</v>
      </c>
      <c r="U129" s="55">
        <f t="shared" si="36"/>
        <v>0</v>
      </c>
      <c r="V129" s="55">
        <f>U129-T129</f>
        <v>0</v>
      </c>
      <c r="W129" s="56" t="str">
        <f t="shared" si="27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38" customFormat="1" ht="100.9" hidden="1" customHeight="1" thickBot="1" x14ac:dyDescent="0.35">
      <c r="A130" s="58"/>
      <c r="B130" s="136"/>
      <c r="C130" s="100"/>
      <c r="D130" s="100"/>
      <c r="E130" s="113" t="s">
        <v>237</v>
      </c>
      <c r="F130" s="84"/>
      <c r="G130" s="67"/>
      <c r="H130" s="67"/>
      <c r="I130" s="78">
        <f t="shared" ref="I130:I139" si="44">H130/$H$11</f>
        <v>0</v>
      </c>
      <c r="J130" s="67">
        <f t="shared" si="28"/>
        <v>0</v>
      </c>
      <c r="K130" s="56" t="str">
        <f t="shared" si="29"/>
        <v/>
      </c>
      <c r="L130" s="66"/>
      <c r="M130" s="67"/>
      <c r="N130" s="67"/>
      <c r="O130" s="67"/>
      <c r="P130" s="67">
        <f t="shared" ref="P130:P139" si="45">O130-N130</f>
        <v>0</v>
      </c>
      <c r="Q130" s="56" t="str">
        <f t="shared" si="25"/>
        <v/>
      </c>
      <c r="R130" s="66">
        <f t="shared" si="35"/>
        <v>0</v>
      </c>
      <c r="S130" s="67">
        <f t="shared" si="36"/>
        <v>0</v>
      </c>
      <c r="T130" s="67">
        <f t="shared" si="36"/>
        <v>0</v>
      </c>
      <c r="U130" s="55">
        <f t="shared" si="36"/>
        <v>0</v>
      </c>
      <c r="V130" s="67">
        <f t="shared" ref="V130:V143" si="46">U130-T130</f>
        <v>0</v>
      </c>
      <c r="W130" s="56" t="str">
        <f t="shared" si="27"/>
        <v/>
      </c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</row>
    <row r="131" spans="1:196" s="138" customFormat="1" ht="102.6" hidden="1" customHeight="1" thickBot="1" x14ac:dyDescent="0.35">
      <c r="A131" s="58"/>
      <c r="B131" s="136"/>
      <c r="C131" s="100"/>
      <c r="D131" s="100"/>
      <c r="E131" s="113" t="s">
        <v>238</v>
      </c>
      <c r="F131" s="84"/>
      <c r="G131" s="67"/>
      <c r="H131" s="67"/>
      <c r="I131" s="65">
        <f t="shared" si="44"/>
        <v>0</v>
      </c>
      <c r="J131" s="67">
        <f t="shared" si="28"/>
        <v>0</v>
      </c>
      <c r="K131" s="56" t="str">
        <f t="shared" si="29"/>
        <v/>
      </c>
      <c r="L131" s="66"/>
      <c r="M131" s="67"/>
      <c r="N131" s="67"/>
      <c r="O131" s="67"/>
      <c r="P131" s="67">
        <f t="shared" si="45"/>
        <v>0</v>
      </c>
      <c r="Q131" s="56" t="str">
        <f t="shared" si="25"/>
        <v/>
      </c>
      <c r="R131" s="66">
        <f t="shared" si="35"/>
        <v>0</v>
      </c>
      <c r="S131" s="67">
        <f t="shared" si="36"/>
        <v>0</v>
      </c>
      <c r="T131" s="67">
        <f t="shared" si="36"/>
        <v>0</v>
      </c>
      <c r="U131" s="55">
        <f t="shared" si="36"/>
        <v>0</v>
      </c>
      <c r="V131" s="67">
        <f t="shared" si="46"/>
        <v>0</v>
      </c>
      <c r="W131" s="56" t="str">
        <f t="shared" si="27"/>
        <v/>
      </c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</row>
    <row r="132" spans="1:196" s="18" customFormat="1" ht="37.15" hidden="1" customHeight="1" x14ac:dyDescent="0.25">
      <c r="A132" s="45">
        <v>25</v>
      </c>
      <c r="B132" s="135"/>
      <c r="C132" s="97" t="s">
        <v>232</v>
      </c>
      <c r="D132" s="97" t="s">
        <v>233</v>
      </c>
      <c r="E132" s="104" t="s">
        <v>234</v>
      </c>
      <c r="F132" s="52"/>
      <c r="G132" s="53"/>
      <c r="H132" s="53"/>
      <c r="I132" s="111">
        <f t="shared" si="44"/>
        <v>0</v>
      </c>
      <c r="J132" s="55">
        <f t="shared" si="28"/>
        <v>0</v>
      </c>
      <c r="K132" s="56" t="str">
        <f t="shared" si="29"/>
        <v/>
      </c>
      <c r="L132" s="57"/>
      <c r="M132" s="55"/>
      <c r="N132" s="55"/>
      <c r="O132" s="53"/>
      <c r="P132" s="55">
        <f t="shared" si="45"/>
        <v>0</v>
      </c>
      <c r="Q132" s="56" t="str">
        <f t="shared" si="25"/>
        <v/>
      </c>
      <c r="R132" s="57">
        <f t="shared" si="35"/>
        <v>0</v>
      </c>
      <c r="S132" s="55">
        <f t="shared" si="36"/>
        <v>0</v>
      </c>
      <c r="T132" s="55">
        <f t="shared" si="36"/>
        <v>0</v>
      </c>
      <c r="U132" s="55">
        <f t="shared" si="36"/>
        <v>0</v>
      </c>
      <c r="V132" s="55">
        <f t="shared" si="46"/>
        <v>0</v>
      </c>
      <c r="W132" s="56" t="str">
        <f t="shared" si="27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</row>
    <row r="133" spans="1:196" s="128" customFormat="1" ht="58.15" hidden="1" customHeight="1" thickBot="1" x14ac:dyDescent="0.3">
      <c r="A133" s="45"/>
      <c r="B133" s="135"/>
      <c r="C133" s="97" t="s">
        <v>285</v>
      </c>
      <c r="D133" s="97" t="s">
        <v>217</v>
      </c>
      <c r="E133" s="104" t="s">
        <v>286</v>
      </c>
      <c r="F133" s="52"/>
      <c r="G133" s="53"/>
      <c r="H133" s="53"/>
      <c r="I133" s="54">
        <f t="shared" si="44"/>
        <v>0</v>
      </c>
      <c r="J133" s="55">
        <f t="shared" si="28"/>
        <v>0</v>
      </c>
      <c r="K133" s="56" t="str">
        <f t="shared" si="29"/>
        <v/>
      </c>
      <c r="L133" s="57"/>
      <c r="M133" s="55"/>
      <c r="N133" s="55"/>
      <c r="O133" s="53"/>
      <c r="P133" s="55">
        <f t="shared" si="45"/>
        <v>0</v>
      </c>
      <c r="Q133" s="56" t="str">
        <f t="shared" si="25"/>
        <v/>
      </c>
      <c r="R133" s="57">
        <f t="shared" si="35"/>
        <v>0</v>
      </c>
      <c r="S133" s="55">
        <f t="shared" si="36"/>
        <v>0</v>
      </c>
      <c r="T133" s="55">
        <f t="shared" si="36"/>
        <v>0</v>
      </c>
      <c r="U133" s="55">
        <f t="shared" si="36"/>
        <v>0</v>
      </c>
      <c r="V133" s="55">
        <f t="shared" si="46"/>
        <v>0</v>
      </c>
      <c r="W133" s="56" t="str">
        <f t="shared" si="27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27"/>
      <c r="GF133" s="127"/>
      <c r="GG133" s="127"/>
      <c r="GH133" s="127"/>
      <c r="GI133" s="127"/>
      <c r="GJ133" s="127"/>
      <c r="GK133" s="127"/>
      <c r="GL133" s="127"/>
      <c r="GM133" s="127"/>
      <c r="GN133" s="127"/>
    </row>
    <row r="134" spans="1:196" s="138" customFormat="1" ht="86.45" hidden="1" customHeight="1" thickBot="1" x14ac:dyDescent="0.35">
      <c r="A134" s="58"/>
      <c r="B134" s="136"/>
      <c r="C134" s="100"/>
      <c r="D134" s="100"/>
      <c r="E134" s="113" t="s">
        <v>287</v>
      </c>
      <c r="F134" s="84"/>
      <c r="G134" s="67"/>
      <c r="H134" s="67"/>
      <c r="I134" s="65">
        <f t="shared" si="44"/>
        <v>0</v>
      </c>
      <c r="J134" s="67">
        <f t="shared" si="28"/>
        <v>0</v>
      </c>
      <c r="K134" s="56" t="str">
        <f t="shared" si="29"/>
        <v/>
      </c>
      <c r="L134" s="140"/>
      <c r="M134" s="131"/>
      <c r="N134" s="131"/>
      <c r="O134" s="131"/>
      <c r="P134" s="67">
        <f t="shared" si="45"/>
        <v>0</v>
      </c>
      <c r="Q134" s="56" t="str">
        <f t="shared" si="25"/>
        <v/>
      </c>
      <c r="R134" s="66">
        <f t="shared" si="35"/>
        <v>0</v>
      </c>
      <c r="S134" s="67">
        <f t="shared" si="36"/>
        <v>0</v>
      </c>
      <c r="T134" s="67">
        <f t="shared" si="36"/>
        <v>0</v>
      </c>
      <c r="U134" s="55">
        <f t="shared" si="36"/>
        <v>0</v>
      </c>
      <c r="V134" s="67">
        <f t="shared" si="46"/>
        <v>0</v>
      </c>
      <c r="W134" s="56" t="str">
        <f t="shared" si="27"/>
        <v/>
      </c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</row>
    <row r="135" spans="1:196" s="128" customFormat="1" ht="40.9" hidden="1" customHeight="1" thickBot="1" x14ac:dyDescent="0.3">
      <c r="A135" s="45"/>
      <c r="B135" s="135"/>
      <c r="C135" s="97" t="s">
        <v>239</v>
      </c>
      <c r="D135" s="97" t="s">
        <v>208</v>
      </c>
      <c r="E135" s="104" t="s">
        <v>240</v>
      </c>
      <c r="F135" s="52"/>
      <c r="G135" s="53"/>
      <c r="H135" s="53"/>
      <c r="I135" s="111">
        <f t="shared" si="44"/>
        <v>0</v>
      </c>
      <c r="J135" s="55">
        <f t="shared" si="28"/>
        <v>0</v>
      </c>
      <c r="K135" s="56" t="str">
        <f t="shared" si="29"/>
        <v/>
      </c>
      <c r="L135" s="57"/>
      <c r="M135" s="55"/>
      <c r="N135" s="55"/>
      <c r="O135" s="53"/>
      <c r="P135" s="55">
        <f t="shared" si="45"/>
        <v>0</v>
      </c>
      <c r="Q135" s="56" t="str">
        <f t="shared" si="25"/>
        <v/>
      </c>
      <c r="R135" s="57">
        <f t="shared" si="35"/>
        <v>0</v>
      </c>
      <c r="S135" s="55">
        <f t="shared" si="36"/>
        <v>0</v>
      </c>
      <c r="T135" s="55">
        <f t="shared" si="36"/>
        <v>0</v>
      </c>
      <c r="U135" s="55">
        <f t="shared" si="36"/>
        <v>0</v>
      </c>
      <c r="V135" s="55">
        <f t="shared" si="46"/>
        <v>0</v>
      </c>
      <c r="W135" s="56" t="str">
        <f t="shared" si="27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</row>
    <row r="136" spans="1:196" s="128" customFormat="1" ht="40.9" hidden="1" customHeight="1" thickBot="1" x14ac:dyDescent="0.3">
      <c r="A136" s="45"/>
      <c r="B136" s="135"/>
      <c r="C136" s="97" t="s">
        <v>235</v>
      </c>
      <c r="D136" s="97" t="s">
        <v>208</v>
      </c>
      <c r="E136" s="104" t="s">
        <v>236</v>
      </c>
      <c r="F136" s="52"/>
      <c r="G136" s="53"/>
      <c r="H136" s="53"/>
      <c r="I136" s="99">
        <f t="shared" si="44"/>
        <v>0</v>
      </c>
      <c r="J136" s="55">
        <f t="shared" si="28"/>
        <v>0</v>
      </c>
      <c r="K136" s="56" t="str">
        <f t="shared" si="29"/>
        <v/>
      </c>
      <c r="L136" s="57"/>
      <c r="M136" s="55"/>
      <c r="N136" s="55"/>
      <c r="O136" s="53"/>
      <c r="P136" s="55">
        <f t="shared" si="45"/>
        <v>0</v>
      </c>
      <c r="Q136" s="56" t="str">
        <f t="shared" si="25"/>
        <v/>
      </c>
      <c r="R136" s="57">
        <f t="shared" si="35"/>
        <v>0</v>
      </c>
      <c r="S136" s="55">
        <f t="shared" si="36"/>
        <v>0</v>
      </c>
      <c r="T136" s="55">
        <f t="shared" si="36"/>
        <v>0</v>
      </c>
      <c r="U136" s="55">
        <f t="shared" si="36"/>
        <v>0</v>
      </c>
      <c r="V136" s="55">
        <f t="shared" si="46"/>
        <v>0</v>
      </c>
      <c r="W136" s="56" t="str">
        <f t="shared" si="27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7"/>
      <c r="GF136" s="127"/>
      <c r="GG136" s="127"/>
      <c r="GH136" s="127"/>
      <c r="GI136" s="127"/>
      <c r="GJ136" s="127"/>
      <c r="GK136" s="127"/>
      <c r="GL136" s="127"/>
      <c r="GM136" s="127"/>
      <c r="GN136" s="127"/>
    </row>
    <row r="137" spans="1:196" s="128" customFormat="1" ht="29.25" customHeight="1" thickBot="1" x14ac:dyDescent="0.35">
      <c r="A137" s="35">
        <v>11</v>
      </c>
      <c r="B137" s="36" t="s">
        <v>170</v>
      </c>
      <c r="C137" s="36" t="s">
        <v>288</v>
      </c>
      <c r="D137" s="36"/>
      <c r="E137" s="48" t="s">
        <v>289</v>
      </c>
      <c r="F137" s="38">
        <f>SUM(F138:F146)</f>
        <v>9187.9</v>
      </c>
      <c r="G137" s="39">
        <f>SUM(G138:G146)</f>
        <v>3018.8</v>
      </c>
      <c r="H137" s="39">
        <f>SUM(H138:H146)</f>
        <v>252.7</v>
      </c>
      <c r="I137" s="141">
        <f t="shared" si="44"/>
        <v>1.5978713596576366E-3</v>
      </c>
      <c r="J137" s="39">
        <f t="shared" si="28"/>
        <v>-2766.1000000000004</v>
      </c>
      <c r="K137" s="33">
        <f t="shared" si="29"/>
        <v>8.3708758447065046E-2</v>
      </c>
      <c r="L137" s="41">
        <f>SUM(L138:L146)</f>
        <v>553.1</v>
      </c>
      <c r="M137" s="39">
        <f>SUM(M138:M146)</f>
        <v>553.1</v>
      </c>
      <c r="N137" s="39">
        <f>SUM(N138:N146)</f>
        <v>100.8</v>
      </c>
      <c r="O137" s="39">
        <f>SUM(O138:O146)</f>
        <v>0</v>
      </c>
      <c r="P137" s="39">
        <f t="shared" si="45"/>
        <v>-100.8</v>
      </c>
      <c r="Q137" s="56">
        <f t="shared" si="25"/>
        <v>0</v>
      </c>
      <c r="R137" s="41">
        <f>SUM(R138:R146)</f>
        <v>9741</v>
      </c>
      <c r="S137" s="39">
        <f>SUM(S138:S146)</f>
        <v>9741</v>
      </c>
      <c r="T137" s="39">
        <f>SUM(T138:T146)</f>
        <v>3119.6</v>
      </c>
      <c r="U137" s="39">
        <f t="shared" si="36"/>
        <v>252.7</v>
      </c>
      <c r="V137" s="39">
        <f t="shared" si="46"/>
        <v>-2866.9</v>
      </c>
      <c r="W137" s="33">
        <f t="shared" si="27"/>
        <v>8.1003974868572887E-2</v>
      </c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18" customFormat="1" ht="36" customHeight="1" x14ac:dyDescent="0.25">
      <c r="A138" s="45"/>
      <c r="B138" s="135"/>
      <c r="C138" s="97" t="s">
        <v>227</v>
      </c>
      <c r="D138" s="97" t="s">
        <v>228</v>
      </c>
      <c r="E138" s="104" t="s">
        <v>229</v>
      </c>
      <c r="F138" s="52">
        <v>221.6</v>
      </c>
      <c r="G138" s="53">
        <v>8</v>
      </c>
      <c r="H138" s="53"/>
      <c r="I138" s="111">
        <f t="shared" si="44"/>
        <v>0</v>
      </c>
      <c r="J138" s="55">
        <f t="shared" si="28"/>
        <v>-8</v>
      </c>
      <c r="K138" s="56">
        <f t="shared" si="29"/>
        <v>0</v>
      </c>
      <c r="L138" s="57">
        <v>110.1</v>
      </c>
      <c r="M138" s="55">
        <v>110.1</v>
      </c>
      <c r="N138" s="55"/>
      <c r="O138" s="53"/>
      <c r="P138" s="55">
        <f t="shared" si="45"/>
        <v>0</v>
      </c>
      <c r="Q138" s="56" t="str">
        <f t="shared" si="25"/>
        <v/>
      </c>
      <c r="R138" s="57">
        <f t="shared" ref="R138:R139" si="47">SUM(F138,L138)</f>
        <v>331.7</v>
      </c>
      <c r="S138" s="55">
        <f t="shared" ref="S138:T139" si="48">SUM(F138,M138)</f>
        <v>331.7</v>
      </c>
      <c r="T138" s="55">
        <f t="shared" si="48"/>
        <v>8</v>
      </c>
      <c r="U138" s="55">
        <f t="shared" si="36"/>
        <v>0</v>
      </c>
      <c r="V138" s="55">
        <f t="shared" si="46"/>
        <v>-8</v>
      </c>
      <c r="W138" s="56">
        <f t="shared" si="27"/>
        <v>0</v>
      </c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196" s="18" customFormat="1" ht="38.450000000000003" customHeight="1" x14ac:dyDescent="0.25">
      <c r="A139" s="45"/>
      <c r="B139" s="135"/>
      <c r="C139" s="97" t="s">
        <v>324</v>
      </c>
      <c r="D139" s="97" t="s">
        <v>233</v>
      </c>
      <c r="E139" s="104" t="s">
        <v>325</v>
      </c>
      <c r="F139" s="52">
        <v>64</v>
      </c>
      <c r="G139" s="53">
        <v>64</v>
      </c>
      <c r="H139" s="53"/>
      <c r="I139" s="111">
        <f t="shared" si="44"/>
        <v>0</v>
      </c>
      <c r="J139" s="55">
        <f t="shared" si="28"/>
        <v>-64</v>
      </c>
      <c r="K139" s="56">
        <f t="shared" si="29"/>
        <v>0</v>
      </c>
      <c r="L139" s="57"/>
      <c r="M139" s="55"/>
      <c r="N139" s="55"/>
      <c r="O139" s="53"/>
      <c r="P139" s="55">
        <f t="shared" si="45"/>
        <v>0</v>
      </c>
      <c r="Q139" s="56" t="str">
        <f t="shared" si="25"/>
        <v/>
      </c>
      <c r="R139" s="57">
        <f t="shared" si="47"/>
        <v>64</v>
      </c>
      <c r="S139" s="55">
        <f t="shared" si="48"/>
        <v>64</v>
      </c>
      <c r="T139" s="55">
        <f t="shared" si="48"/>
        <v>64</v>
      </c>
      <c r="U139" s="55">
        <f t="shared" si="36"/>
        <v>0</v>
      </c>
      <c r="V139" s="55">
        <f t="shared" si="46"/>
        <v>-64</v>
      </c>
      <c r="W139" s="56">
        <f t="shared" si="27"/>
        <v>0</v>
      </c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196" s="18" customFormat="1" ht="37.15" customHeight="1" x14ac:dyDescent="0.25">
      <c r="A140" s="45"/>
      <c r="B140" s="135"/>
      <c r="C140" s="97" t="s">
        <v>326</v>
      </c>
      <c r="D140" s="97" t="s">
        <v>233</v>
      </c>
      <c r="E140" s="104" t="s">
        <v>327</v>
      </c>
      <c r="F140" s="52">
        <v>664.3</v>
      </c>
      <c r="G140" s="53">
        <v>664.3</v>
      </c>
      <c r="H140" s="53">
        <v>192.6</v>
      </c>
      <c r="I140" s="111">
        <f t="shared" si="33"/>
        <v>1.2178473441632799E-3</v>
      </c>
      <c r="J140" s="55">
        <f t="shared" si="28"/>
        <v>-471.69999999999993</v>
      </c>
      <c r="K140" s="56">
        <f t="shared" si="29"/>
        <v>0.28992924883335841</v>
      </c>
      <c r="L140" s="57"/>
      <c r="M140" s="55"/>
      <c r="N140" s="55"/>
      <c r="O140" s="53"/>
      <c r="P140" s="55">
        <f t="shared" si="34"/>
        <v>0</v>
      </c>
      <c r="Q140" s="56" t="str">
        <f t="shared" ref="Q140:Q160" si="49">IFERROR(100%*(O140/N140),"")</f>
        <v/>
      </c>
      <c r="R140" s="57">
        <f t="shared" si="35"/>
        <v>664.3</v>
      </c>
      <c r="S140" s="55">
        <f t="shared" si="36"/>
        <v>664.3</v>
      </c>
      <c r="T140" s="55">
        <f t="shared" si="36"/>
        <v>664.3</v>
      </c>
      <c r="U140" s="55">
        <f t="shared" si="36"/>
        <v>192.6</v>
      </c>
      <c r="V140" s="55">
        <f t="shared" si="46"/>
        <v>-471.69999999999993</v>
      </c>
      <c r="W140" s="56">
        <f t="shared" ref="W140:W160" si="50">IFERROR(100%*(U140/T140),"")</f>
        <v>0.28992924883335841</v>
      </c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196" s="18" customFormat="1" ht="30.75" customHeight="1" x14ac:dyDescent="0.25">
      <c r="A141" s="45"/>
      <c r="B141" s="135"/>
      <c r="C141" s="97" t="s">
        <v>232</v>
      </c>
      <c r="D141" s="97" t="s">
        <v>233</v>
      </c>
      <c r="E141" s="104" t="s">
        <v>234</v>
      </c>
      <c r="F141" s="52">
        <v>96.1</v>
      </c>
      <c r="G141" s="53">
        <v>24</v>
      </c>
      <c r="H141" s="53"/>
      <c r="I141" s="111">
        <f t="shared" si="33"/>
        <v>0</v>
      </c>
      <c r="J141" s="55">
        <f t="shared" ref="J141:J156" si="51">H141-G141</f>
        <v>-24</v>
      </c>
      <c r="K141" s="56">
        <f t="shared" si="29"/>
        <v>0</v>
      </c>
      <c r="L141" s="57"/>
      <c r="M141" s="55"/>
      <c r="N141" s="55"/>
      <c r="O141" s="53"/>
      <c r="P141" s="55">
        <f t="shared" si="34"/>
        <v>0</v>
      </c>
      <c r="Q141" s="56" t="str">
        <f t="shared" si="49"/>
        <v/>
      </c>
      <c r="R141" s="57">
        <f t="shared" si="35"/>
        <v>96.1</v>
      </c>
      <c r="S141" s="55">
        <f t="shared" si="36"/>
        <v>96.1</v>
      </c>
      <c r="T141" s="55">
        <f t="shared" si="36"/>
        <v>24</v>
      </c>
      <c r="U141" s="55">
        <f t="shared" si="36"/>
        <v>0</v>
      </c>
      <c r="V141" s="55">
        <f t="shared" si="46"/>
        <v>-24</v>
      </c>
      <c r="W141" s="56">
        <f t="shared" si="50"/>
        <v>0</v>
      </c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196" s="18" customFormat="1" ht="28.5" customHeight="1" x14ac:dyDescent="0.25">
      <c r="A142" s="45"/>
      <c r="B142" s="135"/>
      <c r="C142" s="97" t="s">
        <v>328</v>
      </c>
      <c r="D142" s="97" t="s">
        <v>233</v>
      </c>
      <c r="E142" s="104" t="s">
        <v>329</v>
      </c>
      <c r="F142" s="52">
        <v>341.9</v>
      </c>
      <c r="G142" s="53">
        <v>308.5</v>
      </c>
      <c r="H142" s="53">
        <v>60.1</v>
      </c>
      <c r="I142" s="111">
        <f t="shared" si="33"/>
        <v>3.8002401549435679E-4</v>
      </c>
      <c r="J142" s="55">
        <f t="shared" si="51"/>
        <v>-248.4</v>
      </c>
      <c r="K142" s="56">
        <f t="shared" si="29"/>
        <v>0.19481361426256077</v>
      </c>
      <c r="L142" s="57"/>
      <c r="M142" s="55"/>
      <c r="N142" s="55"/>
      <c r="O142" s="53"/>
      <c r="P142" s="55">
        <f t="shared" si="34"/>
        <v>0</v>
      </c>
      <c r="Q142" s="56" t="str">
        <f t="shared" si="49"/>
        <v/>
      </c>
      <c r="R142" s="57">
        <f t="shared" si="35"/>
        <v>341.9</v>
      </c>
      <c r="S142" s="55">
        <f t="shared" si="36"/>
        <v>341.9</v>
      </c>
      <c r="T142" s="55">
        <f t="shared" si="36"/>
        <v>308.5</v>
      </c>
      <c r="U142" s="55">
        <f t="shared" si="36"/>
        <v>60.1</v>
      </c>
      <c r="V142" s="55">
        <f t="shared" si="46"/>
        <v>-248.4</v>
      </c>
      <c r="W142" s="56">
        <f t="shared" si="50"/>
        <v>0.19481361426256077</v>
      </c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196" s="18" customFormat="1" ht="37.15" customHeight="1" x14ac:dyDescent="0.25">
      <c r="A143" s="45"/>
      <c r="B143" s="135"/>
      <c r="C143" s="97" t="s">
        <v>241</v>
      </c>
      <c r="D143" s="97" t="s">
        <v>242</v>
      </c>
      <c r="E143" s="104" t="s">
        <v>243</v>
      </c>
      <c r="F143" s="52"/>
      <c r="G143" s="53"/>
      <c r="H143" s="53"/>
      <c r="I143" s="111">
        <f t="shared" si="33"/>
        <v>0</v>
      </c>
      <c r="J143" s="55">
        <f t="shared" si="51"/>
        <v>0</v>
      </c>
      <c r="K143" s="56" t="str">
        <f t="shared" ref="K143:K160" si="52">IFERROR(100%*(H143/G143),"")</f>
        <v/>
      </c>
      <c r="L143" s="57">
        <v>443</v>
      </c>
      <c r="M143" s="55">
        <v>443</v>
      </c>
      <c r="N143" s="55">
        <v>100.8</v>
      </c>
      <c r="O143" s="53"/>
      <c r="P143" s="55">
        <f t="shared" si="34"/>
        <v>-100.8</v>
      </c>
      <c r="Q143" s="56">
        <f t="shared" si="49"/>
        <v>0</v>
      </c>
      <c r="R143" s="57">
        <f t="shared" si="35"/>
        <v>443</v>
      </c>
      <c r="S143" s="55">
        <f t="shared" si="36"/>
        <v>443</v>
      </c>
      <c r="T143" s="55">
        <f t="shared" si="36"/>
        <v>100.8</v>
      </c>
      <c r="U143" s="55">
        <f t="shared" si="36"/>
        <v>0</v>
      </c>
      <c r="V143" s="55">
        <f t="shared" si="46"/>
        <v>-100.8</v>
      </c>
      <c r="W143" s="56">
        <f t="shared" si="50"/>
        <v>0</v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196" s="18" customFormat="1" ht="24.75" customHeight="1" x14ac:dyDescent="0.25">
      <c r="A144" s="45"/>
      <c r="B144" s="135"/>
      <c r="C144" s="97" t="s">
        <v>244</v>
      </c>
      <c r="D144" s="97" t="s">
        <v>245</v>
      </c>
      <c r="E144" s="104" t="s">
        <v>246</v>
      </c>
      <c r="F144" s="52"/>
      <c r="G144" s="53"/>
      <c r="H144" s="53"/>
      <c r="I144" s="111">
        <f t="shared" si="33"/>
        <v>0</v>
      </c>
      <c r="J144" s="55">
        <f t="shared" si="51"/>
        <v>0</v>
      </c>
      <c r="K144" s="56" t="str">
        <f t="shared" si="52"/>
        <v/>
      </c>
      <c r="L144" s="57"/>
      <c r="M144" s="55"/>
      <c r="N144" s="55"/>
      <c r="O144" s="53"/>
      <c r="P144" s="55">
        <f t="shared" si="34"/>
        <v>0</v>
      </c>
      <c r="Q144" s="56" t="str">
        <f t="shared" si="49"/>
        <v/>
      </c>
      <c r="R144" s="57">
        <f t="shared" si="35"/>
        <v>0</v>
      </c>
      <c r="S144" s="55">
        <f t="shared" si="36"/>
        <v>0</v>
      </c>
      <c r="T144" s="55">
        <f t="shared" si="36"/>
        <v>0</v>
      </c>
      <c r="U144" s="55">
        <f t="shared" si="36"/>
        <v>0</v>
      </c>
      <c r="V144" s="55">
        <f t="shared" si="37"/>
        <v>0</v>
      </c>
      <c r="W144" s="56" t="str">
        <f t="shared" si="50"/>
        <v/>
      </c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</row>
    <row r="145" spans="1:196" ht="24.75" customHeight="1" x14ac:dyDescent="0.25">
      <c r="A145" s="45"/>
      <c r="B145" s="46" t="s">
        <v>247</v>
      </c>
      <c r="C145" s="97" t="s">
        <v>248</v>
      </c>
      <c r="D145" s="97" t="s">
        <v>168</v>
      </c>
      <c r="E145" s="51" t="s">
        <v>249</v>
      </c>
      <c r="F145" s="108">
        <v>7800</v>
      </c>
      <c r="G145" s="109">
        <v>1950</v>
      </c>
      <c r="H145" s="109"/>
      <c r="I145" s="54">
        <f t="shared" si="33"/>
        <v>0</v>
      </c>
      <c r="J145" s="55">
        <f t="shared" si="51"/>
        <v>-1950</v>
      </c>
      <c r="K145" s="56">
        <f t="shared" si="52"/>
        <v>0</v>
      </c>
      <c r="L145" s="57"/>
      <c r="M145" s="55"/>
      <c r="N145" s="55"/>
      <c r="O145" s="109"/>
      <c r="P145" s="55">
        <f t="shared" si="34"/>
        <v>0</v>
      </c>
      <c r="Q145" s="56" t="str">
        <f t="shared" si="49"/>
        <v/>
      </c>
      <c r="R145" s="57">
        <f t="shared" si="35"/>
        <v>7800</v>
      </c>
      <c r="S145" s="55">
        <f t="shared" si="36"/>
        <v>7800</v>
      </c>
      <c r="T145" s="55">
        <f t="shared" si="36"/>
        <v>1950</v>
      </c>
      <c r="U145" s="55">
        <f t="shared" si="36"/>
        <v>0</v>
      </c>
      <c r="V145" s="55">
        <f t="shared" si="37"/>
        <v>-1950</v>
      </c>
      <c r="W145" s="56">
        <f t="shared" si="50"/>
        <v>0</v>
      </c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196" ht="49.15" hidden="1" customHeight="1" x14ac:dyDescent="0.25">
      <c r="A146" s="45"/>
      <c r="B146" s="46" t="s">
        <v>247</v>
      </c>
      <c r="C146" s="97" t="s">
        <v>295</v>
      </c>
      <c r="D146" s="97" t="s">
        <v>113</v>
      </c>
      <c r="E146" s="51" t="s">
        <v>294</v>
      </c>
      <c r="F146" s="108"/>
      <c r="G146" s="109"/>
      <c r="H146" s="109"/>
      <c r="I146" s="99">
        <f t="shared" si="33"/>
        <v>0</v>
      </c>
      <c r="J146" s="55">
        <f t="shared" si="51"/>
        <v>0</v>
      </c>
      <c r="K146" s="56" t="str">
        <f t="shared" si="52"/>
        <v/>
      </c>
      <c r="L146" s="57"/>
      <c r="M146" s="55"/>
      <c r="N146" s="55"/>
      <c r="O146" s="109"/>
      <c r="P146" s="55">
        <f t="shared" si="34"/>
        <v>0</v>
      </c>
      <c r="Q146" s="56" t="str">
        <f t="shared" si="49"/>
        <v/>
      </c>
      <c r="R146" s="57">
        <f t="shared" si="35"/>
        <v>0</v>
      </c>
      <c r="S146" s="55">
        <f t="shared" si="36"/>
        <v>0</v>
      </c>
      <c r="T146" s="55">
        <f t="shared" si="36"/>
        <v>0</v>
      </c>
      <c r="U146" s="55">
        <f t="shared" si="36"/>
        <v>0</v>
      </c>
      <c r="V146" s="55">
        <f t="shared" si="37"/>
        <v>0</v>
      </c>
      <c r="W146" s="56" t="str">
        <f t="shared" si="50"/>
        <v/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196" s="18" customFormat="1" ht="23.25" customHeight="1" x14ac:dyDescent="0.3">
      <c r="A147" s="35">
        <v>12</v>
      </c>
      <c r="B147" s="36" t="s">
        <v>250</v>
      </c>
      <c r="C147" s="142" t="s">
        <v>251</v>
      </c>
      <c r="D147" s="142" t="s">
        <v>167</v>
      </c>
      <c r="E147" s="143" t="s">
        <v>330</v>
      </c>
      <c r="F147" s="144">
        <v>119952.6</v>
      </c>
      <c r="G147" s="145">
        <v>29988.3</v>
      </c>
      <c r="H147" s="145">
        <v>16660.2</v>
      </c>
      <c r="I147" s="40">
        <f t="shared" si="33"/>
        <v>0.10534569222860372</v>
      </c>
      <c r="J147" s="39">
        <f t="shared" si="51"/>
        <v>-13328.099999999999</v>
      </c>
      <c r="K147" s="33">
        <f t="shared" si="52"/>
        <v>0.55555666710016915</v>
      </c>
      <c r="L147" s="41"/>
      <c r="M147" s="39"/>
      <c r="N147" s="39"/>
      <c r="O147" s="145"/>
      <c r="P147" s="39">
        <f t="shared" si="34"/>
        <v>0</v>
      </c>
      <c r="Q147" s="33" t="str">
        <f t="shared" si="49"/>
        <v/>
      </c>
      <c r="R147" s="41">
        <f t="shared" si="35"/>
        <v>119952.6</v>
      </c>
      <c r="S147" s="39">
        <f t="shared" si="36"/>
        <v>119952.6</v>
      </c>
      <c r="T147" s="39">
        <f t="shared" si="36"/>
        <v>29988.3</v>
      </c>
      <c r="U147" s="39">
        <f t="shared" si="36"/>
        <v>16660.2</v>
      </c>
      <c r="V147" s="39">
        <f t="shared" si="37"/>
        <v>-13328.099999999999</v>
      </c>
      <c r="W147" s="33">
        <f t="shared" si="50"/>
        <v>0.55555666710016915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s="18" customFormat="1" ht="23.25" customHeight="1" x14ac:dyDescent="0.3">
      <c r="A148" s="35">
        <v>13</v>
      </c>
      <c r="B148" s="36" t="s">
        <v>250</v>
      </c>
      <c r="C148" s="142" t="s">
        <v>252</v>
      </c>
      <c r="D148" s="142" t="s">
        <v>167</v>
      </c>
      <c r="E148" s="143" t="s">
        <v>253</v>
      </c>
      <c r="F148" s="144">
        <f>SUM(F151)</f>
        <v>2300</v>
      </c>
      <c r="G148" s="145">
        <f>SUM(G151)</f>
        <v>2300</v>
      </c>
      <c r="H148" s="146">
        <f>SUM(H151)</f>
        <v>2300</v>
      </c>
      <c r="I148" s="40">
        <f t="shared" si="33"/>
        <v>1.4543348346705835E-2</v>
      </c>
      <c r="J148" s="39">
        <f t="shared" si="51"/>
        <v>0</v>
      </c>
      <c r="K148" s="33">
        <f t="shared" si="52"/>
        <v>1</v>
      </c>
      <c r="L148" s="144">
        <f t="shared" ref="L148:O148" si="53">SUM(L151)</f>
        <v>150</v>
      </c>
      <c r="M148" s="145">
        <f t="shared" si="53"/>
        <v>150</v>
      </c>
      <c r="N148" s="145">
        <f t="shared" si="53"/>
        <v>150</v>
      </c>
      <c r="O148" s="146">
        <f t="shared" si="53"/>
        <v>150</v>
      </c>
      <c r="P148" s="39">
        <f t="shared" si="34"/>
        <v>0</v>
      </c>
      <c r="Q148" s="33">
        <f t="shared" si="49"/>
        <v>1</v>
      </c>
      <c r="R148" s="41">
        <f t="shared" si="35"/>
        <v>2450</v>
      </c>
      <c r="S148" s="39">
        <f t="shared" si="36"/>
        <v>2450</v>
      </c>
      <c r="T148" s="39">
        <f t="shared" si="36"/>
        <v>2450</v>
      </c>
      <c r="U148" s="39">
        <f t="shared" si="36"/>
        <v>2450</v>
      </c>
      <c r="V148" s="39">
        <f t="shared" si="37"/>
        <v>0</v>
      </c>
      <c r="W148" s="56">
        <f t="shared" si="50"/>
        <v>1</v>
      </c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</row>
    <row r="149" spans="1:196" s="116" customFormat="1" ht="98.45" hidden="1" customHeight="1" x14ac:dyDescent="0.3">
      <c r="A149" s="58"/>
      <c r="B149" s="61"/>
      <c r="C149" s="61"/>
      <c r="D149" s="61"/>
      <c r="E149" s="113" t="s">
        <v>254</v>
      </c>
      <c r="F149" s="147"/>
      <c r="G149" s="148"/>
      <c r="H149" s="148"/>
      <c r="I149" s="149">
        <f t="shared" si="33"/>
        <v>0</v>
      </c>
      <c r="J149" s="67">
        <f t="shared" si="51"/>
        <v>0</v>
      </c>
      <c r="K149" s="56" t="str">
        <f t="shared" si="52"/>
        <v/>
      </c>
      <c r="L149" s="140"/>
      <c r="M149" s="131"/>
      <c r="N149" s="131"/>
      <c r="O149" s="148"/>
      <c r="P149" s="39">
        <f t="shared" si="34"/>
        <v>0</v>
      </c>
      <c r="Q149" s="56" t="str">
        <f t="shared" si="49"/>
        <v/>
      </c>
      <c r="R149" s="66">
        <f t="shared" si="35"/>
        <v>0</v>
      </c>
      <c r="S149" s="67">
        <f t="shared" si="36"/>
        <v>0</v>
      </c>
      <c r="T149" s="67">
        <f t="shared" si="36"/>
        <v>0</v>
      </c>
      <c r="U149" s="55">
        <f t="shared" si="36"/>
        <v>0</v>
      </c>
      <c r="V149" s="67">
        <f t="shared" si="37"/>
        <v>0</v>
      </c>
      <c r="W149" s="56" t="str">
        <f t="shared" si="50"/>
        <v/>
      </c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</row>
    <row r="150" spans="1:196" s="116" customFormat="1" ht="36.75" hidden="1" customHeight="1" x14ac:dyDescent="0.3">
      <c r="A150" s="58"/>
      <c r="B150" s="61"/>
      <c r="C150" s="61"/>
      <c r="D150" s="61"/>
      <c r="E150" s="113" t="s">
        <v>331</v>
      </c>
      <c r="F150" s="147"/>
      <c r="G150" s="148"/>
      <c r="H150" s="148"/>
      <c r="I150" s="78">
        <f t="shared" si="33"/>
        <v>0</v>
      </c>
      <c r="J150" s="67">
        <f t="shared" si="51"/>
        <v>0</v>
      </c>
      <c r="K150" s="56" t="str">
        <f t="shared" si="52"/>
        <v/>
      </c>
      <c r="L150" s="140"/>
      <c r="M150" s="131"/>
      <c r="N150" s="131"/>
      <c r="O150" s="148"/>
      <c r="P150" s="67">
        <f>O150-N150</f>
        <v>0</v>
      </c>
      <c r="Q150" s="56" t="str">
        <f t="shared" si="49"/>
        <v/>
      </c>
      <c r="R150" s="66">
        <f t="shared" si="35"/>
        <v>0</v>
      </c>
      <c r="S150" s="67">
        <f t="shared" si="36"/>
        <v>0</v>
      </c>
      <c r="T150" s="67">
        <f t="shared" si="36"/>
        <v>0</v>
      </c>
      <c r="U150" s="55">
        <f t="shared" si="36"/>
        <v>0</v>
      </c>
      <c r="V150" s="67">
        <f t="shared" si="37"/>
        <v>0</v>
      </c>
      <c r="W150" s="56" t="str">
        <f t="shared" si="50"/>
        <v/>
      </c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</row>
    <row r="151" spans="1:196" s="116" customFormat="1" ht="123" customHeight="1" x14ac:dyDescent="0.3">
      <c r="A151" s="58"/>
      <c r="B151" s="61"/>
      <c r="C151" s="61"/>
      <c r="D151" s="61"/>
      <c r="E151" s="113" t="s">
        <v>332</v>
      </c>
      <c r="F151" s="150">
        <v>2300</v>
      </c>
      <c r="G151" s="151">
        <v>2300</v>
      </c>
      <c r="H151" s="151">
        <v>2300</v>
      </c>
      <c r="I151" s="78">
        <f t="shared" si="33"/>
        <v>1.4543348346705835E-2</v>
      </c>
      <c r="J151" s="67">
        <f t="shared" si="51"/>
        <v>0</v>
      </c>
      <c r="K151" s="152">
        <f t="shared" si="52"/>
        <v>1</v>
      </c>
      <c r="L151" s="153">
        <v>150</v>
      </c>
      <c r="M151" s="67">
        <v>150</v>
      </c>
      <c r="N151" s="67">
        <v>150</v>
      </c>
      <c r="O151" s="154">
        <v>150</v>
      </c>
      <c r="P151" s="67">
        <f>O151-N151</f>
        <v>0</v>
      </c>
      <c r="Q151" s="152">
        <f t="shared" si="49"/>
        <v>1</v>
      </c>
      <c r="R151" s="66">
        <f t="shared" si="35"/>
        <v>2450</v>
      </c>
      <c r="S151" s="67">
        <f t="shared" si="36"/>
        <v>2450</v>
      </c>
      <c r="T151" s="67">
        <f t="shared" si="36"/>
        <v>2450</v>
      </c>
      <c r="U151" s="67">
        <f t="shared" si="36"/>
        <v>2450</v>
      </c>
      <c r="V151" s="67">
        <f t="shared" si="37"/>
        <v>0</v>
      </c>
      <c r="W151" s="152">
        <f t="shared" si="50"/>
        <v>1</v>
      </c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</row>
    <row r="152" spans="1:196" s="116" customFormat="1" ht="36.75" hidden="1" customHeight="1" x14ac:dyDescent="0.3">
      <c r="A152" s="58"/>
      <c r="B152" s="61"/>
      <c r="C152" s="61"/>
      <c r="D152" s="61"/>
      <c r="E152" s="113" t="s">
        <v>333</v>
      </c>
      <c r="F152" s="147"/>
      <c r="G152" s="148"/>
      <c r="H152" s="148"/>
      <c r="I152" s="78">
        <f t="shared" si="33"/>
        <v>0</v>
      </c>
      <c r="J152" s="67">
        <f t="shared" si="51"/>
        <v>0</v>
      </c>
      <c r="K152" s="56" t="str">
        <f t="shared" si="52"/>
        <v/>
      </c>
      <c r="L152" s="155"/>
      <c r="M152" s="131"/>
      <c r="N152" s="131"/>
      <c r="O152" s="156"/>
      <c r="P152" s="67">
        <f>O152-N152</f>
        <v>0</v>
      </c>
      <c r="Q152" s="56" t="str">
        <f t="shared" si="49"/>
        <v/>
      </c>
      <c r="R152" s="66">
        <f t="shared" si="35"/>
        <v>0</v>
      </c>
      <c r="S152" s="67">
        <f t="shared" si="36"/>
        <v>0</v>
      </c>
      <c r="T152" s="67">
        <f t="shared" si="36"/>
        <v>0</v>
      </c>
      <c r="U152" s="55">
        <f t="shared" si="36"/>
        <v>0</v>
      </c>
      <c r="V152" s="67">
        <f t="shared" si="37"/>
        <v>0</v>
      </c>
      <c r="W152" s="56" t="str">
        <f t="shared" si="50"/>
        <v/>
      </c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</row>
    <row r="153" spans="1:196" s="116" customFormat="1" ht="64.900000000000006" hidden="1" customHeight="1" x14ac:dyDescent="0.3">
      <c r="A153" s="58"/>
      <c r="B153" s="61"/>
      <c r="C153" s="61"/>
      <c r="D153" s="61"/>
      <c r="E153" s="113" t="s">
        <v>334</v>
      </c>
      <c r="F153" s="147"/>
      <c r="G153" s="148"/>
      <c r="H153" s="148"/>
      <c r="I153" s="65">
        <f t="shared" si="33"/>
        <v>0</v>
      </c>
      <c r="J153" s="67"/>
      <c r="K153" s="56" t="str">
        <f t="shared" si="52"/>
        <v/>
      </c>
      <c r="L153" s="155"/>
      <c r="M153" s="131"/>
      <c r="N153" s="131"/>
      <c r="O153" s="156"/>
      <c r="P153" s="67"/>
      <c r="Q153" s="56" t="str">
        <f t="shared" si="49"/>
        <v/>
      </c>
      <c r="R153" s="66">
        <f t="shared" si="35"/>
        <v>0</v>
      </c>
      <c r="S153" s="67">
        <f t="shared" si="36"/>
        <v>0</v>
      </c>
      <c r="T153" s="67">
        <f t="shared" si="36"/>
        <v>0</v>
      </c>
      <c r="U153" s="55">
        <f t="shared" si="36"/>
        <v>0</v>
      </c>
      <c r="V153" s="67">
        <f t="shared" si="37"/>
        <v>0</v>
      </c>
      <c r="W153" s="56" t="str">
        <f t="shared" si="50"/>
        <v/>
      </c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</row>
    <row r="154" spans="1:196" s="116" customFormat="1" ht="20.25" hidden="1" customHeight="1" x14ac:dyDescent="0.3">
      <c r="A154" s="58"/>
      <c r="B154" s="61"/>
      <c r="C154" s="61"/>
      <c r="D154" s="61"/>
      <c r="E154" s="113" t="s">
        <v>335</v>
      </c>
      <c r="F154" s="147"/>
      <c r="G154" s="148"/>
      <c r="H154" s="148"/>
      <c r="I154" s="78">
        <f t="shared" si="33"/>
        <v>0</v>
      </c>
      <c r="J154" s="67">
        <f t="shared" ref="J154" si="54">H154-G154</f>
        <v>0</v>
      </c>
      <c r="K154" s="56" t="str">
        <f t="shared" si="52"/>
        <v/>
      </c>
      <c r="L154" s="155"/>
      <c r="M154" s="131"/>
      <c r="N154" s="131"/>
      <c r="O154" s="156"/>
      <c r="P154" s="67">
        <f>O154-N154</f>
        <v>0</v>
      </c>
      <c r="Q154" s="56" t="str">
        <f t="shared" si="49"/>
        <v/>
      </c>
      <c r="R154" s="66">
        <f t="shared" si="35"/>
        <v>0</v>
      </c>
      <c r="S154" s="67">
        <f t="shared" si="36"/>
        <v>0</v>
      </c>
      <c r="T154" s="67">
        <f t="shared" si="36"/>
        <v>0</v>
      </c>
      <c r="U154" s="55">
        <f t="shared" si="36"/>
        <v>0</v>
      </c>
      <c r="V154" s="67">
        <f t="shared" si="37"/>
        <v>0</v>
      </c>
      <c r="W154" s="56" t="str">
        <f t="shared" si="50"/>
        <v/>
      </c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</row>
    <row r="155" spans="1:196" s="44" customFormat="1" ht="48.75" customHeight="1" x14ac:dyDescent="0.25">
      <c r="A155" s="35">
        <v>14</v>
      </c>
      <c r="B155" s="36"/>
      <c r="C155" s="36" t="s">
        <v>255</v>
      </c>
      <c r="D155" s="36" t="s">
        <v>167</v>
      </c>
      <c r="E155" s="157" t="s">
        <v>256</v>
      </c>
      <c r="F155" s="144">
        <f>SUM(F156)</f>
        <v>282.7</v>
      </c>
      <c r="G155" s="145">
        <f t="shared" ref="G155:H155" si="55">SUM(G156)</f>
        <v>282.7</v>
      </c>
      <c r="H155" s="145">
        <f t="shared" si="55"/>
        <v>282.7</v>
      </c>
      <c r="I155" s="40">
        <f t="shared" si="33"/>
        <v>1.7875672076581475E-3</v>
      </c>
      <c r="J155" s="39">
        <f t="shared" si="51"/>
        <v>0</v>
      </c>
      <c r="K155" s="56">
        <f t="shared" si="52"/>
        <v>1</v>
      </c>
      <c r="L155" s="144">
        <f t="shared" ref="L155:O155" si="56">SUM(L156)</f>
        <v>616.70000000000005</v>
      </c>
      <c r="M155" s="158">
        <f t="shared" si="56"/>
        <v>616.70000000000005</v>
      </c>
      <c r="N155" s="145">
        <f t="shared" si="56"/>
        <v>616.70000000000005</v>
      </c>
      <c r="O155" s="146">
        <f t="shared" si="56"/>
        <v>616.70000000000005</v>
      </c>
      <c r="P155" s="39">
        <f>O155-N155</f>
        <v>0</v>
      </c>
      <c r="Q155" s="33">
        <f t="shared" si="49"/>
        <v>1</v>
      </c>
      <c r="R155" s="41">
        <f t="shared" si="35"/>
        <v>899.40000000000009</v>
      </c>
      <c r="S155" s="39">
        <f t="shared" si="36"/>
        <v>899.40000000000009</v>
      </c>
      <c r="T155" s="39">
        <f t="shared" si="36"/>
        <v>899.40000000000009</v>
      </c>
      <c r="U155" s="55">
        <f t="shared" si="36"/>
        <v>899.40000000000009</v>
      </c>
      <c r="V155" s="39">
        <f t="shared" si="37"/>
        <v>0</v>
      </c>
      <c r="W155" s="56">
        <f t="shared" si="50"/>
        <v>1</v>
      </c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</row>
    <row r="156" spans="1:196" s="116" customFormat="1" ht="96" customHeight="1" x14ac:dyDescent="0.3">
      <c r="A156" s="58"/>
      <c r="B156" s="61"/>
      <c r="C156" s="61"/>
      <c r="D156" s="61"/>
      <c r="E156" s="113" t="s">
        <v>336</v>
      </c>
      <c r="F156" s="114">
        <v>282.7</v>
      </c>
      <c r="G156" s="115">
        <v>282.7</v>
      </c>
      <c r="H156" s="115">
        <v>282.7</v>
      </c>
      <c r="I156" s="78">
        <f t="shared" si="33"/>
        <v>1.7875672076581475E-3</v>
      </c>
      <c r="J156" s="67">
        <f t="shared" si="51"/>
        <v>0</v>
      </c>
      <c r="K156" s="152">
        <f t="shared" si="52"/>
        <v>1</v>
      </c>
      <c r="L156" s="66">
        <v>616.70000000000005</v>
      </c>
      <c r="M156" s="67">
        <v>616.70000000000005</v>
      </c>
      <c r="N156" s="67">
        <v>616.70000000000005</v>
      </c>
      <c r="O156" s="115">
        <v>616.70000000000005</v>
      </c>
      <c r="P156" s="67">
        <f>O156-N156</f>
        <v>0</v>
      </c>
      <c r="Q156" s="152">
        <f t="shared" si="49"/>
        <v>1</v>
      </c>
      <c r="R156" s="66">
        <f t="shared" si="35"/>
        <v>899.40000000000009</v>
      </c>
      <c r="S156" s="67">
        <f t="shared" si="36"/>
        <v>899.40000000000009</v>
      </c>
      <c r="T156" s="67">
        <f t="shared" si="36"/>
        <v>899.40000000000009</v>
      </c>
      <c r="U156" s="67">
        <f t="shared" si="36"/>
        <v>899.40000000000009</v>
      </c>
      <c r="V156" s="67">
        <f t="shared" si="37"/>
        <v>0</v>
      </c>
      <c r="W156" s="152">
        <f t="shared" si="50"/>
        <v>1</v>
      </c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</row>
    <row r="157" spans="1:196" s="18" customFormat="1" ht="25.5" customHeight="1" x14ac:dyDescent="0.3">
      <c r="A157" s="210" t="s">
        <v>13</v>
      </c>
      <c r="B157" s="211"/>
      <c r="C157" s="211"/>
      <c r="D157" s="211"/>
      <c r="E157" s="212"/>
      <c r="F157" s="38">
        <f>SUM(F56,F14,F44,F76,F81,F87,F88,F89,F90,F102,F137,F147:F148,F155)</f>
        <v>800048.7</v>
      </c>
      <c r="G157" s="39">
        <f>SUM(G56,G14,G44,G76,G81,G87,G88,G89,G90,G102,G137,G147:G148,G155)</f>
        <v>215463.89999999997</v>
      </c>
      <c r="H157" s="39">
        <f>SUM(H56,H14,H44,H76,H81,H87,H88,H89,H90,H102,H137,H147:H148,H155)</f>
        <v>158147.90000000002</v>
      </c>
      <c r="I157" s="40">
        <v>1</v>
      </c>
      <c r="J157" s="39">
        <f>SUM(J56,J14,J44,J76,J81,J87,J88,J89,J90,J102,J137,J147:J148,J155)</f>
        <v>-57315.999999999971</v>
      </c>
      <c r="K157" s="159">
        <f t="shared" si="52"/>
        <v>0.7339879209463861</v>
      </c>
      <c r="L157" s="41">
        <f>SUM(L56,L14,L44,L76,L81,L87,L88,L89,L90,L102,L137,L147:L148,L155)</f>
        <v>104862.90000000001</v>
      </c>
      <c r="M157" s="39">
        <f>SUM(M56,M14,M44,M76,M81,M87,M88,M89,M90,M102,M137,M147:M148,M155)</f>
        <v>105946.89999999998</v>
      </c>
      <c r="N157" s="39">
        <f>SUM(N56,N14,N44,N76,N81,N87,N88,N89,N90,N102,N137,N147:N148,N155)</f>
        <v>39655.300000000003</v>
      </c>
      <c r="O157" s="39">
        <f>SUM(O56,O14,O44,O76,O81,O87,O88,O89,O90,O102,O137,O147:O148,O155)</f>
        <v>5097.3</v>
      </c>
      <c r="P157" s="39">
        <f>SUM(P56,P14,P44,P76,P81,P87,P88,P89,P90,P102,P137,P147:P148,P155)</f>
        <v>-34558</v>
      </c>
      <c r="Q157" s="33">
        <f t="shared" si="49"/>
        <v>0.1285401951315461</v>
      </c>
      <c r="R157" s="41">
        <f>SUM(R56,R14,R44,R76,R81,R87,R88,R89,R90,R102,R137,R147:R148,R155)</f>
        <v>904911.60000000021</v>
      </c>
      <c r="S157" s="39">
        <f>SUM(S56,S14,S44,S76,S81,S87,S88,S89,S90,S102,S137,S147:S148,S155)</f>
        <v>905995.60000000021</v>
      </c>
      <c r="T157" s="39">
        <f>SUM(T56,T14,T44,T76,T81,T87,T88,T89,T90,T102,T137,T147:T148,T155)</f>
        <v>255119.19999999998</v>
      </c>
      <c r="U157" s="39">
        <f t="shared" si="36"/>
        <v>163245.20000000001</v>
      </c>
      <c r="V157" s="39">
        <f>SUM(V56,V14,V44,V76,V81,V87,V88,V89,V90,V102,V137,V147:V148,V155)</f>
        <v>-91873.999999999971</v>
      </c>
      <c r="W157" s="33">
        <f t="shared" si="50"/>
        <v>0.63987814323657344</v>
      </c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</row>
    <row r="158" spans="1:196" s="166" customFormat="1" ht="75.599999999999994" hidden="1" customHeight="1" x14ac:dyDescent="0.3">
      <c r="A158" s="35">
        <v>15</v>
      </c>
      <c r="B158" s="160">
        <v>250909</v>
      </c>
      <c r="C158" s="160">
        <v>8821</v>
      </c>
      <c r="D158" s="160">
        <v>1060</v>
      </c>
      <c r="E158" s="161" t="s">
        <v>290</v>
      </c>
      <c r="F158" s="108"/>
      <c r="G158" s="145"/>
      <c r="H158" s="145"/>
      <c r="I158" s="78"/>
      <c r="J158" s="67"/>
      <c r="K158" s="162" t="str">
        <f t="shared" si="52"/>
        <v/>
      </c>
      <c r="L158" s="57"/>
      <c r="M158" s="55"/>
      <c r="N158" s="55"/>
      <c r="O158" s="109"/>
      <c r="P158" s="55">
        <f>O158-N158</f>
        <v>0</v>
      </c>
      <c r="Q158" s="56" t="str">
        <f t="shared" si="49"/>
        <v/>
      </c>
      <c r="R158" s="57">
        <f>SUM(F158,L158)</f>
        <v>0</v>
      </c>
      <c r="S158" s="55">
        <f t="shared" si="36"/>
        <v>0</v>
      </c>
      <c r="T158" s="55">
        <f t="shared" si="36"/>
        <v>0</v>
      </c>
      <c r="U158" s="55">
        <f t="shared" si="36"/>
        <v>0</v>
      </c>
      <c r="V158" s="55">
        <f>U158-T158</f>
        <v>0</v>
      </c>
      <c r="W158" s="56" t="str">
        <f t="shared" si="50"/>
        <v/>
      </c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  <c r="DZ158" s="164"/>
      <c r="EA158" s="164"/>
      <c r="EB158" s="164"/>
      <c r="EC158" s="164"/>
      <c r="ED158" s="164"/>
      <c r="EE158" s="164"/>
      <c r="EF158" s="164"/>
      <c r="EG158" s="164"/>
      <c r="EH158" s="164"/>
      <c r="EI158" s="164"/>
      <c r="EJ158" s="164"/>
      <c r="EK158" s="164"/>
      <c r="EL158" s="164"/>
      <c r="EM158" s="164"/>
      <c r="EN158" s="164"/>
      <c r="EO158" s="164"/>
      <c r="EP158" s="164"/>
      <c r="EQ158" s="164"/>
      <c r="ER158" s="164"/>
      <c r="ES158" s="164"/>
      <c r="ET158" s="164"/>
      <c r="EU158" s="164"/>
      <c r="EV158" s="164"/>
      <c r="EW158" s="164"/>
      <c r="EX158" s="164"/>
      <c r="EY158" s="164"/>
      <c r="EZ158" s="164"/>
      <c r="FA158" s="164"/>
      <c r="FB158" s="164"/>
      <c r="FC158" s="164"/>
      <c r="FD158" s="164"/>
      <c r="FE158" s="164"/>
      <c r="FF158" s="164"/>
      <c r="FG158" s="164"/>
      <c r="FH158" s="164"/>
      <c r="FI158" s="164"/>
      <c r="FJ158" s="164"/>
      <c r="FK158" s="164"/>
      <c r="FL158" s="164"/>
      <c r="FM158" s="164"/>
      <c r="FN158" s="164"/>
      <c r="FO158" s="164"/>
      <c r="FP158" s="164"/>
      <c r="FQ158" s="164"/>
      <c r="FR158" s="164"/>
      <c r="FS158" s="164"/>
      <c r="FT158" s="164"/>
      <c r="FU158" s="164"/>
      <c r="FV158" s="164"/>
      <c r="FW158" s="164"/>
      <c r="FX158" s="164"/>
      <c r="FY158" s="164"/>
      <c r="FZ158" s="164"/>
      <c r="GA158" s="164"/>
      <c r="GB158" s="164"/>
      <c r="GC158" s="164"/>
      <c r="GD158" s="164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</row>
    <row r="159" spans="1:196" s="166" customFormat="1" ht="73.150000000000006" customHeight="1" x14ac:dyDescent="0.3">
      <c r="A159" s="35">
        <v>15</v>
      </c>
      <c r="B159" s="160">
        <v>250909</v>
      </c>
      <c r="C159" s="160">
        <v>8822</v>
      </c>
      <c r="D159" s="160">
        <v>1060</v>
      </c>
      <c r="E159" s="167" t="s">
        <v>257</v>
      </c>
      <c r="F159" s="144"/>
      <c r="G159" s="145"/>
      <c r="H159" s="145"/>
      <c r="I159" s="78"/>
      <c r="J159" s="67"/>
      <c r="K159" s="56" t="str">
        <f t="shared" si="52"/>
        <v/>
      </c>
      <c r="L159" s="57"/>
      <c r="M159" s="55"/>
      <c r="N159" s="55"/>
      <c r="O159" s="168">
        <v>-5.4</v>
      </c>
      <c r="P159" s="55">
        <f>O159-N159</f>
        <v>-5.4</v>
      </c>
      <c r="Q159" s="56" t="str">
        <f t="shared" si="49"/>
        <v/>
      </c>
      <c r="R159" s="57">
        <f>SUM(F159,L159)</f>
        <v>0</v>
      </c>
      <c r="S159" s="55" t="s">
        <v>258</v>
      </c>
      <c r="T159" s="55">
        <f t="shared" ref="S159:U160" si="57">SUM(G159,N159)</f>
        <v>0</v>
      </c>
      <c r="U159" s="55">
        <f t="shared" si="57"/>
        <v>-5.4</v>
      </c>
      <c r="V159" s="55">
        <f>U159-T159</f>
        <v>-5.4</v>
      </c>
      <c r="W159" s="56" t="str">
        <f t="shared" si="50"/>
        <v/>
      </c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  <c r="DZ159" s="164"/>
      <c r="EA159" s="164"/>
      <c r="EB159" s="164"/>
      <c r="EC159" s="164"/>
      <c r="ED159" s="164"/>
      <c r="EE159" s="164"/>
      <c r="EF159" s="164"/>
      <c r="EG159" s="164"/>
      <c r="EH159" s="164"/>
      <c r="EI159" s="164"/>
      <c r="EJ159" s="164"/>
      <c r="EK159" s="164"/>
      <c r="EL159" s="164"/>
      <c r="EM159" s="164"/>
      <c r="EN159" s="164"/>
      <c r="EO159" s="164"/>
      <c r="EP159" s="164"/>
      <c r="EQ159" s="164"/>
      <c r="ER159" s="164"/>
      <c r="ES159" s="164"/>
      <c r="ET159" s="164"/>
      <c r="EU159" s="164"/>
      <c r="EV159" s="164"/>
      <c r="EW159" s="164"/>
      <c r="EX159" s="164"/>
      <c r="EY159" s="164"/>
      <c r="EZ159" s="164"/>
      <c r="FA159" s="164"/>
      <c r="FB159" s="164"/>
      <c r="FC159" s="164"/>
      <c r="FD159" s="164"/>
      <c r="FE159" s="164"/>
      <c r="FF159" s="164"/>
      <c r="FG159" s="164"/>
      <c r="FH159" s="164"/>
      <c r="FI159" s="164"/>
      <c r="FJ159" s="164"/>
      <c r="FK159" s="164"/>
      <c r="FL159" s="164"/>
      <c r="FM159" s="164"/>
      <c r="FN159" s="164"/>
      <c r="FO159" s="164"/>
      <c r="FP159" s="164"/>
      <c r="FQ159" s="164"/>
      <c r="FR159" s="164"/>
      <c r="FS159" s="164"/>
      <c r="FT159" s="164"/>
      <c r="FU159" s="164"/>
      <c r="FV159" s="164"/>
      <c r="FW159" s="164"/>
      <c r="FX159" s="164"/>
      <c r="FY159" s="164"/>
      <c r="FZ159" s="164"/>
      <c r="GA159" s="164"/>
      <c r="GB159" s="164"/>
      <c r="GC159" s="164"/>
      <c r="GD159" s="164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</row>
    <row r="160" spans="1:196" s="182" customFormat="1" ht="40.15" customHeight="1" thickBot="1" x14ac:dyDescent="0.35">
      <c r="A160" s="169"/>
      <c r="B160" s="170"/>
      <c r="C160" s="170"/>
      <c r="D160" s="170"/>
      <c r="E160" s="171" t="s">
        <v>259</v>
      </c>
      <c r="F160" s="172">
        <f>SUM(F157:F159)</f>
        <v>800048.7</v>
      </c>
      <c r="G160" s="173">
        <f>SUM(G157:G159)</f>
        <v>215463.89999999997</v>
      </c>
      <c r="H160" s="173">
        <f>SUM(H157:H159)</f>
        <v>158147.90000000002</v>
      </c>
      <c r="I160" s="174">
        <v>1</v>
      </c>
      <c r="J160" s="175">
        <f>H160-G160</f>
        <v>-57315.999999999942</v>
      </c>
      <c r="K160" s="176">
        <f t="shared" si="52"/>
        <v>0.7339879209463861</v>
      </c>
      <c r="L160" s="177">
        <f>SUM(L157:L159)</f>
        <v>104862.90000000001</v>
      </c>
      <c r="M160" s="173">
        <f>SUM(M157:M159)</f>
        <v>105946.89999999998</v>
      </c>
      <c r="N160" s="173">
        <f>SUM(N157:N159)</f>
        <v>39655.300000000003</v>
      </c>
      <c r="O160" s="173">
        <f>SUM(O157:O159)</f>
        <v>5091.9000000000005</v>
      </c>
      <c r="P160" s="173">
        <f>SUM(P157:P159)</f>
        <v>-34563.4</v>
      </c>
      <c r="Q160" s="176">
        <f t="shared" si="49"/>
        <v>0.12840402165662598</v>
      </c>
      <c r="R160" s="178">
        <f>SUM(F160,L160)</f>
        <v>904911.6</v>
      </c>
      <c r="S160" s="175">
        <f t="shared" si="57"/>
        <v>905995.6</v>
      </c>
      <c r="T160" s="175">
        <f t="shared" si="57"/>
        <v>255119.19999999995</v>
      </c>
      <c r="U160" s="175">
        <f t="shared" si="57"/>
        <v>163239.80000000002</v>
      </c>
      <c r="V160" s="175">
        <f>U160-T160</f>
        <v>-91879.399999999936</v>
      </c>
      <c r="W160" s="176">
        <f t="shared" si="50"/>
        <v>0.63985697666032215</v>
      </c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  <c r="DZ160" s="180"/>
      <c r="EA160" s="180"/>
      <c r="EB160" s="180"/>
      <c r="EC160" s="180"/>
      <c r="ED160" s="180"/>
      <c r="EE160" s="180"/>
      <c r="EF160" s="180"/>
      <c r="EG160" s="180"/>
      <c r="EH160" s="180"/>
      <c r="EI160" s="180"/>
      <c r="EJ160" s="180"/>
      <c r="EK160" s="180"/>
      <c r="EL160" s="180"/>
      <c r="EM160" s="180"/>
      <c r="EN160" s="180"/>
      <c r="EO160" s="180"/>
      <c r="EP160" s="180"/>
      <c r="EQ160" s="180"/>
      <c r="ER160" s="180"/>
      <c r="ES160" s="180"/>
      <c r="ET160" s="180"/>
      <c r="EU160" s="180"/>
      <c r="EV160" s="180"/>
      <c r="EW160" s="180"/>
      <c r="EX160" s="180"/>
      <c r="EY160" s="180"/>
      <c r="EZ160" s="180"/>
      <c r="FA160" s="180"/>
      <c r="FB160" s="180"/>
      <c r="FC160" s="180"/>
      <c r="FD160" s="180"/>
      <c r="FE160" s="180"/>
      <c r="FF160" s="180"/>
      <c r="FG160" s="180"/>
      <c r="FH160" s="180"/>
      <c r="FI160" s="180"/>
      <c r="FJ160" s="180"/>
      <c r="FK160" s="180"/>
      <c r="FL160" s="180"/>
      <c r="FM160" s="180"/>
      <c r="FN160" s="180"/>
      <c r="FO160" s="180"/>
      <c r="FP160" s="180"/>
      <c r="FQ160" s="180"/>
      <c r="FR160" s="180"/>
      <c r="FS160" s="180"/>
      <c r="FT160" s="180"/>
      <c r="FU160" s="180"/>
      <c r="FV160" s="180"/>
      <c r="FW160" s="180"/>
      <c r="FX160" s="180"/>
      <c r="FY160" s="180"/>
      <c r="FZ160" s="180"/>
      <c r="GA160" s="180"/>
      <c r="GB160" s="180"/>
      <c r="GC160" s="180"/>
      <c r="GD160" s="180"/>
      <c r="GE160" s="181"/>
      <c r="GF160" s="181"/>
      <c r="GG160" s="181"/>
      <c r="GH160" s="181"/>
      <c r="GI160" s="181"/>
      <c r="GJ160" s="181"/>
      <c r="GK160" s="181"/>
      <c r="GL160" s="181"/>
      <c r="GM160" s="181"/>
      <c r="GN160" s="181"/>
    </row>
    <row r="161" spans="2:196" ht="131.25" customHeight="1" x14ac:dyDescent="0.45">
      <c r="E161" s="187" t="s">
        <v>292</v>
      </c>
      <c r="F161" s="187"/>
      <c r="G161" s="188"/>
      <c r="H161" s="188"/>
      <c r="I161" s="188"/>
      <c r="J161" s="188"/>
      <c r="K161" s="8"/>
      <c r="L161" s="6"/>
      <c r="M161" s="10" t="s">
        <v>291</v>
      </c>
      <c r="N161" s="11"/>
      <c r="O161" s="6"/>
      <c r="P161" s="9"/>
      <c r="Q161" s="6"/>
      <c r="U161" s="6"/>
      <c r="V161" s="6"/>
      <c r="W161" s="6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2:196" x14ac:dyDescent="0.2">
      <c r="B162" s="5"/>
      <c r="C162" s="5"/>
      <c r="D162" s="5"/>
      <c r="E162" s="5"/>
      <c r="F162" s="183"/>
      <c r="G162" s="183"/>
      <c r="H162" s="6"/>
      <c r="I162" s="6"/>
      <c r="J162" s="6"/>
      <c r="K162" s="184"/>
      <c r="L162" s="6"/>
      <c r="M162" s="6"/>
      <c r="N162" s="6"/>
      <c r="O162" s="6"/>
      <c r="P162" s="9"/>
      <c r="Q162" s="6"/>
      <c r="R162" s="6"/>
      <c r="S162" s="6"/>
      <c r="T162" s="6"/>
      <c r="U162" s="6"/>
      <c r="V162" s="6"/>
      <c r="W162" s="6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</row>
    <row r="163" spans="2:196" x14ac:dyDescent="0.2">
      <c r="B163" s="5"/>
      <c r="C163" s="5"/>
      <c r="D163" s="5"/>
      <c r="E163" s="5"/>
      <c r="F163" s="183"/>
      <c r="G163" s="183"/>
      <c r="H163" s="6"/>
      <c r="I163" s="6"/>
      <c r="J163" s="6"/>
      <c r="K163" s="184"/>
      <c r="L163" s="6"/>
      <c r="M163" s="6"/>
      <c r="N163" s="6"/>
      <c r="O163" s="6"/>
      <c r="P163" s="9"/>
      <c r="Q163" s="6"/>
      <c r="R163" s="6"/>
      <c r="S163" s="6"/>
      <c r="T163" s="6"/>
      <c r="U163" s="6"/>
      <c r="V163" s="6"/>
      <c r="W163" s="6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</row>
    <row r="164" spans="2:196" x14ac:dyDescent="0.2">
      <c r="B164" s="5"/>
      <c r="C164" s="5"/>
      <c r="D164" s="5"/>
      <c r="E164" s="5"/>
      <c r="F164" s="183"/>
      <c r="G164" s="183"/>
      <c r="H164" s="6"/>
      <c r="I164" s="6"/>
      <c r="J164" s="6"/>
      <c r="K164" s="184"/>
      <c r="L164" s="6"/>
      <c r="M164" s="6"/>
      <c r="N164" s="6"/>
      <c r="O164" s="6"/>
      <c r="P164" s="9"/>
      <c r="Q164" s="6"/>
      <c r="R164" s="6"/>
      <c r="S164" s="6"/>
      <c r="T164" s="6"/>
      <c r="U164" s="6"/>
      <c r="V164" s="6"/>
      <c r="W164" s="6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</row>
    <row r="165" spans="2:196" x14ac:dyDescent="0.2">
      <c r="B165" s="5"/>
      <c r="C165" s="5"/>
      <c r="D165" s="5"/>
      <c r="E165" s="5"/>
      <c r="F165" s="183"/>
      <c r="G165" s="183"/>
      <c r="H165" s="6"/>
      <c r="I165" s="6"/>
      <c r="J165" s="6"/>
      <c r="K165" s="184"/>
      <c r="L165" s="6"/>
      <c r="M165" s="6"/>
      <c r="N165" s="6"/>
      <c r="O165" s="6"/>
      <c r="P165" s="9"/>
      <c r="Q165" s="6"/>
      <c r="R165" s="6"/>
      <c r="S165" s="6"/>
      <c r="T165" s="6"/>
      <c r="U165" s="6"/>
      <c r="V165" s="6"/>
      <c r="W165" s="6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</row>
    <row r="166" spans="2:196" x14ac:dyDescent="0.2">
      <c r="B166" s="5"/>
      <c r="C166" s="5"/>
      <c r="D166" s="5"/>
      <c r="E166" s="5"/>
      <c r="F166" s="183"/>
      <c r="G166" s="183"/>
      <c r="H166" s="6"/>
      <c r="I166" s="6"/>
      <c r="J166" s="6"/>
      <c r="K166" s="184"/>
      <c r="L166" s="6"/>
      <c r="M166" s="6"/>
      <c r="N166" s="6"/>
      <c r="O166" s="6"/>
      <c r="P166" s="9"/>
      <c r="Q166" s="6"/>
      <c r="R166" s="6"/>
      <c r="S166" s="6"/>
      <c r="T166" s="6"/>
      <c r="U166" s="6"/>
      <c r="V166" s="6"/>
      <c r="W166" s="6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</row>
    <row r="167" spans="2:196" x14ac:dyDescent="0.2">
      <c r="B167" s="5"/>
      <c r="C167" s="5"/>
      <c r="D167" s="5"/>
      <c r="E167" s="5"/>
      <c r="F167" s="183"/>
      <c r="G167" s="183"/>
      <c r="H167" s="6"/>
      <c r="I167" s="6"/>
      <c r="J167" s="6"/>
      <c r="K167" s="184"/>
      <c r="L167" s="6"/>
      <c r="M167" s="6"/>
      <c r="N167" s="6"/>
      <c r="O167" s="6"/>
      <c r="P167" s="9"/>
      <c r="Q167" s="6"/>
      <c r="R167" s="6"/>
      <c r="S167" s="6"/>
      <c r="T167" s="6"/>
      <c r="U167" s="6"/>
      <c r="V167" s="6"/>
      <c r="W167" s="6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</row>
    <row r="168" spans="2:196" x14ac:dyDescent="0.2">
      <c r="B168" s="5"/>
      <c r="C168" s="5"/>
      <c r="D168" s="5"/>
      <c r="E168" s="5"/>
      <c r="F168" s="183"/>
      <c r="G168" s="183"/>
      <c r="H168" s="6"/>
      <c r="I168" s="6"/>
      <c r="J168" s="6"/>
      <c r="K168" s="184"/>
      <c r="L168" s="6"/>
      <c r="M168" s="6"/>
      <c r="N168" s="6"/>
      <c r="O168" s="6"/>
      <c r="P168" s="9"/>
      <c r="Q168" s="6"/>
      <c r="R168" s="6"/>
      <c r="S168" s="6"/>
      <c r="T168" s="6"/>
      <c r="U168" s="6"/>
      <c r="V168" s="6"/>
      <c r="W168" s="6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</row>
    <row r="169" spans="2:196" x14ac:dyDescent="0.2">
      <c r="B169" s="5"/>
      <c r="C169" s="5"/>
      <c r="D169" s="5"/>
      <c r="E169" s="5"/>
      <c r="F169" s="183"/>
      <c r="G169" s="183"/>
      <c r="H169" s="6"/>
      <c r="I169" s="6"/>
      <c r="J169" s="6"/>
      <c r="K169" s="184"/>
      <c r="L169" s="6"/>
      <c r="M169" s="6"/>
      <c r="N169" s="6"/>
      <c r="O169" s="6"/>
      <c r="P169" s="9"/>
      <c r="Q169" s="6"/>
      <c r="R169" s="6"/>
      <c r="S169" s="6"/>
      <c r="T169" s="6"/>
      <c r="U169" s="6"/>
      <c r="V169" s="6"/>
      <c r="W169" s="6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</row>
    <row r="170" spans="2:196" x14ac:dyDescent="0.2">
      <c r="B170" s="5"/>
      <c r="C170" s="5"/>
      <c r="D170" s="5"/>
      <c r="E170" s="5"/>
      <c r="F170" s="183"/>
      <c r="G170" s="183"/>
      <c r="H170" s="6"/>
      <c r="I170" s="6"/>
      <c r="J170" s="6"/>
      <c r="K170" s="184"/>
      <c r="L170" s="6"/>
      <c r="M170" s="6"/>
      <c r="N170" s="6"/>
      <c r="O170" s="6"/>
      <c r="P170" s="9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2:196" x14ac:dyDescent="0.2">
      <c r="B171" s="5"/>
      <c r="C171" s="5"/>
      <c r="D171" s="5"/>
      <c r="E171" s="5"/>
      <c r="F171" s="183"/>
      <c r="G171" s="183"/>
      <c r="H171" s="6"/>
      <c r="I171" s="6"/>
      <c r="J171" s="6"/>
      <c r="K171" s="184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2:196" x14ac:dyDescent="0.2">
      <c r="B172" s="5"/>
      <c r="C172" s="5"/>
      <c r="D172" s="5"/>
      <c r="E172" s="5"/>
      <c r="F172" s="183"/>
      <c r="G172" s="183"/>
      <c r="H172" s="6"/>
      <c r="I172" s="6"/>
      <c r="J172" s="6"/>
      <c r="K172" s="184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2:196" x14ac:dyDescent="0.2">
      <c r="B173" s="5"/>
      <c r="C173" s="5"/>
      <c r="D173" s="5"/>
      <c r="E173" s="5"/>
      <c r="F173" s="183"/>
      <c r="G173" s="183"/>
      <c r="H173" s="6"/>
      <c r="I173" s="6"/>
      <c r="J173" s="6"/>
      <c r="K173" s="184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2:196" x14ac:dyDescent="0.2">
      <c r="B174" s="5"/>
      <c r="C174" s="5"/>
      <c r="D174" s="5"/>
      <c r="E174" s="5"/>
      <c r="F174" s="183"/>
      <c r="G174" s="183"/>
      <c r="H174" s="6"/>
      <c r="I174" s="6"/>
      <c r="J174" s="6"/>
      <c r="K174" s="184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2:196" x14ac:dyDescent="0.2">
      <c r="B175" s="5"/>
      <c r="C175" s="5"/>
      <c r="D175" s="5"/>
      <c r="E175" s="5"/>
      <c r="F175" s="183"/>
      <c r="G175" s="183"/>
      <c r="H175" s="6"/>
      <c r="I175" s="6"/>
      <c r="J175" s="6"/>
      <c r="K175" s="184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2:196" x14ac:dyDescent="0.2">
      <c r="B176" s="5"/>
      <c r="C176" s="5"/>
      <c r="D176" s="5"/>
      <c r="E176" s="5"/>
      <c r="F176" s="183"/>
      <c r="G176" s="183"/>
      <c r="H176" s="6"/>
      <c r="I176" s="6"/>
      <c r="J176" s="6"/>
      <c r="K176" s="184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83"/>
      <c r="G177" s="183"/>
      <c r="H177" s="6"/>
      <c r="I177" s="6"/>
      <c r="J177" s="6"/>
      <c r="K177" s="184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83"/>
      <c r="G178" s="183"/>
      <c r="H178" s="6"/>
      <c r="I178" s="6"/>
      <c r="J178" s="6"/>
      <c r="K178" s="184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83"/>
      <c r="G179" s="183"/>
      <c r="H179" s="6"/>
      <c r="I179" s="6"/>
      <c r="J179" s="6"/>
      <c r="K179" s="184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83"/>
      <c r="G180" s="183"/>
      <c r="H180" s="6"/>
      <c r="I180" s="6"/>
      <c r="J180" s="6"/>
      <c r="K180" s="184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83"/>
      <c r="G181" s="183"/>
      <c r="H181" s="6"/>
      <c r="I181" s="6"/>
      <c r="J181" s="6"/>
      <c r="K181" s="184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83"/>
      <c r="G182" s="183"/>
      <c r="H182" s="6"/>
      <c r="I182" s="6"/>
      <c r="J182" s="6"/>
      <c r="K182" s="184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83"/>
      <c r="G183" s="183"/>
      <c r="H183" s="6"/>
      <c r="I183" s="6"/>
      <c r="J183" s="6"/>
      <c r="K183" s="184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83"/>
      <c r="G184" s="183"/>
      <c r="H184" s="6"/>
      <c r="I184" s="6"/>
      <c r="J184" s="6"/>
      <c r="K184" s="184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83"/>
      <c r="G185" s="183"/>
      <c r="H185" s="6"/>
      <c r="I185" s="6"/>
      <c r="J185" s="6"/>
      <c r="K185" s="184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83"/>
      <c r="G186" s="183"/>
      <c r="H186" s="6"/>
      <c r="I186" s="6"/>
      <c r="J186" s="6"/>
      <c r="K186" s="184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83"/>
      <c r="G187" s="183"/>
      <c r="H187" s="6"/>
      <c r="I187" s="6"/>
      <c r="J187" s="6"/>
      <c r="K187" s="184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83"/>
      <c r="G188" s="183"/>
      <c r="H188" s="6"/>
      <c r="I188" s="6"/>
      <c r="J188" s="6"/>
      <c r="K188" s="184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83"/>
      <c r="G189" s="183"/>
      <c r="H189" s="6"/>
      <c r="I189" s="6"/>
      <c r="J189" s="6"/>
      <c r="K189" s="184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83"/>
      <c r="G190" s="183"/>
      <c r="H190" s="6"/>
      <c r="I190" s="6"/>
      <c r="J190" s="6"/>
      <c r="K190" s="184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83"/>
      <c r="G191" s="183"/>
      <c r="H191" s="6"/>
      <c r="I191" s="6"/>
      <c r="J191" s="6"/>
      <c r="K191" s="184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83"/>
      <c r="G192" s="183"/>
      <c r="H192" s="6"/>
      <c r="I192" s="6"/>
      <c r="J192" s="6"/>
      <c r="K192" s="184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83"/>
      <c r="G193" s="183"/>
      <c r="H193" s="6"/>
      <c r="I193" s="6"/>
      <c r="J193" s="6"/>
      <c r="K193" s="184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83"/>
      <c r="G194" s="183"/>
      <c r="H194" s="6"/>
      <c r="I194" s="6"/>
      <c r="J194" s="6"/>
      <c r="K194" s="184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83"/>
      <c r="G195" s="183"/>
      <c r="H195" s="6"/>
      <c r="I195" s="6"/>
      <c r="J195" s="6"/>
      <c r="K195" s="184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83"/>
      <c r="G196" s="183"/>
      <c r="H196" s="6"/>
      <c r="I196" s="6"/>
      <c r="J196" s="6"/>
      <c r="K196" s="184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83"/>
      <c r="G197" s="183"/>
      <c r="H197" s="6"/>
      <c r="I197" s="6"/>
      <c r="J197" s="6"/>
      <c r="K197" s="184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83"/>
      <c r="G198" s="183"/>
      <c r="H198" s="6"/>
      <c r="I198" s="6"/>
      <c r="J198" s="6"/>
      <c r="K198" s="184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83"/>
      <c r="G199" s="183"/>
      <c r="H199" s="6"/>
      <c r="I199" s="6"/>
      <c r="J199" s="6"/>
      <c r="K199" s="184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83"/>
      <c r="G200" s="183"/>
      <c r="H200" s="6"/>
      <c r="I200" s="6"/>
      <c r="J200" s="6"/>
      <c r="K200" s="184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83"/>
      <c r="G201" s="183"/>
      <c r="H201" s="6"/>
      <c r="I201" s="6"/>
      <c r="J201" s="6"/>
      <c r="K201" s="184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83"/>
      <c r="G202" s="183"/>
      <c r="H202" s="6"/>
      <c r="I202" s="6"/>
      <c r="J202" s="6"/>
      <c r="K202" s="184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83"/>
      <c r="G203" s="183"/>
      <c r="H203" s="6"/>
      <c r="I203" s="6"/>
      <c r="J203" s="6"/>
      <c r="K203" s="184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83"/>
      <c r="G204" s="183"/>
      <c r="H204" s="6"/>
      <c r="I204" s="6"/>
      <c r="J204" s="6"/>
      <c r="K204" s="184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83"/>
      <c r="G205" s="183"/>
      <c r="H205" s="6"/>
      <c r="I205" s="6"/>
      <c r="J205" s="6"/>
      <c r="K205" s="184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83"/>
      <c r="G206" s="183"/>
      <c r="H206" s="6"/>
      <c r="I206" s="6"/>
      <c r="J206" s="6"/>
      <c r="K206" s="184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83"/>
      <c r="G207" s="183"/>
      <c r="H207" s="6"/>
      <c r="I207" s="6"/>
      <c r="J207" s="6"/>
      <c r="K207" s="184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83"/>
      <c r="G208" s="183"/>
      <c r="H208" s="6"/>
      <c r="I208" s="6"/>
      <c r="J208" s="6"/>
      <c r="K208" s="184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83"/>
      <c r="G209" s="183"/>
      <c r="H209" s="6"/>
      <c r="I209" s="6"/>
      <c r="J209" s="6"/>
      <c r="K209" s="184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83"/>
      <c r="G210" s="183"/>
      <c r="H210" s="6"/>
      <c r="I210" s="6"/>
      <c r="J210" s="6"/>
      <c r="K210" s="184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83"/>
      <c r="G211" s="183"/>
      <c r="H211" s="6"/>
      <c r="I211" s="6"/>
      <c r="J211" s="6"/>
      <c r="K211" s="184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83"/>
      <c r="G212" s="183"/>
      <c r="H212" s="6"/>
      <c r="I212" s="6"/>
      <c r="J212" s="6"/>
      <c r="K212" s="184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83"/>
      <c r="G213" s="183"/>
      <c r="H213" s="6"/>
      <c r="I213" s="6"/>
      <c r="J213" s="6"/>
      <c r="K213" s="184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83"/>
      <c r="G214" s="183"/>
      <c r="H214" s="6"/>
      <c r="I214" s="6"/>
      <c r="J214" s="6"/>
      <c r="K214" s="184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83"/>
      <c r="G215" s="183"/>
      <c r="H215" s="6"/>
      <c r="I215" s="6"/>
      <c r="J215" s="6"/>
      <c r="K215" s="184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83"/>
      <c r="G216" s="183"/>
      <c r="H216" s="6"/>
      <c r="I216" s="6"/>
      <c r="J216" s="6"/>
      <c r="K216" s="184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3"/>
      <c r="G217" s="3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3"/>
      <c r="G218" s="3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3"/>
      <c r="G219" s="3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3"/>
      <c r="G220" s="3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3"/>
      <c r="G221" s="3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3"/>
      <c r="G222" s="3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3"/>
      <c r="G223" s="3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3"/>
      <c r="G224" s="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3"/>
      <c r="G225" s="3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3"/>
      <c r="G226" s="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3"/>
      <c r="G227" s="3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3"/>
      <c r="G228" s="3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3"/>
      <c r="G229" s="3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3"/>
      <c r="G230" s="3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3"/>
      <c r="G231" s="3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3"/>
      <c r="G232" s="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3"/>
      <c r="G233" s="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3"/>
      <c r="G234" s="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3"/>
      <c r="G235" s="3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3"/>
      <c r="G236" s="3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3"/>
      <c r="G237" s="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3"/>
      <c r="G238" s="3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3"/>
      <c r="G239" s="3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3"/>
      <c r="G240" s="3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3"/>
      <c r="G241" s="3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3"/>
      <c r="G242" s="3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3"/>
      <c r="G243" s="3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3"/>
      <c r="G244" s="3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3"/>
      <c r="G245" s="3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3"/>
      <c r="G246" s="3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3"/>
      <c r="G247" s="3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3"/>
      <c r="G248" s="3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3"/>
      <c r="G249" s="3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3"/>
      <c r="G250" s="3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3"/>
      <c r="G251" s="3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3"/>
      <c r="G252" s="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3"/>
      <c r="G253" s="3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3"/>
      <c r="G254" s="3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3"/>
      <c r="G255" s="3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3"/>
      <c r="G256" s="3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3"/>
      <c r="G257" s="3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3"/>
      <c r="G258" s="3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3"/>
      <c r="G259" s="3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3"/>
      <c r="G260" s="3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3"/>
      <c r="G261" s="3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3"/>
      <c r="G262" s="3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3"/>
      <c r="G263" s="3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3"/>
      <c r="G264" s="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3"/>
      <c r="G265" s="3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3"/>
      <c r="G266" s="3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3"/>
      <c r="G267" s="3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3"/>
      <c r="G268" s="3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3"/>
      <c r="G269" s="3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3"/>
      <c r="G270" s="3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3"/>
      <c r="G271" s="3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3"/>
      <c r="G272" s="3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3"/>
      <c r="G273" s="3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3"/>
      <c r="G274" s="3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3"/>
      <c r="G275" s="3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3"/>
      <c r="G276" s="3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3"/>
      <c r="G277" s="3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3"/>
      <c r="G278" s="3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3"/>
      <c r="G279" s="3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3"/>
      <c r="G280" s="3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3"/>
      <c r="G281" s="3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3"/>
      <c r="G282" s="3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3"/>
      <c r="G283" s="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3"/>
      <c r="G284" s="3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3"/>
      <c r="G285" s="3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3"/>
      <c r="G286" s="3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3"/>
      <c r="G287" s="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3"/>
      <c r="G288" s="3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3"/>
      <c r="G289" s="3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3"/>
      <c r="G290" s="3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3"/>
      <c r="G291" s="3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3"/>
      <c r="G292" s="3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3"/>
      <c r="G293" s="3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3"/>
      <c r="G294" s="3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</sheetData>
  <mergeCells count="35">
    <mergeCell ref="T8:T9"/>
    <mergeCell ref="U8:U9"/>
    <mergeCell ref="V8:V9"/>
    <mergeCell ref="F8:F9"/>
    <mergeCell ref="W8:W9"/>
    <mergeCell ref="Q8:Q9"/>
    <mergeCell ref="R8:R9"/>
    <mergeCell ref="S8:S9"/>
    <mergeCell ref="A157:E157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E161:J161"/>
    <mergeCell ref="D1:G1"/>
    <mergeCell ref="S1:W1"/>
    <mergeCell ref="D2:G2"/>
    <mergeCell ref="R2:W2"/>
    <mergeCell ref="D4:G4"/>
    <mergeCell ref="R4:W4"/>
    <mergeCell ref="A6:V6"/>
    <mergeCell ref="A7:A9"/>
    <mergeCell ref="B7:B9"/>
    <mergeCell ref="C7:C9"/>
    <mergeCell ref="D7:D9"/>
    <mergeCell ref="E7:E9"/>
    <mergeCell ref="F7:K7"/>
    <mergeCell ref="L7:Q7"/>
    <mergeCell ref="R7:W7"/>
  </mergeCells>
  <pageMargins left="0.39370078740157483" right="0.19685039370078741" top="0.94488188976377963" bottom="0.70866141732283472" header="0" footer="0"/>
  <pageSetup paperSize="9" scale="45" fitToHeight="8" orientation="landscape" r:id="rId1"/>
  <headerFooter differentFirst="1" alignWithMargins="0">
    <oddHeader>&amp;C&amp;P&amp;RПродовження додатку 2</oddHeader>
  </headerFooter>
  <rowBreaks count="3" manualBreakCount="3">
    <brk id="52" max="22" man="1"/>
    <brk id="79" max="22" man="1"/>
    <brk id="120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2022-04-27T08:56:45Z</cp:lastPrinted>
  <dcterms:created xsi:type="dcterms:W3CDTF">2004-10-20T06:45:28Z</dcterms:created>
  <dcterms:modified xsi:type="dcterms:W3CDTF">2022-05-02T07:16:44Z</dcterms:modified>
</cp:coreProperties>
</file>