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3023A385-FEFB-40A3-81EE-C45667A85008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2" r:id="rId1"/>
  </sheets>
  <definedNames>
    <definedName name="_xlnm._FilterDatabase" localSheetId="0" hidden="1">дод2!$A$11:$GN$181</definedName>
    <definedName name="_xlnm.Print_Titles" localSheetId="0">дод2!$8:$11</definedName>
    <definedName name="_xlnm.Print_Area" localSheetId="0">дод2!$A$1:$W$181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79" i="22" l="1"/>
  <c r="T179" i="22"/>
  <c r="R179" i="22"/>
  <c r="Q179" i="22"/>
  <c r="P179" i="22"/>
  <c r="K179" i="22"/>
  <c r="J179" i="22"/>
  <c r="U178" i="22"/>
  <c r="T178" i="22"/>
  <c r="S178" i="22"/>
  <c r="R178" i="22"/>
  <c r="Q178" i="22"/>
  <c r="P178" i="22"/>
  <c r="K178" i="22"/>
  <c r="J178" i="22"/>
  <c r="U176" i="22"/>
  <c r="T176" i="22"/>
  <c r="S176" i="22"/>
  <c r="R176" i="22"/>
  <c r="Q176" i="22"/>
  <c r="P176" i="22"/>
  <c r="K176" i="22"/>
  <c r="J176" i="22"/>
  <c r="U175" i="22"/>
  <c r="V175" i="22" s="1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J174" i="22"/>
  <c r="U173" i="22"/>
  <c r="T173" i="22"/>
  <c r="S173" i="22"/>
  <c r="R173" i="22"/>
  <c r="Q173" i="22"/>
  <c r="P173" i="22"/>
  <c r="K173" i="22"/>
  <c r="J173" i="22"/>
  <c r="U172" i="22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W170" i="22" s="1"/>
  <c r="T170" i="22"/>
  <c r="S170" i="22"/>
  <c r="R170" i="22"/>
  <c r="Q170" i="22"/>
  <c r="P170" i="22"/>
  <c r="K170" i="22"/>
  <c r="J170" i="22"/>
  <c r="U169" i="22"/>
  <c r="W169" i="22" s="1"/>
  <c r="T169" i="22"/>
  <c r="S169" i="22"/>
  <c r="R169" i="22"/>
  <c r="Q169" i="22"/>
  <c r="P169" i="22"/>
  <c r="K169" i="22"/>
  <c r="J169" i="22"/>
  <c r="U168" i="22"/>
  <c r="T168" i="22"/>
  <c r="S168" i="22"/>
  <c r="R168" i="22"/>
  <c r="Q168" i="22"/>
  <c r="P168" i="22"/>
  <c r="K168" i="22"/>
  <c r="J168" i="22"/>
  <c r="U167" i="22"/>
  <c r="T167" i="22"/>
  <c r="S167" i="22"/>
  <c r="R167" i="22"/>
  <c r="Q167" i="22"/>
  <c r="P167" i="22"/>
  <c r="K167" i="22"/>
  <c r="J167" i="22"/>
  <c r="O166" i="22"/>
  <c r="N166" i="22"/>
  <c r="M166" i="22"/>
  <c r="L166" i="22"/>
  <c r="H166" i="22"/>
  <c r="U166" i="22" s="1"/>
  <c r="G166" i="22"/>
  <c r="F166" i="22"/>
  <c r="U165" i="22"/>
  <c r="T165" i="22"/>
  <c r="S165" i="22"/>
  <c r="R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K156" i="22"/>
  <c r="J156" i="22"/>
  <c r="U155" i="22"/>
  <c r="T155" i="22"/>
  <c r="S155" i="22"/>
  <c r="R155" i="22"/>
  <c r="Q155" i="22"/>
  <c r="P155" i="22"/>
  <c r="J155" i="22"/>
  <c r="U154" i="22"/>
  <c r="T154" i="22"/>
  <c r="S154" i="22"/>
  <c r="R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W148" i="22" s="1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R140" i="22" s="1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V137" i="22" s="1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V113" i="22" s="1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S103" i="22" s="1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S80" i="22" s="1"/>
  <c r="R81" i="22"/>
  <c r="R80" i="22" s="1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S75" i="22" s="1"/>
  <c r="R76" i="22"/>
  <c r="R75" i="22" s="1"/>
  <c r="Q76" i="22"/>
  <c r="P76" i="22"/>
  <c r="K76" i="22"/>
  <c r="J76" i="22"/>
  <c r="O75" i="22"/>
  <c r="N75" i="22"/>
  <c r="M75" i="22"/>
  <c r="L75" i="22"/>
  <c r="H75" i="22"/>
  <c r="U75" i="22" s="1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V56" i="22" s="1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W54" i="22" s="1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V51" i="22" s="1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W45" i="22" s="1"/>
  <c r="T45" i="22"/>
  <c r="S45" i="22"/>
  <c r="R45" i="22"/>
  <c r="Q45" i="22"/>
  <c r="P45" i="22"/>
  <c r="K45" i="22"/>
  <c r="J45" i="22"/>
  <c r="U44" i="22"/>
  <c r="W44" i="22" s="1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K42" i="22" s="1"/>
  <c r="G42" i="22"/>
  <c r="F42" i="22"/>
  <c r="U41" i="22"/>
  <c r="T41" i="22"/>
  <c r="S41" i="22"/>
  <c r="R41" i="22"/>
  <c r="Q41" i="22"/>
  <c r="P41" i="22"/>
  <c r="K41" i="22"/>
  <c r="J41" i="22"/>
  <c r="U40" i="22"/>
  <c r="T40" i="22"/>
  <c r="S40" i="22"/>
  <c r="R40" i="22"/>
  <c r="Q40" i="22"/>
  <c r="P40" i="22"/>
  <c r="K40" i="22"/>
  <c r="J40" i="22"/>
  <c r="U39" i="22"/>
  <c r="T39" i="22"/>
  <c r="W39" i="22" s="1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P37" i="22"/>
  <c r="K37" i="22"/>
  <c r="J37" i="22"/>
  <c r="U36" i="22"/>
  <c r="W36" i="22" s="1"/>
  <c r="T36" i="22"/>
  <c r="S36" i="22"/>
  <c r="R36" i="22"/>
  <c r="Q36" i="22"/>
  <c r="P36" i="22"/>
  <c r="K36" i="22"/>
  <c r="J36" i="22"/>
  <c r="U35" i="22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W30" i="22" s="1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W28" i="22" s="1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W23" i="22" s="1"/>
  <c r="T23" i="22"/>
  <c r="S23" i="22"/>
  <c r="R23" i="22"/>
  <c r="Q23" i="22"/>
  <c r="P23" i="22"/>
  <c r="K23" i="22"/>
  <c r="J23" i="22"/>
  <c r="U22" i="22"/>
  <c r="W22" i="22" s="1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V20" i="22" s="1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O15" i="22"/>
  <c r="P15" i="22" s="1"/>
  <c r="N15" i="22"/>
  <c r="M15" i="22"/>
  <c r="L15" i="22"/>
  <c r="H15" i="22"/>
  <c r="G15" i="22"/>
  <c r="F15" i="22"/>
  <c r="O13" i="22"/>
  <c r="N13" i="22"/>
  <c r="Q13" i="22" s="1"/>
  <c r="M13" i="22"/>
  <c r="L13" i="22"/>
  <c r="H13" i="22"/>
  <c r="G13" i="22"/>
  <c r="F13" i="22"/>
  <c r="S13" i="22" s="1"/>
  <c r="U9" i="22"/>
  <c r="T9" i="22"/>
  <c r="O9" i="22"/>
  <c r="N9" i="22"/>
  <c r="J13" i="22" l="1"/>
  <c r="V37" i="22"/>
  <c r="V40" i="22"/>
  <c r="Q42" i="22"/>
  <c r="V43" i="22"/>
  <c r="J55" i="22"/>
  <c r="W58" i="22"/>
  <c r="W61" i="22"/>
  <c r="V63" i="22"/>
  <c r="V66" i="22"/>
  <c r="W74" i="22"/>
  <c r="V77" i="22"/>
  <c r="V84" i="22"/>
  <c r="V109" i="22"/>
  <c r="V125" i="22"/>
  <c r="W134" i="22"/>
  <c r="W137" i="22"/>
  <c r="K140" i="22"/>
  <c r="V164" i="22"/>
  <c r="P166" i="22"/>
  <c r="W167" i="22"/>
  <c r="W37" i="22"/>
  <c r="W38" i="22"/>
  <c r="Q55" i="22"/>
  <c r="W56" i="22"/>
  <c r="Q75" i="22"/>
  <c r="J90" i="22"/>
  <c r="F177" i="22"/>
  <c r="W67" i="22"/>
  <c r="U15" i="22"/>
  <c r="L14" i="22"/>
  <c r="V92" i="22"/>
  <c r="V94" i="22"/>
  <c r="V95" i="22"/>
  <c r="V99" i="22"/>
  <c r="Q103" i="22"/>
  <c r="W141" i="22"/>
  <c r="V21" i="22"/>
  <c r="W88" i="22"/>
  <c r="W99" i="22"/>
  <c r="V100" i="22"/>
  <c r="W102" i="22"/>
  <c r="W115" i="22"/>
  <c r="W116" i="22"/>
  <c r="W118" i="22"/>
  <c r="V49" i="22"/>
  <c r="W50" i="22"/>
  <c r="V53" i="22"/>
  <c r="V62" i="22"/>
  <c r="W82" i="22"/>
  <c r="V105" i="22"/>
  <c r="W113" i="22"/>
  <c r="W68" i="22"/>
  <c r="W69" i="22"/>
  <c r="W72" i="22"/>
  <c r="W77" i="22"/>
  <c r="V85" i="22"/>
  <c r="V88" i="22"/>
  <c r="V119" i="22"/>
  <c r="W121" i="22"/>
  <c r="V122" i="22"/>
  <c r="V126" i="22"/>
  <c r="V129" i="22"/>
  <c r="V130" i="22"/>
  <c r="V149" i="22"/>
  <c r="V74" i="22"/>
  <c r="W20" i="22"/>
  <c r="V29" i="22"/>
  <c r="W31" i="22"/>
  <c r="W35" i="22"/>
  <c r="V36" i="22"/>
  <c r="W160" i="22"/>
  <c r="W25" i="22"/>
  <c r="V27" i="22"/>
  <c r="V78" i="22"/>
  <c r="W94" i="22"/>
  <c r="T103" i="22"/>
  <c r="W130" i="22"/>
  <c r="W132" i="22"/>
  <c r="W133" i="22"/>
  <c r="V135" i="22"/>
  <c r="V158" i="22"/>
  <c r="V160" i="22"/>
  <c r="V167" i="22"/>
  <c r="V172" i="22"/>
  <c r="W33" i="22"/>
  <c r="W34" i="22"/>
  <c r="V61" i="22"/>
  <c r="W66" i="22"/>
  <c r="K90" i="22"/>
  <c r="V102" i="22"/>
  <c r="W105" i="22"/>
  <c r="V106" i="22"/>
  <c r="V110" i="22"/>
  <c r="W143" i="22"/>
  <c r="W144" i="22"/>
  <c r="W154" i="22"/>
  <c r="V161" i="22"/>
  <c r="R166" i="22"/>
  <c r="V70" i="22"/>
  <c r="W71" i="22"/>
  <c r="U80" i="22"/>
  <c r="W110" i="22"/>
  <c r="V111" i="22"/>
  <c r="W114" i="22"/>
  <c r="V144" i="22"/>
  <c r="V145" i="22"/>
  <c r="R13" i="22"/>
  <c r="V39" i="22"/>
  <c r="K55" i="22"/>
  <c r="W117" i="22"/>
  <c r="R55" i="22"/>
  <c r="W17" i="22"/>
  <c r="W18" i="22"/>
  <c r="V45" i="22"/>
  <c r="W46" i="22"/>
  <c r="W47" i="22"/>
  <c r="V48" i="22"/>
  <c r="S55" i="22"/>
  <c r="P75" i="22"/>
  <c r="W91" i="22"/>
  <c r="W122" i="22"/>
  <c r="W123" i="22"/>
  <c r="W124" i="22"/>
  <c r="W125" i="22"/>
  <c r="W129" i="22"/>
  <c r="V176" i="22"/>
  <c r="W52" i="22"/>
  <c r="W53" i="22"/>
  <c r="T75" i="22"/>
  <c r="V75" i="22" s="1"/>
  <c r="V81" i="22"/>
  <c r="U90" i="22"/>
  <c r="V98" i="22"/>
  <c r="S140" i="22"/>
  <c r="V138" i="22"/>
  <c r="W149" i="22"/>
  <c r="W150" i="22"/>
  <c r="W151" i="22"/>
  <c r="V154" i="22"/>
  <c r="W155" i="22"/>
  <c r="W156" i="22"/>
  <c r="V170" i="22"/>
  <c r="V171" i="22"/>
  <c r="W174" i="22"/>
  <c r="W175" i="22"/>
  <c r="W176" i="22"/>
  <c r="V178" i="22"/>
  <c r="W179" i="22"/>
  <c r="W16" i="22"/>
  <c r="V18" i="22"/>
  <c r="V19" i="22"/>
  <c r="V31" i="22"/>
  <c r="W32" i="22"/>
  <c r="V34" i="22"/>
  <c r="V35" i="22"/>
  <c r="W48" i="22"/>
  <c r="W49" i="22"/>
  <c r="V50" i="22"/>
  <c r="W51" i="22"/>
  <c r="S42" i="22"/>
  <c r="V58" i="22"/>
  <c r="T55" i="22"/>
  <c r="V69" i="22"/>
  <c r="V71" i="22"/>
  <c r="W78" i="22"/>
  <c r="P80" i="22"/>
  <c r="V91" i="22"/>
  <c r="T90" i="22"/>
  <c r="W90" i="22" s="1"/>
  <c r="P103" i="22"/>
  <c r="V114" i="22"/>
  <c r="W126" i="22"/>
  <c r="V127" i="22"/>
  <c r="W138" i="22"/>
  <c r="W139" i="22"/>
  <c r="P140" i="22"/>
  <c r="T140" i="22"/>
  <c r="R152" i="22"/>
  <c r="V156" i="22"/>
  <c r="V157" i="22"/>
  <c r="J166" i="22"/>
  <c r="W171" i="22"/>
  <c r="W172" i="22"/>
  <c r="W178" i="22"/>
  <c r="T13" i="22"/>
  <c r="W21" i="22"/>
  <c r="V38" i="22"/>
  <c r="M177" i="22"/>
  <c r="M180" i="22" s="1"/>
  <c r="U140" i="22"/>
  <c r="W157" i="22"/>
  <c r="W158" i="22"/>
  <c r="W40" i="22"/>
  <c r="R42" i="22"/>
  <c r="N177" i="22"/>
  <c r="N12" i="22" s="1"/>
  <c r="W81" i="22"/>
  <c r="W84" i="22"/>
  <c r="V117" i="22"/>
  <c r="V118" i="22"/>
  <c r="V23" i="22"/>
  <c r="W24" i="22"/>
  <c r="V26" i="22"/>
  <c r="W41" i="22"/>
  <c r="O14" i="22"/>
  <c r="T42" i="22"/>
  <c r="W63" i="22"/>
  <c r="W64" i="22"/>
  <c r="J80" i="22"/>
  <c r="W85" i="22"/>
  <c r="V86" i="22"/>
  <c r="W95" i="22"/>
  <c r="W96" i="22"/>
  <c r="W97" i="22"/>
  <c r="W98" i="22"/>
  <c r="W106" i="22"/>
  <c r="W107" i="22"/>
  <c r="W108" i="22"/>
  <c r="W109" i="22"/>
  <c r="V121" i="22"/>
  <c r="V133" i="22"/>
  <c r="V134" i="22"/>
  <c r="J140" i="22"/>
  <c r="W145" i="22"/>
  <c r="V146" i="22"/>
  <c r="W161" i="22"/>
  <c r="W163" i="22"/>
  <c r="W164" i="22"/>
  <c r="Q166" i="22"/>
  <c r="W26" i="22"/>
  <c r="W27" i="22"/>
  <c r="V28" i="22"/>
  <c r="W29" i="22"/>
  <c r="V89" i="22"/>
  <c r="V148" i="22"/>
  <c r="T15" i="22"/>
  <c r="W15" i="22" s="1"/>
  <c r="G14" i="22"/>
  <c r="V47" i="22"/>
  <c r="U55" i="22"/>
  <c r="V55" i="22" s="1"/>
  <c r="S90" i="22"/>
  <c r="T166" i="22"/>
  <c r="W166" i="22" s="1"/>
  <c r="F180" i="22"/>
  <c r="F12" i="22"/>
  <c r="H14" i="22"/>
  <c r="M12" i="22"/>
  <c r="K13" i="22"/>
  <c r="P42" i="22"/>
  <c r="W57" i="22"/>
  <c r="V57" i="22"/>
  <c r="W62" i="22"/>
  <c r="V67" i="22"/>
  <c r="V72" i="22"/>
  <c r="W79" i="22"/>
  <c r="V79" i="22"/>
  <c r="W87" i="22"/>
  <c r="V87" i="22"/>
  <c r="U103" i="22"/>
  <c r="W104" i="22"/>
  <c r="V104" i="22"/>
  <c r="W136" i="22"/>
  <c r="V136" i="22"/>
  <c r="W147" i="22"/>
  <c r="V147" i="22"/>
  <c r="W73" i="22"/>
  <c r="V73" i="22"/>
  <c r="U13" i="22"/>
  <c r="Q15" i="22"/>
  <c r="V16" i="22"/>
  <c r="V24" i="22"/>
  <c r="V32" i="22"/>
  <c r="J42" i="22"/>
  <c r="W43" i="22"/>
  <c r="V46" i="22"/>
  <c r="V54" i="22"/>
  <c r="L177" i="22"/>
  <c r="T80" i="22"/>
  <c r="V80" i="22" s="1"/>
  <c r="Q90" i="22"/>
  <c r="W128" i="22"/>
  <c r="V128" i="22"/>
  <c r="U152" i="22"/>
  <c r="Q152" i="22"/>
  <c r="P152" i="22"/>
  <c r="W162" i="22"/>
  <c r="W165" i="22"/>
  <c r="R15" i="22"/>
  <c r="R90" i="22"/>
  <c r="K103" i="22"/>
  <c r="J103" i="22"/>
  <c r="M14" i="22"/>
  <c r="K15" i="22"/>
  <c r="S15" i="22"/>
  <c r="V22" i="22"/>
  <c r="V30" i="22"/>
  <c r="V41" i="22"/>
  <c r="V44" i="22"/>
  <c r="V52" i="22"/>
  <c r="V59" i="22"/>
  <c r="V64" i="22"/>
  <c r="W70" i="22"/>
  <c r="V82" i="22"/>
  <c r="W101" i="22"/>
  <c r="V101" i="22"/>
  <c r="W120" i="22"/>
  <c r="V120" i="22"/>
  <c r="W153" i="22"/>
  <c r="W168" i="22"/>
  <c r="J15" i="22"/>
  <c r="P13" i="22"/>
  <c r="F14" i="22"/>
  <c r="N14" i="22"/>
  <c r="V17" i="22"/>
  <c r="V25" i="22"/>
  <c r="V33" i="22"/>
  <c r="U42" i="22"/>
  <c r="G177" i="22"/>
  <c r="O177" i="22"/>
  <c r="W55" i="22"/>
  <c r="W59" i="22"/>
  <c r="W60" i="22"/>
  <c r="W65" i="22"/>
  <c r="V65" i="22"/>
  <c r="W83" i="22"/>
  <c r="V83" i="22"/>
  <c r="W131" i="22"/>
  <c r="W142" i="22"/>
  <c r="T152" i="22"/>
  <c r="K152" i="22"/>
  <c r="V166" i="22"/>
  <c r="H177" i="22"/>
  <c r="P55" i="22"/>
  <c r="K75" i="22"/>
  <c r="J75" i="22"/>
  <c r="W76" i="22"/>
  <c r="V76" i="22"/>
  <c r="W93" i="22"/>
  <c r="V93" i="22"/>
  <c r="W112" i="22"/>
  <c r="V112" i="22"/>
  <c r="J152" i="22"/>
  <c r="W159" i="22"/>
  <c r="V159" i="22"/>
  <c r="W173" i="22"/>
  <c r="V173" i="22"/>
  <c r="Q80" i="22"/>
  <c r="W86" i="22"/>
  <c r="W89" i="22"/>
  <c r="W92" i="22"/>
  <c r="W100" i="22"/>
  <c r="W111" i="22"/>
  <c r="W119" i="22"/>
  <c r="W127" i="22"/>
  <c r="W135" i="22"/>
  <c r="Q140" i="22"/>
  <c r="V141" i="22"/>
  <c r="W146" i="22"/>
  <c r="K80" i="22"/>
  <c r="K166" i="22"/>
  <c r="S166" i="22"/>
  <c r="V60" i="22"/>
  <c r="V68" i="22"/>
  <c r="P90" i="22"/>
  <c r="V96" i="22"/>
  <c r="R103" i="22"/>
  <c r="V107" i="22"/>
  <c r="V115" i="22"/>
  <c r="V123" i="22"/>
  <c r="V131" i="22"/>
  <c r="V139" i="22"/>
  <c r="V142" i="22"/>
  <c r="V150" i="22"/>
  <c r="V153" i="22"/>
  <c r="V162" i="22"/>
  <c r="V165" i="22"/>
  <c r="V168" i="22"/>
  <c r="V174" i="22"/>
  <c r="V97" i="22"/>
  <c r="V108" i="22"/>
  <c r="V116" i="22"/>
  <c r="V124" i="22"/>
  <c r="V132" i="22"/>
  <c r="V143" i="22"/>
  <c r="V151" i="22"/>
  <c r="V155" i="22"/>
  <c r="V163" i="22"/>
  <c r="V169" i="22"/>
  <c r="V179" i="22"/>
  <c r="P14" i="22" l="1"/>
  <c r="W75" i="22"/>
  <c r="V140" i="22"/>
  <c r="V90" i="22"/>
  <c r="W140" i="22"/>
  <c r="U177" i="22"/>
  <c r="N180" i="22"/>
  <c r="Q14" i="22"/>
  <c r="W80" i="22"/>
  <c r="V15" i="22"/>
  <c r="T14" i="22"/>
  <c r="S177" i="22"/>
  <c r="S12" i="22" s="1"/>
  <c r="R177" i="22"/>
  <c r="R12" i="22" s="1"/>
  <c r="U12" i="22"/>
  <c r="W13" i="22"/>
  <c r="V13" i="22"/>
  <c r="S180" i="22"/>
  <c r="V152" i="22"/>
  <c r="W152" i="22"/>
  <c r="K177" i="22"/>
  <c r="J177" i="22"/>
  <c r="H180" i="22"/>
  <c r="H12" i="22"/>
  <c r="G12" i="22"/>
  <c r="G180" i="22"/>
  <c r="S14" i="22"/>
  <c r="R14" i="22"/>
  <c r="J14" i="22"/>
  <c r="U14" i="22"/>
  <c r="K14" i="22"/>
  <c r="T177" i="22"/>
  <c r="T12" i="22" s="1"/>
  <c r="Q177" i="22"/>
  <c r="P177" i="22"/>
  <c r="O180" i="22"/>
  <c r="O12" i="22"/>
  <c r="L180" i="22"/>
  <c r="R180" i="22" s="1"/>
  <c r="L12" i="22"/>
  <c r="W42" i="22"/>
  <c r="V42" i="22"/>
  <c r="V103" i="22"/>
  <c r="W103" i="22"/>
  <c r="W177" i="22" l="1"/>
  <c r="V177" i="22"/>
  <c r="W14" i="22"/>
  <c r="V14" i="22"/>
  <c r="I167" i="22"/>
  <c r="I161" i="22"/>
  <c r="I149" i="22"/>
  <c r="I141" i="22"/>
  <c r="I138" i="22"/>
  <c r="I130" i="22"/>
  <c r="I122" i="22"/>
  <c r="I114" i="22"/>
  <c r="I106" i="22"/>
  <c r="I95" i="22"/>
  <c r="I89" i="22"/>
  <c r="I81" i="22"/>
  <c r="I78" i="22"/>
  <c r="I179" i="22"/>
  <c r="I176" i="22"/>
  <c r="I172" i="22"/>
  <c r="I158" i="22"/>
  <c r="I146" i="22"/>
  <c r="I135" i="22"/>
  <c r="I127" i="22"/>
  <c r="I119" i="22"/>
  <c r="I111" i="22"/>
  <c r="I100" i="22"/>
  <c r="I92" i="22"/>
  <c r="I86" i="22"/>
  <c r="I169" i="22"/>
  <c r="I163" i="22"/>
  <c r="I154" i="22"/>
  <c r="I151" i="22"/>
  <c r="I143" i="22"/>
  <c r="I132" i="22"/>
  <c r="I124" i="22"/>
  <c r="I116" i="22"/>
  <c r="I108" i="22"/>
  <c r="I97" i="22"/>
  <c r="I160" i="22"/>
  <c r="I148" i="22"/>
  <c r="I137" i="22"/>
  <c r="I129" i="22"/>
  <c r="I121" i="22"/>
  <c r="I113" i="22"/>
  <c r="I105" i="22"/>
  <c r="I102" i="22"/>
  <c r="I94" i="22"/>
  <c r="I88" i="22"/>
  <c r="I77" i="22"/>
  <c r="I74" i="22"/>
  <c r="I66" i="22"/>
  <c r="I178" i="22"/>
  <c r="I171" i="22"/>
  <c r="I165" i="22"/>
  <c r="I157" i="22"/>
  <c r="I145" i="22"/>
  <c r="I134" i="22"/>
  <c r="I126" i="22"/>
  <c r="I118" i="22"/>
  <c r="I110" i="22"/>
  <c r="I99" i="22"/>
  <c r="I91" i="22"/>
  <c r="I85" i="22"/>
  <c r="I71" i="22"/>
  <c r="I63" i="22"/>
  <c r="I168" i="22"/>
  <c r="I162" i="22"/>
  <c r="I153" i="22"/>
  <c r="I150" i="22"/>
  <c r="I142" i="22"/>
  <c r="I139" i="22"/>
  <c r="I131" i="22"/>
  <c r="I123" i="22"/>
  <c r="I115" i="22"/>
  <c r="I107" i="22"/>
  <c r="I96" i="22"/>
  <c r="I82" i="22"/>
  <c r="I79" i="22"/>
  <c r="I68" i="22"/>
  <c r="I60" i="22"/>
  <c r="I170" i="22"/>
  <c r="I164" i="22"/>
  <c r="I156" i="22"/>
  <c r="I144" i="22"/>
  <c r="I133" i="22"/>
  <c r="I125" i="22"/>
  <c r="I117" i="22"/>
  <c r="I109" i="22"/>
  <c r="I98" i="22"/>
  <c r="I84" i="22"/>
  <c r="I70" i="22"/>
  <c r="I62" i="22"/>
  <c r="I173" i="22"/>
  <c r="I159" i="22"/>
  <c r="I72" i="22"/>
  <c r="I55" i="22"/>
  <c r="I48" i="22"/>
  <c r="I34" i="22"/>
  <c r="I18" i="22"/>
  <c r="I112" i="22"/>
  <c r="I93" i="22"/>
  <c r="I76" i="22"/>
  <c r="I61" i="22"/>
  <c r="I56" i="22"/>
  <c r="I53" i="22"/>
  <c r="I45" i="22"/>
  <c r="I31" i="22"/>
  <c r="I23" i="22"/>
  <c r="K12" i="22"/>
  <c r="J12" i="22"/>
  <c r="I44" i="22"/>
  <c r="I73" i="22"/>
  <c r="I54" i="22"/>
  <c r="I32" i="22"/>
  <c r="I83" i="22"/>
  <c r="I65" i="22"/>
  <c r="I50" i="22"/>
  <c r="I39" i="22"/>
  <c r="I36" i="22"/>
  <c r="I28" i="22"/>
  <c r="I20" i="22"/>
  <c r="I52" i="22"/>
  <c r="I41" i="22"/>
  <c r="I30" i="22"/>
  <c r="I24" i="22"/>
  <c r="I120" i="22"/>
  <c r="I101" i="22"/>
  <c r="I59" i="22"/>
  <c r="I47" i="22"/>
  <c r="I33" i="22"/>
  <c r="I25" i="22"/>
  <c r="I17" i="22"/>
  <c r="I22" i="22"/>
  <c r="I42" i="22"/>
  <c r="I64" i="22"/>
  <c r="I128" i="22"/>
  <c r="I69" i="22"/>
  <c r="I49" i="22"/>
  <c r="I38" i="22"/>
  <c r="I35" i="22"/>
  <c r="I27" i="22"/>
  <c r="I19" i="22"/>
  <c r="I58" i="22"/>
  <c r="I46" i="22"/>
  <c r="I16" i="22"/>
  <c r="I147" i="22"/>
  <c r="I136" i="22"/>
  <c r="I104" i="22"/>
  <c r="I87" i="22"/>
  <c r="I67" i="22"/>
  <c r="I57" i="22"/>
  <c r="I51" i="22"/>
  <c r="I43" i="22"/>
  <c r="I40" i="22"/>
  <c r="I37" i="22"/>
  <c r="I29" i="22"/>
  <c r="I21" i="22"/>
  <c r="I26" i="22"/>
  <c r="I15" i="22"/>
  <c r="I166" i="22"/>
  <c r="I152" i="22"/>
  <c r="I103" i="22"/>
  <c r="I90" i="22"/>
  <c r="I75" i="22"/>
  <c r="I13" i="22"/>
  <c r="I80" i="22"/>
  <c r="I140" i="22"/>
  <c r="U180" i="22"/>
  <c r="K180" i="22"/>
  <c r="J180" i="22"/>
  <c r="I180" i="22"/>
  <c r="T180" i="22"/>
  <c r="I177" i="22"/>
  <c r="Q12" i="22"/>
  <c r="P12" i="22"/>
  <c r="Q180" i="22"/>
  <c r="P180" i="22"/>
  <c r="I14" i="22"/>
  <c r="V12" i="22"/>
  <c r="W12" i="22"/>
  <c r="V180" i="22" l="1"/>
  <c r="W18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<sst xmlns="http://schemas.openxmlformats.org/spreadsheetml/2006/main" count="471" uniqueCount="366">
  <si>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</si>
  <si>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</si>
  <si>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</si>
  <si>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</si>
  <si>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</si>
  <si>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</si>
  <si>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</si>
  <si>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</si>
  <si>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</si>
  <si>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</si>
  <si>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</si>
  <si>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</si>
  <si>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</si>
  <si>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</si>
  <si>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</si>
  <si>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</si>
  <si>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</si>
  <si>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</si>
  <si>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</si>
  <si>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</si>
  <si>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</si>
  <si>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</si>
  <si>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</si>
  <si>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</si>
  <si>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</si>
  <si>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</si>
  <si>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</si>
  <si>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</si>
  <si>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</si>
  <si>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</si>
  <si>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</si>
  <si>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</si>
  <si>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</si>
  <si>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</si>
  <si>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</si>
  <si>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</si>
  <si>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</si>
  <si>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</si>
  <si>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</si>
  <si>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</si>
  <si>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</si>
  <si>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</si>
  <si>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</si>
  <si>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</si>
  <si>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</si>
  <si>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</si>
  <si>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</si>
  <si>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</si>
  <si>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</si>
  <si>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</si>
  <si>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</si>
  <si>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</si>
  <si>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</si>
  <si>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</si>
  <si>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</si>
  <si>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</si>
  <si>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</si>
  <si>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</si>
  <si>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</si>
  <si>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</si>
  <si>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</si>
  <si>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</si>
  <si>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</si>
  <si>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</si>
  <si>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</si>
  <si>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</si>
  <si>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</si>
  <si>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</si>
  <si>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</si>
  <si>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</si>
  <si>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</si>
  <si>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</si>
  <si>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</si>
  <si>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</si>
  <si>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</si>
  <si>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</si>
  <si>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</si>
  <si>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</si>
  <si>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</si>
  <si>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</si>
  <si>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</si>
  <si>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</si>
  <si>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</si>
  <si>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</si>
  <si>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</si>
  <si>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</si>
  <si>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</si>
  <si>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</si>
  <si>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</si>
  <si>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</si>
  <si>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</si>
  <si>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</si>
  <si>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</si>
  <si>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</si>
  <si>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</si>
  <si>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</si>
  <si>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</si>
  <si>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</si>
  <si>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</si>
  <si>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</si>
  <si>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</si>
  <si>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</si>
  <si>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</si>
  <si>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</si>
  <si>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</si>
  <si>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</si>
  <si>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</si>
  <si>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</si>
  <si>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</si>
  <si>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</si>
  <si>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</si>
  <si>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</si>
  <si>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</si>
  <si>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</si>
  <si>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</si>
  <si>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</si>
  <si>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</si>
  <si>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</si>
  <si>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</si>
  <si>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</si>
  <si>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</si>
  <si>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</si>
  <si>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</si>
  <si>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</si>
  <si>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</si>
  <si>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</si>
  <si>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</si>
  <si>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</si>
  <si>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</si>
  <si>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</si>
  <si>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</si>
  <si>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</si>
  <si>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</si>
  <si>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</si>
  <si>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</si>
  <si>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</si>
  <si>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</si>
  <si>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</si>
  <si>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</si>
  <si>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</si>
  <si>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</si>
  <si>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</si>
  <si>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</si>
  <si>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</si>
  <si>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</si>
  <si>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</si>
  <si>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</si>
  <si>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</si>
  <si>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</si>
  <si>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</si>
  <si>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</si>
  <si>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</si>
  <si>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</si>
  <si>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</si>
  <si>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</si>
  <si>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</si>
  <si>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</si>
  <si>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</si>
  <si>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</si>
  <si>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</si>
  <si>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</si>
  <si>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</si>
  <si>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</si>
  <si>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</si>
  <si>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</si>
  <si>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</si>
  <si>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</si>
  <si>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</si>
  <si>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</si>
  <si>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</si>
  <si>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</si>
  <si>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</si>
  <si>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</si>
  <si>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</si>
  <si>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</si>
  <si>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</si>
  <si>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</si>
  <si>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</si>
  <si>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</si>
  <si>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</si>
  <si>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</si>
  <si>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</si>
  <si>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</si>
  <si>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</si>
  <si>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</si>
  <si>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</si>
  <si>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</si>
  <si>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</si>
  <si>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</si>
  <si>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</si>
  <si>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</si>
  <si>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</si>
  <si>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</si>
  <si>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</si>
  <si>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</si>
  <si>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</si>
  <si>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</si>
  <si>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</si>
  <si>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</si>
  <si>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</si>
  <si>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</si>
  <si>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</si>
  <si>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</si>
  <si>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</si>
  <si>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</si>
  <si>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</si>
  <si>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</si>
  <si>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</si>
  <si>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</si>
  <si>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</si>
  <si>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</si>
  <si>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</si>
  <si>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</si>
  <si>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</si>
  <si>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</si>
  <si>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</si>
  <si>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</si>
  <si>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</si>
  <si>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</si>
  <si>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</si>
  <si>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</si>
  <si>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</si>
  <si>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</si>
  <si>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</si>
  <si>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</si>
  <si>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</si>
  <si>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</si>
  <si>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</si>
  <si>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</si>
  <si>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</si>
  <si>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</si>
  <si>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</si>
  <si>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</si>
  <si>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</si>
  <si>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</si>
  <si>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</si>
  <si>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</si>
  <si>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</si>
  <si>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</si>
  <si>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</si>
  <si>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</si>
  <si>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</si>
  <si>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</si>
  <si>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</si>
  <si>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</si>
  <si>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</si>
  <si>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</si>
  <si>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</si>
  <si>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</si>
  <si>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</si>
  <si>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</si>
  <si>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</si>
  <si>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</si>
  <si>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</si>
  <si>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</si>
  <si>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</si>
  <si>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</si>
  <si>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</si>
  <si>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</si>
  <si>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</si>
  <si>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</si>
  <si>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</si>
  <si>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</si>
  <si>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</si>
  <si>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</si>
  <si>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</si>
  <si>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</si>
  <si>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</si>
  <si>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</si>
  <si>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</si>
  <si>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</si>
  <si>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</si>
  <si>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</si>
  <si>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</si>
  <si>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</si>
  <si>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</si>
  <si>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</si>
  <si>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</si>
  <si>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</si>
  <si>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</si>
  <si>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</si>
  <si>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</si>
  <si>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</si>
  <si>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</si>
  <si>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</si>
  <si>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</si>
  <si>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</si>
  <si>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</si>
  <si>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</si>
  <si>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</si>
  <si>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</si>
  <si>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</si>
  <si>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</si>
  <si>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</si>
  <si>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</si>
  <si>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</si>
  <si>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</si>
  <si>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</si>
  <si>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</si>
  <si>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</si>
  <si>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</si>
  <si>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</si>
  <si>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</si>
  <si>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</si>
  <si>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</si>
  <si>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</si>
  <si>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</si>
  <si>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</si>
  <si>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</si>
  <si>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</si>
  <si>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</si>
  <si>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</si>
  <si>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</si>
  <si>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</si>
  <si>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</si>
  <si>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</si>
  <si>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</si>
  <si>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</si>
  <si>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</si>
  <si>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</si>
  <si>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</si>
  <si>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</si>
  <si>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</si>
  <si>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</si>
  <si>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</si>
  <si>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</si>
  <si>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</si>
  <si>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</si>
  <si>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</si>
  <si>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</si>
  <si>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</si>
  <si>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</si>
  <si>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</si>
  <si>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</si>
  <si>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</si>
  <si>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</si>
  <si>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</si>
  <si>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</si>
  <si>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Додаток 2</t>
  </si>
  <si>
    <t>Міський голова</t>
  </si>
  <si>
    <t>Олександр МЕНЗУЛ</t>
  </si>
  <si>
    <t>до рішення  виконавчого комітету</t>
  </si>
  <si>
    <t>Вараської міської ради</t>
  </si>
  <si>
    <t>____________2023 року №_________</t>
  </si>
  <si>
    <t>затверджено на 01.07.2023</t>
  </si>
  <si>
    <t>виконано станом на 01.07.2023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</si>
  <si>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</si>
  <si>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</si>
  <si>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</si>
  <si>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5049</t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</si>
  <si>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</si>
  <si>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</si>
  <si>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</si>
  <si>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</si>
  <si>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</si>
  <si>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</si>
  <si>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</si>
  <si>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</si>
  <si>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</si>
  <si>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</si>
  <si>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</si>
  <si>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</si>
  <si>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</si>
  <si>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</si>
  <si>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 Виконання бюджету Вараської міської територіальної громади по видатках та кредитуванню за перше півріччя 2023 року </t>
  </si>
  <si>
    <t>№ 7310-СЗ-03-23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</si>
</sst>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302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0" fontId="34" fillId="2" borderId="12" xfId="0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49" fontId="30" fillId="2" borderId="5" xfId="0" applyNumberFormat="1" applyFont="1" applyFill="1" applyBorder="1" applyAlignment="1">
      <alignment horizontal="center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165" fontId="21" fillId="0" borderId="12" xfId="0" applyNumberFormat="1" applyFont="1" applyFill="1" applyBorder="1" applyAlignment="1">
      <alignment horizontal="center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right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/>
    <xf numFmtId="0" fontId="39" fillId="2" borderId="13" xfId="0" applyFont="1" applyFill="1" applyBorder="1" applyAlignment="1"/>
    <xf numFmtId="49" fontId="39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1" fillId="2" borderId="0" xfId="0" applyNumberFormat="1" applyFont="1" applyFill="1" applyAlignment="1">
      <alignment wrapText="1"/>
    </xf>
    <xf numFmtId="0" fontId="40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1" fillId="0" borderId="0" xfId="0" applyFont="1"/>
    <xf numFmtId="0" fontId="44" fillId="0" borderId="0" xfId="2" applyFont="1"/>
    <xf numFmtId="0" fontId="45" fillId="0" borderId="0" xfId="2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33" fillId="2" borderId="20" xfId="0" applyFont="1" applyFill="1" applyBorder="1" applyAlignment="1">
      <alignment horizontal="center" wrapText="1"/>
    </xf>
    <xf numFmtId="49" fontId="46" fillId="2" borderId="12" xfId="0" applyNumberFormat="1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 applyProtection="1">
      <alignment horizontal="justify" wrapText="1"/>
      <protection locked="0"/>
    </xf>
    <xf numFmtId="49" fontId="46" fillId="2" borderId="12" xfId="0" applyNumberFormat="1" applyFont="1" applyFill="1" applyBorder="1" applyAlignment="1" applyProtection="1">
      <alignment horizontal="right" wrapText="1"/>
      <protection locked="0"/>
    </xf>
    <xf numFmtId="49" fontId="47" fillId="2" borderId="12" xfId="0" applyNumberFormat="1" applyFont="1" applyFill="1" applyBorder="1" applyAlignment="1" applyProtection="1">
      <alignment horizontal="justify" wrapText="1"/>
      <protection locked="0"/>
    </xf>
    <xf numFmtId="0" fontId="47" fillId="2" borderId="12" xfId="0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>
      <alignment horizontal="justify" wrapText="1"/>
    </xf>
    <xf numFmtId="0" fontId="46" fillId="2" borderId="13" xfId="0" applyFont="1" applyFill="1" applyBorder="1" applyAlignment="1"/>
    <xf numFmtId="49" fontId="46" fillId="2" borderId="5" xfId="0" applyNumberFormat="1" applyFont="1" applyFill="1" applyBorder="1" applyAlignment="1" applyProtection="1">
      <alignment horizontal="center" wrapText="1"/>
      <protection locked="0"/>
    </xf>
    <xf numFmtId="49" fontId="46" fillId="2" borderId="12" xfId="0" applyNumberFormat="1" applyFont="1" applyFill="1" applyBorder="1" applyAlignment="1">
      <alignment horizontal="justify" wrapText="1"/>
    </xf>
    <xf numFmtId="49" fontId="47" fillId="2" borderId="12" xfId="0" applyNumberFormat="1" applyFont="1" applyFill="1" applyBorder="1" applyAlignment="1">
      <alignment horizontal="justify" wrapText="1"/>
    </xf>
    <xf numFmtId="0" fontId="46" fillId="0" borderId="6" xfId="0" applyFont="1" applyBorder="1" applyAlignment="1">
      <alignment horizontal="justify" wrapText="1"/>
    </xf>
    <xf numFmtId="0" fontId="46" fillId="0" borderId="0" xfId="0" applyFont="1" applyBorder="1" applyAlignment="1">
      <alignment horizontal="justify" wrapText="1"/>
    </xf>
    <xf numFmtId="0" fontId="47" fillId="2" borderId="12" xfId="0" applyFont="1" applyFill="1" applyBorder="1" applyAlignment="1">
      <alignment horizontal="justify" wrapText="1"/>
    </xf>
    <xf numFmtId="0" fontId="46" fillId="2" borderId="12" xfId="1" applyFont="1" applyFill="1" applyBorder="1" applyAlignment="1" applyProtection="1">
      <alignment horizontal="justify" wrapText="1"/>
    </xf>
    <xf numFmtId="3" fontId="46" fillId="2" borderId="12" xfId="0" applyNumberFormat="1" applyFont="1" applyFill="1" applyBorder="1" applyAlignment="1">
      <alignment horizontal="justify" wrapText="1"/>
    </xf>
    <xf numFmtId="3" fontId="47" fillId="2" borderId="12" xfId="0" applyNumberFormat="1" applyFont="1" applyFill="1" applyBorder="1" applyAlignment="1">
      <alignment horizontal="justify" wrapText="1"/>
    </xf>
    <xf numFmtId="0" fontId="47" fillId="3" borderId="12" xfId="0" applyFont="1" applyFill="1" applyBorder="1" applyAlignment="1" applyProtection="1">
      <alignment horizontal="justify" wrapText="1"/>
      <protection locked="0"/>
    </xf>
    <xf numFmtId="49" fontId="46" fillId="0" borderId="12" xfId="0" applyNumberFormat="1" applyFont="1" applyFill="1" applyBorder="1" applyAlignment="1">
      <alignment horizontal="justify" wrapText="1"/>
    </xf>
    <xf numFmtId="49" fontId="46" fillId="0" borderId="12" xfId="0" applyNumberFormat="1" applyFont="1" applyFill="1" applyBorder="1" applyAlignment="1" applyProtection="1">
      <alignment horizontal="justify" wrapText="1"/>
      <protection locked="0"/>
    </xf>
    <xf numFmtId="167" fontId="21" fillId="2" borderId="13" xfId="0" applyNumberFormat="1" applyFont="1" applyFill="1" applyBorder="1" applyAlignment="1" applyProtection="1">
      <alignment horizontal="center" wrapText="1"/>
      <protection locked="0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0" fontId="20" fillId="2" borderId="12" xfId="0" applyFont="1" applyFill="1" applyBorder="1" applyAlignment="1">
      <alignment horizontal="justify" wrapText="1"/>
    </xf>
    <xf numFmtId="167" fontId="23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25" xfId="0" applyNumberFormat="1" applyFont="1" applyFill="1" applyBorder="1" applyAlignment="1">
      <alignment horizontal="center" wrapText="1"/>
    </xf>
    <xf numFmtId="167" fontId="32" fillId="2" borderId="26" xfId="0" applyNumberFormat="1" applyFont="1" applyFill="1" applyBorder="1" applyAlignment="1" applyProtection="1">
      <alignment horizontal="center" wrapText="1"/>
      <protection locked="0"/>
    </xf>
    <xf numFmtId="167" fontId="23" fillId="2" borderId="11" xfId="0" applyNumberFormat="1" applyFont="1" applyFill="1" applyBorder="1" applyAlignment="1" applyProtection="1">
      <alignment horizontal="center" wrapText="1"/>
      <protection locked="0"/>
    </xf>
    <xf numFmtId="167" fontId="32" fillId="2" borderId="11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12" xfId="0" applyNumberFormat="1" applyFont="1" applyFill="1" applyBorder="1" applyAlignment="1">
      <alignment horizontal="center" wrapText="1"/>
    </xf>
    <xf numFmtId="167" fontId="23" fillId="0" borderId="5" xfId="0" applyNumberFormat="1" applyFont="1" applyFill="1" applyBorder="1" applyAlignment="1" applyProtection="1">
      <alignment horizontal="center" wrapText="1"/>
    </xf>
    <xf numFmtId="165" fontId="23" fillId="0" borderId="12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 applyProtection="1">
      <alignment horizontal="center" wrapText="1"/>
      <protection locked="0"/>
    </xf>
    <xf numFmtId="0" fontId="20" fillId="0" borderId="12" xfId="0" applyFont="1" applyBorder="1" applyAlignment="1">
      <alignment horizontal="justify" wrapText="1"/>
    </xf>
    <xf numFmtId="0" fontId="39" fillId="0" borderId="12" xfId="0" applyFont="1" applyBorder="1" applyAlignment="1">
      <alignment horizontal="justify" wrapText="1"/>
    </xf>
    <xf numFmtId="167" fontId="23" fillId="2" borderId="12" xfId="0" applyNumberFormat="1" applyFont="1" applyFill="1" applyBorder="1" applyAlignment="1" applyProtection="1">
      <alignment horizontal="center" wrapText="1"/>
      <protection locked="0"/>
    </xf>
    <xf numFmtId="0" fontId="20" fillId="2" borderId="0" xfId="0" applyFont="1" applyFill="1" applyBorder="1" applyAlignment="1">
      <alignment horizontal="justify" wrapText="1"/>
    </xf>
    <xf numFmtId="0" fontId="9" fillId="2" borderId="12" xfId="0" applyFont="1" applyFill="1" applyBorder="1" applyAlignment="1" applyProtection="1">
      <alignment wrapText="1"/>
      <protection locked="0"/>
    </xf>
    <xf numFmtId="0" fontId="33" fillId="2" borderId="21" xfId="0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41" fillId="0" borderId="0" xfId="2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</cellXfs>
  <cellStyles count="4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125"/>
  <sheetViews>
    <sheetView showZeros="0" tabSelected="1" showOutlineSymbols="0" view="pageBreakPreview" zoomScale="80" zoomScaleNormal="80" zoomScaleSheetLayoutView="80" workbookViewId="0">
      <pane xSplit="5" ySplit="13" topLeftCell="F61" activePane="bottomRight" state="frozen"/>
      <selection pane="topRight" activeCell="F1" sqref="F1"/>
      <selection pane="bottomLeft" activeCell="A8" sqref="A8"/>
      <selection pane="bottomRight" activeCell="J179" sqref="J179"/>
    </sheetView>
  </sheetViews>
  <sheetFormatPr defaultColWidth="9.140625" defaultRowHeight="12.75" x14ac:dyDescent="0.2"/>
  <cols>
    <col min="1" max="1" width="3.85546875" style="3" customWidth="1"/>
    <col min="2" max="2" width="8" style="98" hidden="1" customWidth="1"/>
    <col min="3" max="3" width="7.140625" style="98" customWidth="1"/>
    <col min="4" max="4" width="7.7109375" style="98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4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5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85"/>
      <c r="E1" s="286"/>
      <c r="F1" s="286"/>
      <c r="G1" s="286"/>
      <c r="H1"/>
      <c r="I1"/>
      <c r="J1"/>
      <c r="K1"/>
      <c r="L1"/>
      <c r="M1"/>
      <c r="N1"/>
      <c r="O1"/>
      <c r="P1"/>
      <c r="Q1"/>
      <c r="R1" s="239"/>
      <c r="S1" s="287" t="s">
        <v>338</v>
      </c>
      <c r="T1" s="288"/>
      <c r="U1" s="288"/>
      <c r="V1" s="288"/>
      <c r="W1" s="288"/>
    </row>
    <row r="2" spans="1:196" ht="26.25" x14ac:dyDescent="0.4">
      <c r="A2"/>
      <c r="B2"/>
      <c r="C2"/>
      <c r="D2" s="285"/>
      <c r="E2" s="289"/>
      <c r="F2" s="289"/>
      <c r="G2" s="289"/>
      <c r="H2"/>
      <c r="I2"/>
      <c r="J2"/>
      <c r="K2"/>
      <c r="L2"/>
      <c r="M2"/>
      <c r="N2"/>
      <c r="O2"/>
      <c r="P2"/>
      <c r="Q2"/>
      <c r="R2" s="290" t="s">
        <v>341</v>
      </c>
      <c r="S2" s="290"/>
      <c r="T2" s="290"/>
      <c r="U2" s="290"/>
      <c r="V2" s="290"/>
      <c r="W2" s="290"/>
    </row>
    <row r="3" spans="1:196" ht="26.25" x14ac:dyDescent="0.4">
      <c r="A3"/>
      <c r="B3"/>
      <c r="C3"/>
      <c r="D3" s="242"/>
      <c r="E3" s="243"/>
      <c r="F3" s="243"/>
      <c r="G3" s="243"/>
      <c r="H3"/>
      <c r="I3"/>
      <c r="J3"/>
      <c r="K3"/>
      <c r="L3"/>
      <c r="M3"/>
      <c r="N3"/>
      <c r="O3"/>
      <c r="P3"/>
      <c r="Q3"/>
      <c r="R3" s="244" t="s">
        <v>342</v>
      </c>
      <c r="S3" s="244"/>
      <c r="T3" s="244"/>
      <c r="U3" s="244"/>
      <c r="V3" s="244"/>
      <c r="W3" s="244"/>
    </row>
    <row r="4" spans="1:196" ht="26.25" x14ac:dyDescent="0.4">
      <c r="A4" s="240"/>
      <c r="B4" s="241"/>
      <c r="C4" s="241"/>
      <c r="D4" s="291"/>
      <c r="E4" s="291"/>
      <c r="F4" s="291"/>
      <c r="G4" s="291"/>
      <c r="H4"/>
      <c r="I4"/>
      <c r="J4"/>
      <c r="K4"/>
      <c r="L4"/>
      <c r="M4"/>
      <c r="N4"/>
      <c r="O4"/>
      <c r="P4"/>
      <c r="Q4"/>
      <c r="R4" s="290" t="s">
        <v>343</v>
      </c>
      <c r="S4" s="290"/>
      <c r="T4" s="290"/>
      <c r="U4" s="290"/>
      <c r="V4" s="290"/>
      <c r="W4" s="290"/>
    </row>
    <row r="5" spans="1:196" s="1" customFormat="1" ht="56.25" customHeight="1" x14ac:dyDescent="0.35">
      <c r="A5" s="292" t="s">
        <v>364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27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 t="s">
        <v>365</v>
      </c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47" t="s">
        <v>184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8" spans="1:196" s="2" customFormat="1" ht="25.5" customHeight="1" x14ac:dyDescent="0.2">
      <c r="A8" s="295" t="s">
        <v>0</v>
      </c>
      <c r="B8" s="295" t="s">
        <v>104</v>
      </c>
      <c r="C8" s="295" t="s">
        <v>300</v>
      </c>
      <c r="D8" s="295" t="s">
        <v>48</v>
      </c>
      <c r="E8" s="295" t="s">
        <v>52</v>
      </c>
      <c r="F8" s="296" t="s">
        <v>1</v>
      </c>
      <c r="G8" s="296"/>
      <c r="H8" s="296"/>
      <c r="I8" s="296"/>
      <c r="J8" s="296"/>
      <c r="K8" s="296"/>
      <c r="L8" s="296" t="s">
        <v>2</v>
      </c>
      <c r="M8" s="297"/>
      <c r="N8" s="297"/>
      <c r="O8" s="297"/>
      <c r="P8" s="297"/>
      <c r="Q8" s="297"/>
      <c r="R8" s="296" t="s">
        <v>3</v>
      </c>
      <c r="S8" s="296"/>
      <c r="T8" s="296"/>
      <c r="U8" s="296"/>
      <c r="V8" s="296"/>
      <c r="W8" s="296"/>
    </row>
    <row r="9" spans="1:196" s="2" customFormat="1" ht="12.75" customHeight="1" x14ac:dyDescent="0.2">
      <c r="A9" s="295"/>
      <c r="B9" s="295"/>
      <c r="C9" s="295"/>
      <c r="D9" s="295"/>
      <c r="E9" s="295"/>
      <c r="F9" s="294" t="s">
        <v>185</v>
      </c>
      <c r="G9" s="294" t="s">
        <v>344</v>
      </c>
      <c r="H9" s="294" t="s">
        <v>345</v>
      </c>
      <c r="I9" s="294" t="s">
        <v>4</v>
      </c>
      <c r="J9" s="294" t="s">
        <v>215</v>
      </c>
      <c r="K9" s="298" t="s">
        <v>36</v>
      </c>
      <c r="L9" s="294" t="s">
        <v>185</v>
      </c>
      <c r="M9" s="294" t="s">
        <v>279</v>
      </c>
      <c r="N9" s="294" t="str">
        <f>G9</f>
        <v>затверджено на 01.07.2023</v>
      </c>
      <c r="O9" s="294" t="str">
        <f>H9</f>
        <v>виконано станом на 01.07.2023</v>
      </c>
      <c r="P9" s="294" t="s">
        <v>216</v>
      </c>
      <c r="Q9" s="298" t="s">
        <v>36</v>
      </c>
      <c r="R9" s="294" t="s">
        <v>185</v>
      </c>
      <c r="S9" s="294" t="s">
        <v>279</v>
      </c>
      <c r="T9" s="294" t="str">
        <f>G9</f>
        <v>затверджено на 01.07.2023</v>
      </c>
      <c r="U9" s="294" t="str">
        <f>H9</f>
        <v>виконано станом на 01.07.2023</v>
      </c>
      <c r="V9" s="294" t="s">
        <v>217</v>
      </c>
      <c r="W9" s="298" t="s">
        <v>36</v>
      </c>
    </row>
    <row r="10" spans="1:196" s="2" customFormat="1" ht="53.25" customHeight="1" x14ac:dyDescent="0.2">
      <c r="A10" s="295"/>
      <c r="B10" s="295"/>
      <c r="C10" s="295"/>
      <c r="D10" s="295"/>
      <c r="E10" s="295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</row>
    <row r="11" spans="1:196" s="4" customFormat="1" ht="18.75" customHeight="1" x14ac:dyDescent="0.25">
      <c r="A11" s="134">
        <v>1</v>
      </c>
      <c r="B11" s="134">
        <v>2</v>
      </c>
      <c r="C11" s="134">
        <v>2</v>
      </c>
      <c r="D11" s="134">
        <v>3</v>
      </c>
      <c r="E11" s="134">
        <v>4</v>
      </c>
      <c r="F11" s="134">
        <v>5</v>
      </c>
      <c r="G11" s="134">
        <v>6</v>
      </c>
      <c r="H11" s="134">
        <v>7</v>
      </c>
      <c r="I11" s="134">
        <v>8</v>
      </c>
      <c r="J11" s="134">
        <v>9</v>
      </c>
      <c r="K11" s="134">
        <v>10</v>
      </c>
      <c r="L11" s="134">
        <v>11</v>
      </c>
      <c r="M11" s="134">
        <v>12</v>
      </c>
      <c r="N11" s="134">
        <v>13</v>
      </c>
      <c r="O11" s="134">
        <v>14</v>
      </c>
      <c r="P11" s="134">
        <v>15</v>
      </c>
      <c r="Q11" s="134">
        <v>16</v>
      </c>
      <c r="R11" s="134">
        <v>17</v>
      </c>
      <c r="S11" s="134">
        <v>18</v>
      </c>
      <c r="T11" s="134">
        <v>19</v>
      </c>
      <c r="U11" s="134">
        <v>20</v>
      </c>
      <c r="V11" s="134">
        <v>21</v>
      </c>
      <c r="W11" s="134">
        <v>22</v>
      </c>
    </row>
    <row r="12" spans="1:196" s="1" customFormat="1" ht="29.25" customHeight="1" x14ac:dyDescent="0.3">
      <c r="A12" s="135"/>
      <c r="B12" s="16"/>
      <c r="C12" s="16"/>
      <c r="D12" s="16"/>
      <c r="E12" s="245" t="s">
        <v>5</v>
      </c>
      <c r="F12" s="171">
        <f>SUM(F177)</f>
        <v>960886.7</v>
      </c>
      <c r="G12" s="11">
        <f>SUM(G177)</f>
        <v>558427.1</v>
      </c>
      <c r="H12" s="11">
        <f>SUM(H177)</f>
        <v>487951.8079999999</v>
      </c>
      <c r="I12" s="14">
        <v>1</v>
      </c>
      <c r="J12" s="11">
        <f>H12-G12</f>
        <v>-70475.292000000074</v>
      </c>
      <c r="K12" s="136">
        <f>IFERROR(100%*(H12/G12),"")</f>
        <v>0.87379679102249863</v>
      </c>
      <c r="L12" s="160">
        <f>SUM(L177)</f>
        <v>86497.1</v>
      </c>
      <c r="M12" s="11">
        <f>SUM(M177)</f>
        <v>146450.29999999999</v>
      </c>
      <c r="N12" s="11">
        <f>SUM(N177)</f>
        <v>112880.9</v>
      </c>
      <c r="O12" s="11">
        <f>SUM(O177)</f>
        <v>77619.300000000017</v>
      </c>
      <c r="P12" s="11">
        <f>O12-N12</f>
        <v>-35261.599999999977</v>
      </c>
      <c r="Q12" s="173">
        <f>IFERROR(100%*(O12/N12),"")</f>
        <v>0.68762120075229749</v>
      </c>
      <c r="R12" s="178">
        <f>SUM(R177)</f>
        <v>1047383.7999999999</v>
      </c>
      <c r="S12" s="11">
        <f>SUM(S177)</f>
        <v>1107337.0000000002</v>
      </c>
      <c r="T12" s="11">
        <f>SUM(T177)</f>
        <v>671308</v>
      </c>
      <c r="U12" s="11">
        <f>SUM(U177)</f>
        <v>565571.10799999989</v>
      </c>
      <c r="V12" s="11">
        <f>U12-T12</f>
        <v>-105736.89200000011</v>
      </c>
      <c r="W12" s="136">
        <f>IFERROR(100%*(U12/T12),"")</f>
        <v>0.84249123800103665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s="51" customFormat="1" ht="37.15" customHeight="1" x14ac:dyDescent="0.3">
      <c r="A13" s="137"/>
      <c r="B13" s="48"/>
      <c r="C13" s="48"/>
      <c r="D13" s="48"/>
      <c r="E13" s="155" t="s">
        <v>335</v>
      </c>
      <c r="F13" s="172">
        <f>SUM(F66,F72,F73,F24,F26,F34,F35,F37,F39,F40,F41,F44,F50,F84,F98,F99,F101,F107,F116,F117,F120)</f>
        <v>155001.1</v>
      </c>
      <c r="G13" s="12">
        <f>SUM(G66,G72,G73,G24,G26,G34,G35,G37,G39,G40,G41,G44,G50,G84,G98,G99,G101,G107,G114,G116,G117,G120)</f>
        <v>95041.799999999988</v>
      </c>
      <c r="H13" s="12">
        <f>SUM(H66,H72,H73,H24,H26,H34,H35,H37,H39,H40,H41,H44,H50,H84,H98,H99,H101,H107,H114,H116,H117,H120)</f>
        <v>94483</v>
      </c>
      <c r="I13" s="21">
        <f>H13/$H$12</f>
        <v>0.19363182685450778</v>
      </c>
      <c r="J13" s="12">
        <f>H13-G13</f>
        <v>-558.79999999998836</v>
      </c>
      <c r="K13" s="138">
        <f t="shared" ref="K13:K14" si="0">IFERROR(100%*(H13/G13),"")</f>
        <v>0.99412048172488332</v>
      </c>
      <c r="L13" s="12">
        <f t="shared" ref="L13:O13" si="1">SUM(L66,L72,L73,L24,L26,L34,L35,L37,L39,L40,L41,L44,L50,L84,L98,L99,L101,L107,L114,L116,L117,L120)</f>
        <v>1936</v>
      </c>
      <c r="M13" s="12">
        <f t="shared" si="1"/>
        <v>1936</v>
      </c>
      <c r="N13" s="12">
        <f t="shared" si="1"/>
        <v>1936</v>
      </c>
      <c r="O13" s="12">
        <f t="shared" si="1"/>
        <v>0</v>
      </c>
      <c r="P13" s="12">
        <f t="shared" ref="P13:P76" si="2">O13-N13</f>
        <v>-1936</v>
      </c>
      <c r="Q13" s="174">
        <f t="shared" ref="Q13:Q76" si="3">IFERROR(100%*(O13/N13),"")</f>
        <v>0</v>
      </c>
      <c r="R13" s="172">
        <f t="shared" ref="R13:R86" si="4">SUM(F13,L13)</f>
        <v>156937.1</v>
      </c>
      <c r="S13" s="12">
        <f t="shared" ref="S13:U86" si="5">SUM(F13,M13)</f>
        <v>156937.1</v>
      </c>
      <c r="T13" s="12">
        <f t="shared" si="5"/>
        <v>96977.799999999988</v>
      </c>
      <c r="U13" s="12">
        <f>SUM(H13,O13)</f>
        <v>94483</v>
      </c>
      <c r="V13" s="12">
        <f t="shared" ref="V13:V86" si="6">U13-T13</f>
        <v>-2494.7999999999884</v>
      </c>
      <c r="W13" s="138">
        <f t="shared" ref="W13:W76" si="7">IFERROR(100%*(U13/T13),"")</f>
        <v>0.97427452468503117</v>
      </c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</row>
    <row r="14" spans="1:196" s="1" customFormat="1" ht="27.75" customHeight="1" x14ac:dyDescent="0.3">
      <c r="A14" s="139"/>
      <c r="B14" s="52"/>
      <c r="C14" s="52"/>
      <c r="D14" s="52"/>
      <c r="E14" s="156" t="s">
        <v>38</v>
      </c>
      <c r="F14" s="18">
        <f>SUM(F80,F75,F55,F42,F15)</f>
        <v>518046.70000000007</v>
      </c>
      <c r="G14" s="129">
        <f>SUM(G80,G75,G55,G42,G15)</f>
        <v>297475.30000000005</v>
      </c>
      <c r="H14" s="12">
        <f>SUM(H80,H75,H55,H42,H15)</f>
        <v>257015.39999999997</v>
      </c>
      <c r="I14" s="21">
        <f t="shared" ref="I14:I86" si="8">H14/$H$12</f>
        <v>0.5267229176861663</v>
      </c>
      <c r="J14" s="12">
        <f t="shared" ref="J14:J77" si="9">H14-G14</f>
        <v>-40459.900000000081</v>
      </c>
      <c r="K14" s="138">
        <f t="shared" si="0"/>
        <v>0.86398904379624097</v>
      </c>
      <c r="L14" s="128">
        <f>SUM(L80,L75,L55,L42,L15)</f>
        <v>23181.3</v>
      </c>
      <c r="M14" s="129">
        <f>SUM(M80,M75,M55,M42,M15)</f>
        <v>81832.5</v>
      </c>
      <c r="N14" s="12">
        <f>SUM(N80,N75,N55,N42,N15)</f>
        <v>74283.7</v>
      </c>
      <c r="O14" s="12">
        <f>SUM(O80,O75,O55,O42,O15)</f>
        <v>62956.700000000004</v>
      </c>
      <c r="P14" s="12">
        <f t="shared" si="2"/>
        <v>-11326.999999999993</v>
      </c>
      <c r="Q14" s="174">
        <f t="shared" si="3"/>
        <v>0.84751701921148259</v>
      </c>
      <c r="R14" s="172">
        <f t="shared" si="4"/>
        <v>541228.00000000012</v>
      </c>
      <c r="S14" s="12">
        <f t="shared" si="5"/>
        <v>599879.20000000007</v>
      </c>
      <c r="T14" s="12">
        <f t="shared" si="5"/>
        <v>371759.00000000006</v>
      </c>
      <c r="U14" s="12">
        <f t="shared" si="5"/>
        <v>319972.09999999998</v>
      </c>
      <c r="V14" s="12">
        <f t="shared" si="6"/>
        <v>-51786.900000000081</v>
      </c>
      <c r="W14" s="138">
        <f t="shared" si="7"/>
        <v>0.8606976562773192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</row>
    <row r="15" spans="1:196" ht="30.75" customHeight="1" x14ac:dyDescent="0.3">
      <c r="A15" s="137">
        <v>1</v>
      </c>
      <c r="B15" s="48" t="s">
        <v>13</v>
      </c>
      <c r="C15" s="48" t="s">
        <v>53</v>
      </c>
      <c r="D15" s="48"/>
      <c r="E15" s="155" t="s">
        <v>301</v>
      </c>
      <c r="F15" s="172">
        <f>F16+F17+F24+F25+F27+F30+F31+F32+F33+F35+F36+F38+F39+F40+F41</f>
        <v>434546.60000000009</v>
      </c>
      <c r="G15" s="12">
        <f>G16+G17+G24+G25+G27+G30+G31+G32+G33+G35+G36+G38+G39+G40+G41</f>
        <v>250230.40000000005</v>
      </c>
      <c r="H15" s="12">
        <f>H16+H17+H24+H25+H27+H30+H31+H32+H33+H35+H36+H38+H39+H40+H41</f>
        <v>220684.89999999997</v>
      </c>
      <c r="I15" s="21">
        <f t="shared" si="8"/>
        <v>0.45226781903839164</v>
      </c>
      <c r="J15" s="12">
        <f t="shared" si="9"/>
        <v>-29545.500000000087</v>
      </c>
      <c r="K15" s="138">
        <f>IFERROR(100%*(H15/G15),"")</f>
        <v>0.88192681624614722</v>
      </c>
      <c r="L15" s="12">
        <f>L16+L17+L24+L25+L27+L30+L31+L32+L33+L35+L36+L38+L39+L40+L41</f>
        <v>10897.7</v>
      </c>
      <c r="M15" s="12">
        <f>M16+M17+M24+M25+M27+M30+M31+M32+M33+M35+M36+M38+M39+M40+M41</f>
        <v>68515.899999999994</v>
      </c>
      <c r="N15" s="12">
        <f>N16+N17+N24+N25+N27+N30+N31+N32+N33+N35+N36+N38+N39+N40+N41</f>
        <v>64371.4</v>
      </c>
      <c r="O15" s="12">
        <f>O16+O17+O24+O25+O27+O30+O31+O32+O33+O35+O36+O38+O39+O40+O41</f>
        <v>59468.3</v>
      </c>
      <c r="P15" s="12">
        <f t="shared" si="2"/>
        <v>-4903.0999999999985</v>
      </c>
      <c r="Q15" s="174">
        <f t="shared" si="3"/>
        <v>0.92383108026235261</v>
      </c>
      <c r="R15" s="172">
        <f t="shared" si="4"/>
        <v>445444.3000000001</v>
      </c>
      <c r="S15" s="12">
        <f t="shared" si="5"/>
        <v>503062.50000000012</v>
      </c>
      <c r="T15" s="12">
        <f t="shared" si="5"/>
        <v>314601.80000000005</v>
      </c>
      <c r="U15" s="12">
        <f t="shared" si="5"/>
        <v>280153.19999999995</v>
      </c>
      <c r="V15" s="12">
        <f t="shared" si="6"/>
        <v>-34448.600000000093</v>
      </c>
      <c r="W15" s="138">
        <f t="shared" si="7"/>
        <v>0.89050094436840443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ht="30.75" customHeight="1" x14ac:dyDescent="0.3">
      <c r="A16" s="139"/>
      <c r="B16" s="53">
        <v>70101</v>
      </c>
      <c r="C16" s="185">
        <v>1010</v>
      </c>
      <c r="D16" s="186" t="s">
        <v>54</v>
      </c>
      <c r="E16" s="246" t="s">
        <v>126</v>
      </c>
      <c r="F16" s="19">
        <v>136142.70000000001</v>
      </c>
      <c r="G16" s="15">
        <v>71432.3</v>
      </c>
      <c r="H16" s="15">
        <v>59201.599999999999</v>
      </c>
      <c r="I16" s="17">
        <f t="shared" si="8"/>
        <v>0.12132673561074296</v>
      </c>
      <c r="J16" s="13">
        <f t="shared" si="9"/>
        <v>-12230.700000000004</v>
      </c>
      <c r="K16" s="140">
        <f t="shared" ref="K16:K79" si="10">IFERROR(100%*(H16/G16),"")</f>
        <v>0.82877913772901046</v>
      </c>
      <c r="L16" s="161">
        <v>3653.8</v>
      </c>
      <c r="M16" s="13">
        <v>3919</v>
      </c>
      <c r="N16" s="13">
        <v>1430</v>
      </c>
      <c r="O16" s="13">
        <v>1430</v>
      </c>
      <c r="P16" s="12">
        <f t="shared" si="2"/>
        <v>0</v>
      </c>
      <c r="Q16" s="175">
        <f t="shared" si="3"/>
        <v>1</v>
      </c>
      <c r="R16" s="179">
        <f t="shared" si="4"/>
        <v>139796.5</v>
      </c>
      <c r="S16" s="13">
        <f t="shared" si="5"/>
        <v>140061.70000000001</v>
      </c>
      <c r="T16" s="13">
        <f>SUM(G16,N16)</f>
        <v>72862.3</v>
      </c>
      <c r="U16" s="13">
        <f>SUM(H16,O16)</f>
        <v>60631.6</v>
      </c>
      <c r="V16" s="13">
        <f t="shared" si="6"/>
        <v>-12230.700000000004</v>
      </c>
      <c r="W16" s="140">
        <f t="shared" si="7"/>
        <v>0.83213952894706855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196" s="223" customFormat="1" ht="42.75" customHeight="1" x14ac:dyDescent="0.3">
      <c r="A17" s="219"/>
      <c r="B17" s="189" t="s">
        <v>22</v>
      </c>
      <c r="C17" s="188">
        <v>1021</v>
      </c>
      <c r="D17" s="189" t="s">
        <v>55</v>
      </c>
      <c r="E17" s="246" t="s">
        <v>321</v>
      </c>
      <c r="F17" s="19">
        <v>114624.7</v>
      </c>
      <c r="G17" s="15">
        <v>67553.600000000006</v>
      </c>
      <c r="H17" s="15">
        <v>53176.800000000003</v>
      </c>
      <c r="I17" s="17">
        <f t="shared" si="8"/>
        <v>0.10897961464260014</v>
      </c>
      <c r="J17" s="13">
        <f t="shared" si="9"/>
        <v>-14376.800000000003</v>
      </c>
      <c r="K17" s="140">
        <f t="shared" si="10"/>
        <v>0.78717936571848135</v>
      </c>
      <c r="L17" s="161">
        <v>6964.3</v>
      </c>
      <c r="M17" s="13">
        <v>64312.9</v>
      </c>
      <c r="N17" s="13">
        <v>62795.1</v>
      </c>
      <c r="O17" s="13">
        <v>57892</v>
      </c>
      <c r="P17" s="13">
        <f t="shared" si="2"/>
        <v>-4903.0999999999985</v>
      </c>
      <c r="Q17" s="175">
        <f t="shared" si="3"/>
        <v>0.92191906693356651</v>
      </c>
      <c r="R17" s="179">
        <f t="shared" si="4"/>
        <v>121589</v>
      </c>
      <c r="S17" s="13">
        <f t="shared" si="5"/>
        <v>178937.60000000001</v>
      </c>
      <c r="T17" s="13">
        <f t="shared" si="5"/>
        <v>130348.70000000001</v>
      </c>
      <c r="U17" s="13">
        <f t="shared" si="5"/>
        <v>111068.8</v>
      </c>
      <c r="V17" s="13">
        <f t="shared" si="6"/>
        <v>-19279.900000000009</v>
      </c>
      <c r="W17" s="140">
        <f t="shared" si="7"/>
        <v>0.85208981754325119</v>
      </c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2"/>
      <c r="GF17" s="222"/>
      <c r="GG17" s="222"/>
      <c r="GH17" s="222"/>
      <c r="GI17" s="222"/>
      <c r="GJ17" s="222"/>
      <c r="GK17" s="222"/>
      <c r="GL17" s="222"/>
      <c r="GM17" s="222"/>
      <c r="GN17" s="222"/>
    </row>
    <row r="18" spans="1:196" s="223" customFormat="1" ht="67.150000000000006" hidden="1" customHeight="1" x14ac:dyDescent="0.3">
      <c r="A18" s="219"/>
      <c r="B18" s="189"/>
      <c r="C18" s="188"/>
      <c r="D18" s="189"/>
      <c r="E18" s="247" t="s">
        <v>214</v>
      </c>
      <c r="F18" s="19"/>
      <c r="G18" s="15"/>
      <c r="H18" s="15"/>
      <c r="I18" s="17">
        <f t="shared" si="8"/>
        <v>0</v>
      </c>
      <c r="J18" s="13">
        <f t="shared" si="9"/>
        <v>0</v>
      </c>
      <c r="K18" s="140" t="str">
        <f t="shared" si="10"/>
        <v/>
      </c>
      <c r="L18" s="161"/>
      <c r="M18" s="13"/>
      <c r="N18" s="13"/>
      <c r="O18" s="13"/>
      <c r="P18" s="12">
        <f t="shared" si="2"/>
        <v>0</v>
      </c>
      <c r="Q18" s="175" t="str">
        <f t="shared" si="3"/>
        <v/>
      </c>
      <c r="R18" s="179">
        <f t="shared" si="4"/>
        <v>0</v>
      </c>
      <c r="S18" s="13">
        <f t="shared" si="5"/>
        <v>0</v>
      </c>
      <c r="T18" s="13">
        <f t="shared" si="5"/>
        <v>0</v>
      </c>
      <c r="U18" s="13">
        <f t="shared" si="5"/>
        <v>0</v>
      </c>
      <c r="V18" s="13">
        <f t="shared" si="6"/>
        <v>0</v>
      </c>
      <c r="W18" s="140" t="str">
        <f t="shared" si="7"/>
        <v/>
      </c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2"/>
      <c r="GF18" s="222"/>
      <c r="GG18" s="222"/>
      <c r="GH18" s="222"/>
      <c r="GI18" s="222"/>
      <c r="GJ18" s="222"/>
      <c r="GK18" s="222"/>
      <c r="GL18" s="222"/>
      <c r="GM18" s="222"/>
      <c r="GN18" s="222"/>
    </row>
    <row r="19" spans="1:196" s="223" customFormat="1" ht="81.599999999999994" hidden="1" customHeight="1" x14ac:dyDescent="0.3">
      <c r="A19" s="219"/>
      <c r="B19" s="189"/>
      <c r="C19" s="188"/>
      <c r="D19" s="189"/>
      <c r="E19" s="247" t="s">
        <v>213</v>
      </c>
      <c r="F19" s="19"/>
      <c r="G19" s="15"/>
      <c r="H19" s="15"/>
      <c r="I19" s="17">
        <f t="shared" si="8"/>
        <v>0</v>
      </c>
      <c r="J19" s="13">
        <f t="shared" si="9"/>
        <v>0</v>
      </c>
      <c r="K19" s="140" t="str">
        <f t="shared" si="10"/>
        <v/>
      </c>
      <c r="L19" s="161"/>
      <c r="M19" s="13"/>
      <c r="N19" s="13"/>
      <c r="O19" s="13"/>
      <c r="P19" s="12">
        <f t="shared" si="2"/>
        <v>0</v>
      </c>
      <c r="Q19" s="175" t="str">
        <f t="shared" si="3"/>
        <v/>
      </c>
      <c r="R19" s="179">
        <f t="shared" si="4"/>
        <v>0</v>
      </c>
      <c r="S19" s="13">
        <f t="shared" si="5"/>
        <v>0</v>
      </c>
      <c r="T19" s="13">
        <f t="shared" si="5"/>
        <v>0</v>
      </c>
      <c r="U19" s="13">
        <f t="shared" si="5"/>
        <v>0</v>
      </c>
      <c r="V19" s="13">
        <f t="shared" si="6"/>
        <v>0</v>
      </c>
      <c r="W19" s="140" t="str">
        <f t="shared" si="7"/>
        <v/>
      </c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  <c r="GE19" s="222"/>
      <c r="GF19" s="222"/>
      <c r="GG19" s="222"/>
      <c r="GH19" s="222"/>
      <c r="GI19" s="222"/>
      <c r="GJ19" s="222"/>
      <c r="GK19" s="222"/>
      <c r="GL19" s="222"/>
      <c r="GM19" s="222"/>
      <c r="GN19" s="222"/>
    </row>
    <row r="20" spans="1:196" s="227" customFormat="1" ht="66" hidden="1" customHeight="1" x14ac:dyDescent="0.3">
      <c r="A20" s="224"/>
      <c r="B20" s="189"/>
      <c r="C20" s="188"/>
      <c r="D20" s="189"/>
      <c r="E20" s="247" t="s">
        <v>194</v>
      </c>
      <c r="F20" s="20"/>
      <c r="G20" s="45"/>
      <c r="H20" s="45"/>
      <c r="I20" s="17">
        <f t="shared" si="8"/>
        <v>0</v>
      </c>
      <c r="J20" s="13">
        <f t="shared" si="9"/>
        <v>0</v>
      </c>
      <c r="K20" s="140" t="str">
        <f t="shared" si="10"/>
        <v/>
      </c>
      <c r="L20" s="203"/>
      <c r="M20" s="204"/>
      <c r="N20" s="204"/>
      <c r="O20" s="204"/>
      <c r="P20" s="12">
        <f t="shared" si="2"/>
        <v>0</v>
      </c>
      <c r="Q20" s="175" t="str">
        <f t="shared" si="3"/>
        <v/>
      </c>
      <c r="R20" s="179">
        <f t="shared" si="4"/>
        <v>0</v>
      </c>
      <c r="S20" s="13">
        <f t="shared" si="5"/>
        <v>0</v>
      </c>
      <c r="T20" s="13">
        <f t="shared" si="5"/>
        <v>0</v>
      </c>
      <c r="U20" s="13">
        <f t="shared" si="5"/>
        <v>0</v>
      </c>
      <c r="V20" s="13">
        <f t="shared" si="6"/>
        <v>0</v>
      </c>
      <c r="W20" s="140" t="str">
        <f t="shared" si="7"/>
        <v/>
      </c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</row>
    <row r="21" spans="1:196" s="227" customFormat="1" ht="81" hidden="1" customHeight="1" x14ac:dyDescent="0.3">
      <c r="A21" s="224"/>
      <c r="B21" s="189"/>
      <c r="C21" s="188"/>
      <c r="D21" s="189"/>
      <c r="E21" s="247" t="s">
        <v>210</v>
      </c>
      <c r="F21" s="205"/>
      <c r="G21" s="204"/>
      <c r="H21" s="45"/>
      <c r="I21" s="17">
        <f t="shared" si="8"/>
        <v>0</v>
      </c>
      <c r="J21" s="13">
        <f t="shared" si="9"/>
        <v>0</v>
      </c>
      <c r="K21" s="140" t="str">
        <f t="shared" si="10"/>
        <v/>
      </c>
      <c r="L21" s="206"/>
      <c r="M21" s="45"/>
      <c r="N21" s="45"/>
      <c r="O21" s="45"/>
      <c r="P21" s="12">
        <f t="shared" si="2"/>
        <v>0</v>
      </c>
      <c r="Q21" s="175" t="str">
        <f t="shared" si="3"/>
        <v/>
      </c>
      <c r="R21" s="207">
        <f t="shared" si="4"/>
        <v>0</v>
      </c>
      <c r="S21" s="45">
        <f t="shared" si="5"/>
        <v>0</v>
      </c>
      <c r="T21" s="45">
        <f t="shared" si="5"/>
        <v>0</v>
      </c>
      <c r="U21" s="13">
        <f t="shared" si="5"/>
        <v>0</v>
      </c>
      <c r="V21" s="13">
        <f t="shared" si="6"/>
        <v>0</v>
      </c>
      <c r="W21" s="140" t="str">
        <f t="shared" si="7"/>
        <v/>
      </c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</row>
    <row r="22" spans="1:196" s="227" customFormat="1" ht="81.599999999999994" hidden="1" customHeight="1" x14ac:dyDescent="0.3">
      <c r="A22" s="224"/>
      <c r="B22" s="189"/>
      <c r="C22" s="188"/>
      <c r="D22" s="189"/>
      <c r="E22" s="247" t="s">
        <v>209</v>
      </c>
      <c r="F22" s="208"/>
      <c r="G22" s="204"/>
      <c r="H22" s="204"/>
      <c r="I22" s="37">
        <f t="shared" si="8"/>
        <v>0</v>
      </c>
      <c r="J22" s="13">
        <f t="shared" si="9"/>
        <v>0</v>
      </c>
      <c r="K22" s="140" t="str">
        <f t="shared" si="10"/>
        <v/>
      </c>
      <c r="L22" s="206"/>
      <c r="M22" s="45"/>
      <c r="N22" s="45"/>
      <c r="O22" s="45"/>
      <c r="P22" s="12">
        <f t="shared" si="2"/>
        <v>0</v>
      </c>
      <c r="Q22" s="175" t="str">
        <f t="shared" si="3"/>
        <v/>
      </c>
      <c r="R22" s="207">
        <f t="shared" si="4"/>
        <v>0</v>
      </c>
      <c r="S22" s="45">
        <f t="shared" si="5"/>
        <v>0</v>
      </c>
      <c r="T22" s="45">
        <f t="shared" si="5"/>
        <v>0</v>
      </c>
      <c r="U22" s="13">
        <f t="shared" si="5"/>
        <v>0</v>
      </c>
      <c r="V22" s="13">
        <f t="shared" si="6"/>
        <v>0</v>
      </c>
      <c r="W22" s="140" t="str">
        <f t="shared" si="7"/>
        <v/>
      </c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</row>
    <row r="23" spans="1:196" s="227" customFormat="1" ht="78" hidden="1" customHeight="1" x14ac:dyDescent="0.3">
      <c r="A23" s="224"/>
      <c r="B23" s="189"/>
      <c r="C23" s="188"/>
      <c r="D23" s="189"/>
      <c r="E23" s="247" t="s">
        <v>242</v>
      </c>
      <c r="F23" s="20"/>
      <c r="G23" s="13"/>
      <c r="H23" s="13"/>
      <c r="I23" s="17">
        <f t="shared" si="8"/>
        <v>0</v>
      </c>
      <c r="J23" s="13">
        <f t="shared" si="9"/>
        <v>0</v>
      </c>
      <c r="K23" s="140" t="str">
        <f t="shared" si="10"/>
        <v/>
      </c>
      <c r="L23" s="206"/>
      <c r="M23" s="45"/>
      <c r="N23" s="45"/>
      <c r="O23" s="45"/>
      <c r="P23" s="12">
        <f t="shared" si="2"/>
        <v>0</v>
      </c>
      <c r="Q23" s="175" t="str">
        <f t="shared" si="3"/>
        <v/>
      </c>
      <c r="R23" s="179">
        <f t="shared" si="4"/>
        <v>0</v>
      </c>
      <c r="S23" s="13">
        <f t="shared" si="5"/>
        <v>0</v>
      </c>
      <c r="T23" s="13">
        <f t="shared" si="5"/>
        <v>0</v>
      </c>
      <c r="U23" s="13">
        <f t="shared" si="5"/>
        <v>0</v>
      </c>
      <c r="V23" s="13">
        <f t="shared" si="6"/>
        <v>0</v>
      </c>
      <c r="W23" s="140" t="str">
        <f t="shared" si="7"/>
        <v/>
      </c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</row>
    <row r="24" spans="1:196" s="223" customFormat="1" ht="36" customHeight="1" x14ac:dyDescent="0.3">
      <c r="A24" s="219"/>
      <c r="B24" s="189" t="s">
        <v>22</v>
      </c>
      <c r="C24" s="188">
        <v>1031</v>
      </c>
      <c r="D24" s="189" t="s">
        <v>55</v>
      </c>
      <c r="E24" s="246" t="s">
        <v>322</v>
      </c>
      <c r="F24" s="19">
        <v>152205.9</v>
      </c>
      <c r="G24" s="15">
        <v>93344.6</v>
      </c>
      <c r="H24" s="15">
        <v>93333.2</v>
      </c>
      <c r="I24" s="17">
        <f t="shared" si="8"/>
        <v>0.19127544661131785</v>
      </c>
      <c r="J24" s="13">
        <f t="shared" si="9"/>
        <v>-11.400000000008731</v>
      </c>
      <c r="K24" s="140">
        <f t="shared" si="10"/>
        <v>0.99987787188546517</v>
      </c>
      <c r="L24" s="161"/>
      <c r="M24" s="13"/>
      <c r="N24" s="13"/>
      <c r="O24" s="13"/>
      <c r="P24" s="12">
        <f t="shared" si="2"/>
        <v>0</v>
      </c>
      <c r="Q24" s="175" t="str">
        <f t="shared" si="3"/>
        <v/>
      </c>
      <c r="R24" s="179">
        <f t="shared" si="4"/>
        <v>152205.9</v>
      </c>
      <c r="S24" s="13">
        <f t="shared" si="5"/>
        <v>152205.9</v>
      </c>
      <c r="T24" s="13">
        <f t="shared" si="5"/>
        <v>93344.6</v>
      </c>
      <c r="U24" s="13">
        <f t="shared" si="5"/>
        <v>93333.2</v>
      </c>
      <c r="V24" s="13">
        <f t="shared" si="6"/>
        <v>-11.400000000008731</v>
      </c>
      <c r="W24" s="140">
        <f t="shared" si="7"/>
        <v>0.99987787188546517</v>
      </c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</row>
    <row r="25" spans="1:196" ht="136.9" hidden="1" customHeight="1" x14ac:dyDescent="0.3">
      <c r="A25" s="139"/>
      <c r="B25" s="59" t="s">
        <v>22</v>
      </c>
      <c r="C25" s="60">
        <v>1060</v>
      </c>
      <c r="D25" s="59"/>
      <c r="E25" s="248" t="s">
        <v>250</v>
      </c>
      <c r="F25" s="19"/>
      <c r="G25" s="15"/>
      <c r="H25" s="15"/>
      <c r="I25" s="17">
        <f t="shared" si="8"/>
        <v>0</v>
      </c>
      <c r="J25" s="13">
        <f t="shared" si="9"/>
        <v>0</v>
      </c>
      <c r="K25" s="140" t="str">
        <f t="shared" si="10"/>
        <v/>
      </c>
      <c r="L25" s="161"/>
      <c r="M25" s="13"/>
      <c r="N25" s="13"/>
      <c r="O25" s="13"/>
      <c r="P25" s="12">
        <f t="shared" si="2"/>
        <v>0</v>
      </c>
      <c r="Q25" s="175" t="str">
        <f t="shared" si="3"/>
        <v/>
      </c>
      <c r="R25" s="179">
        <f t="shared" si="4"/>
        <v>0</v>
      </c>
      <c r="S25" s="13">
        <f t="shared" si="5"/>
        <v>0</v>
      </c>
      <c r="T25" s="13">
        <f t="shared" si="5"/>
        <v>0</v>
      </c>
      <c r="U25" s="13">
        <f t="shared" si="5"/>
        <v>0</v>
      </c>
      <c r="V25" s="13">
        <f t="shared" si="6"/>
        <v>0</v>
      </c>
      <c r="W25" s="140" t="str">
        <f t="shared" si="7"/>
        <v/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58" customFormat="1" ht="37.9" hidden="1" customHeight="1" x14ac:dyDescent="0.3">
      <c r="A26" s="141"/>
      <c r="B26" s="61" t="s">
        <v>22</v>
      </c>
      <c r="C26" s="62">
        <v>1061</v>
      </c>
      <c r="D26" s="61" t="s">
        <v>55</v>
      </c>
      <c r="E26" s="249" t="s">
        <v>251</v>
      </c>
      <c r="F26" s="22"/>
      <c r="G26" s="23"/>
      <c r="H26" s="23"/>
      <c r="I26" s="38">
        <f t="shared" si="8"/>
        <v>0</v>
      </c>
      <c r="J26" s="13">
        <f t="shared" si="9"/>
        <v>0</v>
      </c>
      <c r="K26" s="140" t="str">
        <f t="shared" si="10"/>
        <v/>
      </c>
      <c r="L26" s="162"/>
      <c r="M26" s="25"/>
      <c r="N26" s="25"/>
      <c r="O26" s="25"/>
      <c r="P26" s="12">
        <f t="shared" si="2"/>
        <v>0</v>
      </c>
      <c r="Q26" s="175" t="str">
        <f t="shared" si="3"/>
        <v/>
      </c>
      <c r="R26" s="180">
        <f t="shared" si="4"/>
        <v>0</v>
      </c>
      <c r="S26" s="25">
        <f t="shared" si="5"/>
        <v>0</v>
      </c>
      <c r="T26" s="25">
        <f t="shared" si="5"/>
        <v>0</v>
      </c>
      <c r="U26" s="13">
        <f t="shared" si="5"/>
        <v>0</v>
      </c>
      <c r="V26" s="25">
        <f t="shared" si="6"/>
        <v>0</v>
      </c>
      <c r="W26" s="140" t="str">
        <f t="shared" si="7"/>
        <v/>
      </c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7"/>
      <c r="GF26" s="57"/>
      <c r="GG26" s="57"/>
      <c r="GH26" s="57"/>
      <c r="GI26" s="57"/>
      <c r="GJ26" s="57"/>
      <c r="GK26" s="57"/>
      <c r="GL26" s="57"/>
      <c r="GM26" s="57"/>
      <c r="GN26" s="57"/>
    </row>
    <row r="27" spans="1:196" ht="39.75" customHeight="1" x14ac:dyDescent="0.3">
      <c r="A27" s="139"/>
      <c r="B27" s="59" t="s">
        <v>23</v>
      </c>
      <c r="C27" s="188">
        <v>1070</v>
      </c>
      <c r="D27" s="189" t="s">
        <v>59</v>
      </c>
      <c r="E27" s="246" t="s">
        <v>222</v>
      </c>
      <c r="F27" s="19">
        <v>6874.2</v>
      </c>
      <c r="G27" s="15">
        <v>3562.7</v>
      </c>
      <c r="H27" s="15">
        <v>2593.6</v>
      </c>
      <c r="I27" s="17">
        <f t="shared" si="8"/>
        <v>5.315279003946227E-3</v>
      </c>
      <c r="J27" s="13">
        <f t="shared" si="9"/>
        <v>-969.09999999999991</v>
      </c>
      <c r="K27" s="140">
        <f t="shared" si="10"/>
        <v>0.72798720071855616</v>
      </c>
      <c r="L27" s="161"/>
      <c r="M27" s="13"/>
      <c r="N27" s="13"/>
      <c r="O27" s="13"/>
      <c r="P27" s="12">
        <f t="shared" si="2"/>
        <v>0</v>
      </c>
      <c r="Q27" s="175" t="str">
        <f t="shared" si="3"/>
        <v/>
      </c>
      <c r="R27" s="179">
        <f t="shared" si="4"/>
        <v>6874.2</v>
      </c>
      <c r="S27" s="13">
        <f t="shared" si="5"/>
        <v>6874.2</v>
      </c>
      <c r="T27" s="13">
        <f t="shared" si="5"/>
        <v>3562.7</v>
      </c>
      <c r="U27" s="13">
        <f t="shared" si="5"/>
        <v>2593.6</v>
      </c>
      <c r="V27" s="13">
        <f t="shared" si="6"/>
        <v>-969.09999999999991</v>
      </c>
      <c r="W27" s="140">
        <f t="shared" si="7"/>
        <v>0.72798720071855616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58" customFormat="1" ht="49.9" hidden="1" customHeight="1" x14ac:dyDescent="0.3">
      <c r="A28" s="141"/>
      <c r="B28" s="61"/>
      <c r="C28" s="62"/>
      <c r="D28" s="61"/>
      <c r="E28" s="250" t="s">
        <v>206</v>
      </c>
      <c r="F28" s="22"/>
      <c r="G28" s="23"/>
      <c r="H28" s="23"/>
      <c r="I28" s="38">
        <f t="shared" si="8"/>
        <v>0</v>
      </c>
      <c r="J28" s="13">
        <f t="shared" si="9"/>
        <v>0</v>
      </c>
      <c r="K28" s="140" t="str">
        <f t="shared" si="10"/>
        <v/>
      </c>
      <c r="L28" s="162"/>
      <c r="M28" s="25"/>
      <c r="N28" s="25"/>
      <c r="O28" s="25"/>
      <c r="P28" s="12">
        <f t="shared" si="2"/>
        <v>0</v>
      </c>
      <c r="Q28" s="175" t="str">
        <f t="shared" si="3"/>
        <v/>
      </c>
      <c r="R28" s="180">
        <f t="shared" si="4"/>
        <v>0</v>
      </c>
      <c r="S28" s="25">
        <f t="shared" si="5"/>
        <v>0</v>
      </c>
      <c r="T28" s="25">
        <f t="shared" si="5"/>
        <v>0</v>
      </c>
      <c r="U28" s="13">
        <f t="shared" si="5"/>
        <v>0</v>
      </c>
      <c r="V28" s="25">
        <f t="shared" si="6"/>
        <v>0</v>
      </c>
      <c r="W28" s="140" t="str">
        <f t="shared" si="7"/>
        <v/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7"/>
      <c r="GF28" s="57"/>
      <c r="GG28" s="57"/>
      <c r="GH28" s="57"/>
      <c r="GI28" s="57"/>
      <c r="GJ28" s="57"/>
      <c r="GK28" s="57"/>
      <c r="GL28" s="57"/>
      <c r="GM28" s="57"/>
      <c r="GN28" s="57"/>
    </row>
    <row r="29" spans="1:196" s="58" customFormat="1" ht="80.45" hidden="1" customHeight="1" x14ac:dyDescent="0.3">
      <c r="A29" s="141"/>
      <c r="B29" s="61"/>
      <c r="C29" s="62"/>
      <c r="D29" s="61"/>
      <c r="E29" s="250" t="s">
        <v>196</v>
      </c>
      <c r="F29" s="22"/>
      <c r="G29" s="23"/>
      <c r="H29" s="23"/>
      <c r="I29" s="38">
        <f t="shared" si="8"/>
        <v>0</v>
      </c>
      <c r="J29" s="13">
        <f t="shared" si="9"/>
        <v>0</v>
      </c>
      <c r="K29" s="140" t="str">
        <f t="shared" si="10"/>
        <v/>
      </c>
      <c r="L29" s="162"/>
      <c r="M29" s="25"/>
      <c r="N29" s="25"/>
      <c r="O29" s="25"/>
      <c r="P29" s="12">
        <f t="shared" si="2"/>
        <v>0</v>
      </c>
      <c r="Q29" s="175" t="str">
        <f t="shared" si="3"/>
        <v/>
      </c>
      <c r="R29" s="180">
        <f t="shared" si="4"/>
        <v>0</v>
      </c>
      <c r="S29" s="25">
        <f t="shared" si="5"/>
        <v>0</v>
      </c>
      <c r="T29" s="25">
        <f t="shared" si="5"/>
        <v>0</v>
      </c>
      <c r="U29" s="13">
        <f t="shared" si="5"/>
        <v>0</v>
      </c>
      <c r="V29" s="25">
        <f t="shared" si="6"/>
        <v>0</v>
      </c>
      <c r="W29" s="140" t="str">
        <f t="shared" si="7"/>
        <v/>
      </c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7"/>
      <c r="GF29" s="57"/>
      <c r="GG29" s="57"/>
      <c r="GH29" s="57"/>
      <c r="GI29" s="57"/>
      <c r="GJ29" s="57"/>
      <c r="GK29" s="57"/>
      <c r="GL29" s="57"/>
      <c r="GM29" s="57"/>
      <c r="GN29" s="57"/>
    </row>
    <row r="30" spans="1:196" ht="30.75" customHeight="1" x14ac:dyDescent="0.3">
      <c r="A30" s="139"/>
      <c r="B30" s="59" t="s">
        <v>23</v>
      </c>
      <c r="C30" s="188">
        <v>1080</v>
      </c>
      <c r="D30" s="189" t="s">
        <v>58</v>
      </c>
      <c r="E30" s="246" t="s">
        <v>298</v>
      </c>
      <c r="F30" s="19">
        <v>10758.4</v>
      </c>
      <c r="G30" s="15">
        <v>6812.6</v>
      </c>
      <c r="H30" s="15">
        <v>6156.7</v>
      </c>
      <c r="I30" s="17">
        <f t="shared" si="8"/>
        <v>1.2617434547962575E-2</v>
      </c>
      <c r="J30" s="13">
        <f t="shared" si="9"/>
        <v>-655.90000000000055</v>
      </c>
      <c r="K30" s="140">
        <f t="shared" si="10"/>
        <v>0.90372251416492966</v>
      </c>
      <c r="L30" s="161">
        <v>279.60000000000002</v>
      </c>
      <c r="M30" s="13">
        <v>279.60000000000002</v>
      </c>
      <c r="N30" s="13">
        <v>141.9</v>
      </c>
      <c r="O30" s="13">
        <v>141.9</v>
      </c>
      <c r="P30" s="12">
        <f t="shared" si="2"/>
        <v>0</v>
      </c>
      <c r="Q30" s="175">
        <f t="shared" si="3"/>
        <v>1</v>
      </c>
      <c r="R30" s="179">
        <f t="shared" si="4"/>
        <v>11038</v>
      </c>
      <c r="S30" s="13">
        <f t="shared" si="5"/>
        <v>11038</v>
      </c>
      <c r="T30" s="13">
        <f t="shared" si="5"/>
        <v>6954.5</v>
      </c>
      <c r="U30" s="13">
        <f t="shared" si="5"/>
        <v>6298.5999999999995</v>
      </c>
      <c r="V30" s="13">
        <f t="shared" si="6"/>
        <v>-655.90000000000055</v>
      </c>
      <c r="W30" s="140">
        <f t="shared" si="7"/>
        <v>0.90568696527428272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8.5" customHeight="1" x14ac:dyDescent="0.3">
      <c r="A31" s="139"/>
      <c r="B31" s="59" t="s">
        <v>24</v>
      </c>
      <c r="C31" s="190" t="s">
        <v>230</v>
      </c>
      <c r="D31" s="190" t="s">
        <v>56</v>
      </c>
      <c r="E31" s="246" t="s">
        <v>231</v>
      </c>
      <c r="F31" s="19">
        <v>8150.2</v>
      </c>
      <c r="G31" s="15">
        <v>4332.5</v>
      </c>
      <c r="H31" s="15">
        <v>3750.9</v>
      </c>
      <c r="I31" s="17">
        <f t="shared" si="8"/>
        <v>7.6870296174822265E-3</v>
      </c>
      <c r="J31" s="13">
        <f t="shared" si="9"/>
        <v>-581.59999999999991</v>
      </c>
      <c r="K31" s="140">
        <f t="shared" si="10"/>
        <v>0.86575879976918635</v>
      </c>
      <c r="L31" s="161"/>
      <c r="M31" s="13"/>
      <c r="N31" s="13"/>
      <c r="O31" s="13"/>
      <c r="P31" s="12">
        <f t="shared" si="2"/>
        <v>0</v>
      </c>
      <c r="Q31" s="175" t="str">
        <f t="shared" si="3"/>
        <v/>
      </c>
      <c r="R31" s="179">
        <f t="shared" si="4"/>
        <v>8150.2</v>
      </c>
      <c r="S31" s="13">
        <f t="shared" si="5"/>
        <v>8150.2</v>
      </c>
      <c r="T31" s="13">
        <f t="shared" si="5"/>
        <v>4332.5</v>
      </c>
      <c r="U31" s="13">
        <f t="shared" si="5"/>
        <v>3750.9</v>
      </c>
      <c r="V31" s="13">
        <f t="shared" si="6"/>
        <v>-581.59999999999991</v>
      </c>
      <c r="W31" s="140">
        <f t="shared" si="7"/>
        <v>0.86575879976918635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27" customHeight="1" x14ac:dyDescent="0.3">
      <c r="A32" s="139"/>
      <c r="B32" s="59"/>
      <c r="C32" s="190" t="s">
        <v>232</v>
      </c>
      <c r="D32" s="190" t="s">
        <v>56</v>
      </c>
      <c r="E32" s="251" t="s">
        <v>151</v>
      </c>
      <c r="F32" s="19">
        <v>10.9</v>
      </c>
      <c r="G32" s="15">
        <v>9.1</v>
      </c>
      <c r="H32" s="15">
        <v>5.4</v>
      </c>
      <c r="I32" s="37">
        <f t="shared" si="8"/>
        <v>1.1066666649178604E-5</v>
      </c>
      <c r="J32" s="13">
        <f t="shared" si="9"/>
        <v>-3.6999999999999993</v>
      </c>
      <c r="K32" s="140">
        <f t="shared" si="10"/>
        <v>0.59340659340659352</v>
      </c>
      <c r="L32" s="161"/>
      <c r="M32" s="13"/>
      <c r="N32" s="13"/>
      <c r="O32" s="13"/>
      <c r="P32" s="12">
        <f t="shared" si="2"/>
        <v>0</v>
      </c>
      <c r="Q32" s="175" t="str">
        <f t="shared" si="3"/>
        <v/>
      </c>
      <c r="R32" s="179">
        <f t="shared" si="4"/>
        <v>10.9</v>
      </c>
      <c r="S32" s="13">
        <f t="shared" si="5"/>
        <v>10.9</v>
      </c>
      <c r="T32" s="13">
        <f t="shared" si="5"/>
        <v>9.1</v>
      </c>
      <c r="U32" s="13">
        <f t="shared" si="5"/>
        <v>5.4</v>
      </c>
      <c r="V32" s="13">
        <f t="shared" si="6"/>
        <v>-3.6999999999999993</v>
      </c>
      <c r="W32" s="140">
        <f t="shared" si="7"/>
        <v>0.59340659340659352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ht="42" customHeight="1" x14ac:dyDescent="0.3">
      <c r="A33" s="139"/>
      <c r="B33" s="59" t="s">
        <v>25</v>
      </c>
      <c r="C33" s="190" t="s">
        <v>233</v>
      </c>
      <c r="D33" s="190" t="s">
        <v>56</v>
      </c>
      <c r="E33" s="246" t="s">
        <v>234</v>
      </c>
      <c r="F33" s="19">
        <v>600.20000000000005</v>
      </c>
      <c r="G33" s="15">
        <v>398.7</v>
      </c>
      <c r="H33" s="15">
        <v>243.3</v>
      </c>
      <c r="I33" s="37">
        <f t="shared" si="8"/>
        <v>4.9861481402688039E-4</v>
      </c>
      <c r="J33" s="13">
        <f t="shared" si="9"/>
        <v>-155.39999999999998</v>
      </c>
      <c r="K33" s="140">
        <f t="shared" si="10"/>
        <v>0.61023325808878859</v>
      </c>
      <c r="L33" s="161"/>
      <c r="M33" s="13">
        <v>4.4000000000000004</v>
      </c>
      <c r="N33" s="13">
        <v>4.4000000000000004</v>
      </c>
      <c r="O33" s="13">
        <v>4.4000000000000004</v>
      </c>
      <c r="P33" s="12">
        <f t="shared" si="2"/>
        <v>0</v>
      </c>
      <c r="Q33" s="175">
        <f t="shared" si="3"/>
        <v>1</v>
      </c>
      <c r="R33" s="179">
        <f t="shared" si="4"/>
        <v>600.20000000000005</v>
      </c>
      <c r="S33" s="13">
        <f t="shared" si="5"/>
        <v>604.6</v>
      </c>
      <c r="T33" s="13">
        <f t="shared" si="5"/>
        <v>403.09999999999997</v>
      </c>
      <c r="U33" s="13">
        <f t="shared" si="5"/>
        <v>247.70000000000002</v>
      </c>
      <c r="V33" s="13">
        <f t="shared" si="6"/>
        <v>-155.39999999999995</v>
      </c>
      <c r="W33" s="140">
        <f t="shared" si="7"/>
        <v>0.61448772016869269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s="58" customFormat="1" ht="59.25" customHeight="1" x14ac:dyDescent="0.3">
      <c r="A34" s="141"/>
      <c r="B34" s="61"/>
      <c r="C34" s="71"/>
      <c r="D34" s="71"/>
      <c r="E34" s="249" t="s">
        <v>317</v>
      </c>
      <c r="F34" s="22">
        <v>52</v>
      </c>
      <c r="G34" s="197">
        <v>52</v>
      </c>
      <c r="H34" s="23">
        <v>7.8</v>
      </c>
      <c r="I34" s="40">
        <f t="shared" si="8"/>
        <v>1.5985185159924648E-5</v>
      </c>
      <c r="J34" s="13">
        <f t="shared" si="9"/>
        <v>-44.2</v>
      </c>
      <c r="K34" s="142">
        <f t="shared" si="10"/>
        <v>0.15</v>
      </c>
      <c r="L34" s="162"/>
      <c r="M34" s="25"/>
      <c r="N34" s="25"/>
      <c r="O34" s="25"/>
      <c r="P34" s="12">
        <f t="shared" si="2"/>
        <v>0</v>
      </c>
      <c r="Q34" s="175" t="str">
        <f t="shared" si="3"/>
        <v/>
      </c>
      <c r="R34" s="180">
        <f t="shared" si="4"/>
        <v>52</v>
      </c>
      <c r="S34" s="25">
        <f t="shared" si="5"/>
        <v>52</v>
      </c>
      <c r="T34" s="25">
        <f t="shared" si="5"/>
        <v>52</v>
      </c>
      <c r="U34" s="25">
        <f t="shared" si="5"/>
        <v>7.8</v>
      </c>
      <c r="V34" s="25">
        <f t="shared" si="6"/>
        <v>-44.2</v>
      </c>
      <c r="W34" s="142">
        <f t="shared" si="7"/>
        <v>0.15</v>
      </c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7"/>
      <c r="GF34" s="57"/>
      <c r="GG34" s="57"/>
      <c r="GH34" s="57"/>
      <c r="GI34" s="57"/>
      <c r="GJ34" s="57"/>
      <c r="GK34" s="57"/>
      <c r="GL34" s="57"/>
      <c r="GM34" s="57"/>
      <c r="GN34" s="57"/>
    </row>
    <row r="35" spans="1:196" ht="40.5" customHeight="1" x14ac:dyDescent="0.3">
      <c r="A35" s="139"/>
      <c r="B35" s="59"/>
      <c r="C35" s="190" t="s">
        <v>239</v>
      </c>
      <c r="D35" s="190" t="s">
        <v>56</v>
      </c>
      <c r="E35" s="246" t="s">
        <v>346</v>
      </c>
      <c r="F35" s="183">
        <v>1743.6</v>
      </c>
      <c r="G35" s="184">
        <v>1070.4000000000001</v>
      </c>
      <c r="H35" s="15">
        <v>833.4</v>
      </c>
      <c r="I35" s="17">
        <f t="shared" si="8"/>
        <v>1.7079555528565643E-3</v>
      </c>
      <c r="J35" s="13">
        <f t="shared" si="9"/>
        <v>-237.00000000000011</v>
      </c>
      <c r="K35" s="140">
        <f t="shared" si="10"/>
        <v>0.77858744394618828</v>
      </c>
      <c r="L35" s="161"/>
      <c r="M35" s="13"/>
      <c r="N35" s="13"/>
      <c r="O35" s="13"/>
      <c r="P35" s="12">
        <f t="shared" si="2"/>
        <v>0</v>
      </c>
      <c r="Q35" s="175" t="str">
        <f t="shared" si="3"/>
        <v/>
      </c>
      <c r="R35" s="179">
        <f t="shared" si="4"/>
        <v>1743.6</v>
      </c>
      <c r="S35" s="13">
        <f t="shared" si="5"/>
        <v>1743.6</v>
      </c>
      <c r="T35" s="13">
        <f t="shared" si="5"/>
        <v>1070.4000000000001</v>
      </c>
      <c r="U35" s="13">
        <f t="shared" si="5"/>
        <v>833.4</v>
      </c>
      <c r="V35" s="13">
        <f t="shared" si="6"/>
        <v>-237.00000000000011</v>
      </c>
      <c r="W35" s="140">
        <f t="shared" si="7"/>
        <v>0.77858744394618828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40.5" customHeight="1" x14ac:dyDescent="0.3">
      <c r="A36" s="139"/>
      <c r="B36" s="59" t="s">
        <v>26</v>
      </c>
      <c r="C36" s="190" t="s">
        <v>235</v>
      </c>
      <c r="D36" s="190" t="s">
        <v>56</v>
      </c>
      <c r="E36" s="246" t="s">
        <v>236</v>
      </c>
      <c r="F36" s="183">
        <v>2534.3000000000002</v>
      </c>
      <c r="G36" s="184">
        <v>1178.3</v>
      </c>
      <c r="H36" s="15">
        <v>1091.2</v>
      </c>
      <c r="I36" s="17">
        <f t="shared" si="8"/>
        <v>2.2362864162192024E-3</v>
      </c>
      <c r="J36" s="13">
        <f t="shared" si="9"/>
        <v>-87.099999999999909</v>
      </c>
      <c r="K36" s="140">
        <f t="shared" si="10"/>
        <v>0.92607994568446073</v>
      </c>
      <c r="L36" s="161"/>
      <c r="M36" s="13"/>
      <c r="N36" s="13"/>
      <c r="O36" s="13"/>
      <c r="P36" s="12">
        <f t="shared" si="2"/>
        <v>0</v>
      </c>
      <c r="Q36" s="175" t="str">
        <f t="shared" si="3"/>
        <v/>
      </c>
      <c r="R36" s="179">
        <f t="shared" si="4"/>
        <v>2534.3000000000002</v>
      </c>
      <c r="S36" s="13">
        <f t="shared" si="5"/>
        <v>2534.3000000000002</v>
      </c>
      <c r="T36" s="13">
        <f t="shared" si="5"/>
        <v>1178.3</v>
      </c>
      <c r="U36" s="13">
        <f t="shared" si="5"/>
        <v>1091.2</v>
      </c>
      <c r="V36" s="13">
        <f t="shared" si="6"/>
        <v>-87.099999999999909</v>
      </c>
      <c r="W36" s="140">
        <f t="shared" si="7"/>
        <v>0.92607994568446073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58" customFormat="1" ht="66" hidden="1" customHeight="1" x14ac:dyDescent="0.3">
      <c r="A37" s="141"/>
      <c r="B37" s="61"/>
      <c r="C37" s="71"/>
      <c r="D37" s="71"/>
      <c r="E37" s="249" t="s">
        <v>318</v>
      </c>
      <c r="F37" s="202"/>
      <c r="G37" s="197"/>
      <c r="H37" s="23"/>
      <c r="I37" s="38">
        <f>H37/$H$12</f>
        <v>0</v>
      </c>
      <c r="J37" s="13">
        <f t="shared" si="9"/>
        <v>0</v>
      </c>
      <c r="K37" s="142" t="str">
        <f>IFERROR(100%*(H37/G37),"")</f>
        <v/>
      </c>
      <c r="L37" s="162"/>
      <c r="M37" s="25"/>
      <c r="N37" s="25"/>
      <c r="O37" s="25"/>
      <c r="P37" s="12">
        <f t="shared" si="2"/>
        <v>0</v>
      </c>
      <c r="Q37" s="132"/>
      <c r="R37" s="180">
        <f>SUM(F37,L37)</f>
        <v>0</v>
      </c>
      <c r="S37" s="25">
        <f>SUM(F37,M37)</f>
        <v>0</v>
      </c>
      <c r="T37" s="25">
        <f>SUM(G37,N37)</f>
        <v>0</v>
      </c>
      <c r="U37" s="25">
        <f>SUM(H37,O37)</f>
        <v>0</v>
      </c>
      <c r="V37" s="25">
        <f>U37-T37</f>
        <v>0</v>
      </c>
      <c r="W37" s="142" t="str">
        <f>IFERROR(100%*(U37/T37),"")</f>
        <v/>
      </c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7"/>
      <c r="GF37" s="57"/>
      <c r="GG37" s="57"/>
      <c r="GH37" s="57"/>
      <c r="GI37" s="57"/>
      <c r="GJ37" s="57"/>
      <c r="GK37" s="57"/>
      <c r="GL37" s="57"/>
      <c r="GM37" s="57"/>
      <c r="GN37" s="57"/>
    </row>
    <row r="38" spans="1:196" ht="18.75" hidden="1" customHeight="1" x14ac:dyDescent="0.3">
      <c r="A38" s="139"/>
      <c r="B38" s="59"/>
      <c r="C38" s="70" t="s">
        <v>252</v>
      </c>
      <c r="D38" s="70" t="s">
        <v>56</v>
      </c>
      <c r="E38" s="246" t="s">
        <v>254</v>
      </c>
      <c r="F38" s="19"/>
      <c r="G38" s="15"/>
      <c r="H38" s="15"/>
      <c r="I38" s="37">
        <f t="shared" si="8"/>
        <v>0</v>
      </c>
      <c r="J38" s="13">
        <f t="shared" si="9"/>
        <v>0</v>
      </c>
      <c r="K38" s="140" t="str">
        <f t="shared" si="10"/>
        <v/>
      </c>
      <c r="L38" s="161"/>
      <c r="M38" s="13"/>
      <c r="N38" s="13"/>
      <c r="O38" s="13"/>
      <c r="P38" s="12">
        <f t="shared" si="2"/>
        <v>0</v>
      </c>
      <c r="Q38" s="175" t="str">
        <f t="shared" si="3"/>
        <v/>
      </c>
      <c r="R38" s="179">
        <f t="shared" si="4"/>
        <v>0</v>
      </c>
      <c r="S38" s="13">
        <f t="shared" si="5"/>
        <v>0</v>
      </c>
      <c r="T38" s="13">
        <f t="shared" si="5"/>
        <v>0</v>
      </c>
      <c r="U38" s="13">
        <f t="shared" si="5"/>
        <v>0</v>
      </c>
      <c r="V38" s="13">
        <f t="shared" si="6"/>
        <v>0</v>
      </c>
      <c r="W38" s="140" t="str">
        <f t="shared" si="7"/>
        <v/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58" customFormat="1" ht="3" hidden="1" customHeight="1" x14ac:dyDescent="0.3">
      <c r="A39" s="141"/>
      <c r="B39" s="61"/>
      <c r="C39" s="71" t="s">
        <v>253</v>
      </c>
      <c r="D39" s="71" t="s">
        <v>56</v>
      </c>
      <c r="E39" s="249" t="s">
        <v>257</v>
      </c>
      <c r="F39" s="22"/>
      <c r="G39" s="23"/>
      <c r="H39" s="23"/>
      <c r="I39" s="38">
        <f t="shared" si="8"/>
        <v>0</v>
      </c>
      <c r="J39" s="13">
        <f t="shared" si="9"/>
        <v>0</v>
      </c>
      <c r="K39" s="140" t="str">
        <f t="shared" si="10"/>
        <v/>
      </c>
      <c r="L39" s="162"/>
      <c r="M39" s="25"/>
      <c r="N39" s="25"/>
      <c r="O39" s="25"/>
      <c r="P39" s="12">
        <f t="shared" si="2"/>
        <v>0</v>
      </c>
      <c r="Q39" s="175" t="str">
        <f t="shared" si="3"/>
        <v/>
      </c>
      <c r="R39" s="180">
        <f t="shared" si="4"/>
        <v>0</v>
      </c>
      <c r="S39" s="25">
        <f t="shared" si="5"/>
        <v>0</v>
      </c>
      <c r="T39" s="25">
        <f t="shared" si="5"/>
        <v>0</v>
      </c>
      <c r="U39" s="13">
        <f t="shared" si="5"/>
        <v>0</v>
      </c>
      <c r="V39" s="25">
        <f t="shared" si="6"/>
        <v>0</v>
      </c>
      <c r="W39" s="140" t="str">
        <f t="shared" si="7"/>
        <v/>
      </c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7"/>
      <c r="GF39" s="57"/>
      <c r="GG39" s="57"/>
      <c r="GH39" s="57"/>
      <c r="GI39" s="57"/>
      <c r="GJ39" s="57"/>
      <c r="GK39" s="57"/>
      <c r="GL39" s="57"/>
      <c r="GM39" s="57"/>
      <c r="GN39" s="57"/>
    </row>
    <row r="40" spans="1:196" ht="73.5" customHeight="1" x14ac:dyDescent="0.3">
      <c r="A40" s="139"/>
      <c r="B40" s="59"/>
      <c r="C40" s="190" t="s">
        <v>240</v>
      </c>
      <c r="D40" s="190" t="s">
        <v>56</v>
      </c>
      <c r="E40" s="246" t="s">
        <v>347</v>
      </c>
      <c r="F40" s="19">
        <v>592.4</v>
      </c>
      <c r="G40" s="15">
        <v>296.2</v>
      </c>
      <c r="H40" s="15">
        <v>280.5</v>
      </c>
      <c r="I40" s="17">
        <f t="shared" si="8"/>
        <v>5.748518509434441E-4</v>
      </c>
      <c r="J40" s="13">
        <f t="shared" si="9"/>
        <v>-15.699999999999989</v>
      </c>
      <c r="K40" s="140">
        <f t="shared" si="10"/>
        <v>0.9469952734638758</v>
      </c>
      <c r="L40" s="161"/>
      <c r="M40" s="13"/>
      <c r="N40" s="13"/>
      <c r="O40" s="13"/>
      <c r="P40" s="12">
        <f t="shared" si="2"/>
        <v>0</v>
      </c>
      <c r="Q40" s="175" t="str">
        <f t="shared" si="3"/>
        <v/>
      </c>
      <c r="R40" s="179">
        <f t="shared" si="4"/>
        <v>592.4</v>
      </c>
      <c r="S40" s="13">
        <f t="shared" si="5"/>
        <v>592.4</v>
      </c>
      <c r="T40" s="13">
        <f t="shared" si="5"/>
        <v>296.2</v>
      </c>
      <c r="U40" s="13">
        <f t="shared" si="5"/>
        <v>280.5</v>
      </c>
      <c r="V40" s="13">
        <f t="shared" si="6"/>
        <v>-15.699999999999989</v>
      </c>
      <c r="W40" s="140">
        <f t="shared" si="7"/>
        <v>0.9469952734638758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75.75" customHeight="1" x14ac:dyDescent="0.3">
      <c r="A41" s="252"/>
      <c r="B41" s="253"/>
      <c r="C41" s="190" t="s">
        <v>248</v>
      </c>
      <c r="D41" s="190" t="s">
        <v>56</v>
      </c>
      <c r="E41" s="246" t="s">
        <v>348</v>
      </c>
      <c r="F41" s="19">
        <v>309.10000000000002</v>
      </c>
      <c r="G41" s="15">
        <v>239.4</v>
      </c>
      <c r="H41" s="15">
        <v>18.3</v>
      </c>
      <c r="I41" s="17">
        <f t="shared" si="8"/>
        <v>3.7503703644438604E-5</v>
      </c>
      <c r="J41" s="13">
        <f t="shared" si="9"/>
        <v>-221.1</v>
      </c>
      <c r="K41" s="140">
        <f t="shared" si="10"/>
        <v>7.6441102756892226E-2</v>
      </c>
      <c r="L41" s="161"/>
      <c r="M41" s="13"/>
      <c r="N41" s="13"/>
      <c r="O41" s="13"/>
      <c r="P41" s="12">
        <f t="shared" si="2"/>
        <v>0</v>
      </c>
      <c r="Q41" s="175" t="str">
        <f t="shared" si="3"/>
        <v/>
      </c>
      <c r="R41" s="179">
        <f t="shared" si="4"/>
        <v>309.10000000000002</v>
      </c>
      <c r="S41" s="13">
        <f t="shared" si="5"/>
        <v>309.10000000000002</v>
      </c>
      <c r="T41" s="13">
        <f t="shared" si="5"/>
        <v>239.4</v>
      </c>
      <c r="U41" s="13">
        <f t="shared" si="5"/>
        <v>18.3</v>
      </c>
      <c r="V41" s="13">
        <f t="shared" si="6"/>
        <v>-221.1</v>
      </c>
      <c r="W41" s="140">
        <f t="shared" si="7"/>
        <v>7.6441102756892226E-2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73" customFormat="1" ht="32.25" customHeight="1" x14ac:dyDescent="0.3">
      <c r="A42" s="137">
        <v>2</v>
      </c>
      <c r="B42" s="48" t="s">
        <v>39</v>
      </c>
      <c r="C42" s="48" t="s">
        <v>107</v>
      </c>
      <c r="D42" s="48"/>
      <c r="E42" s="156" t="s">
        <v>40</v>
      </c>
      <c r="F42" s="18">
        <f>F43+F45+F46+F47+F48+F49+F52+F54</f>
        <v>20332.2</v>
      </c>
      <c r="G42" s="12">
        <f>G43+G45+G46+G47+G48+G49+G52+G54</f>
        <v>11767.6</v>
      </c>
      <c r="H42" s="12">
        <f>H43+H45+H46+H47+H48+H49+H52+H54</f>
        <v>7107.8</v>
      </c>
      <c r="I42" s="21">
        <f t="shared" si="8"/>
        <v>1.4566602446116976E-2</v>
      </c>
      <c r="J42" s="12">
        <f t="shared" si="9"/>
        <v>-4659.8</v>
      </c>
      <c r="K42" s="138">
        <f t="shared" si="10"/>
        <v>0.60401441245453613</v>
      </c>
      <c r="L42" s="133">
        <f>SUM(L43:L54)</f>
        <v>8891.9</v>
      </c>
      <c r="M42" s="12">
        <f>SUM(M43:M54)</f>
        <v>8891.9</v>
      </c>
      <c r="N42" s="12">
        <f>SUM(N43:N54)</f>
        <v>6011.9</v>
      </c>
      <c r="O42" s="12">
        <f>SUM(O43:O54)</f>
        <v>994.1</v>
      </c>
      <c r="P42" s="12">
        <f t="shared" si="2"/>
        <v>-5017.7999999999993</v>
      </c>
      <c r="Q42" s="174">
        <f t="shared" si="3"/>
        <v>0.16535537849930973</v>
      </c>
      <c r="R42" s="172">
        <f>R43+R45+R46+R47+R48+R49+R52+R54</f>
        <v>29224.1</v>
      </c>
      <c r="S42" s="12">
        <f>S43+S45+S46+S47+S48+S49+S52+S54</f>
        <v>29224.1</v>
      </c>
      <c r="T42" s="12">
        <f>T43+T45+T46+T47+T48+T49+T52+T54</f>
        <v>17779.5</v>
      </c>
      <c r="U42" s="12">
        <f t="shared" si="5"/>
        <v>8101.9000000000005</v>
      </c>
      <c r="V42" s="12">
        <f t="shared" si="6"/>
        <v>-9677.5999999999985</v>
      </c>
      <c r="W42" s="138">
        <f t="shared" si="7"/>
        <v>0.45568773025113196</v>
      </c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72"/>
      <c r="GF42" s="72"/>
      <c r="GG42" s="72"/>
      <c r="GH42" s="72"/>
      <c r="GI42" s="72"/>
      <c r="GJ42" s="72"/>
      <c r="GK42" s="72"/>
      <c r="GL42" s="72"/>
      <c r="GM42" s="72"/>
      <c r="GN42" s="72"/>
    </row>
    <row r="43" spans="1:196" ht="39" customHeight="1" x14ac:dyDescent="0.3">
      <c r="A43" s="139"/>
      <c r="B43" s="52" t="s">
        <v>41</v>
      </c>
      <c r="C43" s="190" t="s">
        <v>218</v>
      </c>
      <c r="D43" s="190" t="s">
        <v>225</v>
      </c>
      <c r="E43" s="254" t="s">
        <v>219</v>
      </c>
      <c r="F43" s="20">
        <v>11664.2</v>
      </c>
      <c r="G43" s="13">
        <v>6980.5</v>
      </c>
      <c r="H43" s="112">
        <v>3892.2</v>
      </c>
      <c r="I43" s="17">
        <f t="shared" si="8"/>
        <v>7.9766073948023992E-3</v>
      </c>
      <c r="J43" s="13">
        <f t="shared" si="9"/>
        <v>-3088.3</v>
      </c>
      <c r="K43" s="140">
        <f t="shared" si="10"/>
        <v>0.55758183511209791</v>
      </c>
      <c r="L43" s="161">
        <v>8311.9</v>
      </c>
      <c r="M43" s="13">
        <v>8311.9</v>
      </c>
      <c r="N43" s="13">
        <v>6011.9</v>
      </c>
      <c r="O43" s="13">
        <v>994.1</v>
      </c>
      <c r="P43" s="13">
        <f t="shared" si="2"/>
        <v>-5017.7999999999993</v>
      </c>
      <c r="Q43" s="175">
        <f t="shared" si="3"/>
        <v>0.16535537849930973</v>
      </c>
      <c r="R43" s="179">
        <f t="shared" si="4"/>
        <v>19976.099999999999</v>
      </c>
      <c r="S43" s="13">
        <f t="shared" si="5"/>
        <v>19976.099999999999</v>
      </c>
      <c r="T43" s="13">
        <f t="shared" si="5"/>
        <v>12992.4</v>
      </c>
      <c r="U43" s="13">
        <f t="shared" si="5"/>
        <v>4886.3</v>
      </c>
      <c r="V43" s="13">
        <f t="shared" si="6"/>
        <v>-8106.0999999999995</v>
      </c>
      <c r="W43" s="140">
        <f t="shared" si="7"/>
        <v>0.37608909824204922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66" customFormat="1" ht="84" hidden="1" customHeight="1" x14ac:dyDescent="0.3">
      <c r="A44" s="141"/>
      <c r="B44" s="54"/>
      <c r="C44" s="191"/>
      <c r="D44" s="191"/>
      <c r="E44" s="255" t="s">
        <v>286</v>
      </c>
      <c r="F44" s="24"/>
      <c r="G44" s="25"/>
      <c r="H44" s="25"/>
      <c r="I44" s="38">
        <f t="shared" si="8"/>
        <v>0</v>
      </c>
      <c r="J44" s="13">
        <f t="shared" si="9"/>
        <v>0</v>
      </c>
      <c r="K44" s="140" t="str">
        <f t="shared" si="10"/>
        <v/>
      </c>
      <c r="L44" s="162"/>
      <c r="M44" s="25"/>
      <c r="N44" s="25"/>
      <c r="O44" s="25"/>
      <c r="P44" s="12">
        <f t="shared" si="2"/>
        <v>0</v>
      </c>
      <c r="Q44" s="175" t="str">
        <f t="shared" si="3"/>
        <v/>
      </c>
      <c r="R44" s="179">
        <f t="shared" si="4"/>
        <v>0</v>
      </c>
      <c r="S44" s="13">
        <f t="shared" si="5"/>
        <v>0</v>
      </c>
      <c r="T44" s="13">
        <f t="shared" si="5"/>
        <v>0</v>
      </c>
      <c r="U44" s="13">
        <f t="shared" si="5"/>
        <v>0</v>
      </c>
      <c r="V44" s="13">
        <f t="shared" si="6"/>
        <v>0</v>
      </c>
      <c r="W44" s="140" t="str">
        <f t="shared" si="7"/>
        <v/>
      </c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5"/>
      <c r="GF44" s="65"/>
      <c r="GG44" s="65"/>
      <c r="GH44" s="65"/>
      <c r="GI44" s="65"/>
      <c r="GJ44" s="65"/>
      <c r="GK44" s="65"/>
      <c r="GL44" s="65"/>
      <c r="GM44" s="65"/>
      <c r="GN44" s="65"/>
    </row>
    <row r="45" spans="1:196" ht="54.75" customHeight="1" x14ac:dyDescent="0.3">
      <c r="A45" s="139"/>
      <c r="B45" s="52" t="s">
        <v>43</v>
      </c>
      <c r="C45" s="186" t="s">
        <v>172</v>
      </c>
      <c r="D45" s="186" t="s">
        <v>173</v>
      </c>
      <c r="E45" s="254" t="s">
        <v>171</v>
      </c>
      <c r="F45" s="20">
        <v>956.9</v>
      </c>
      <c r="G45" s="13">
        <v>640</v>
      </c>
      <c r="H45" s="13">
        <v>203.1</v>
      </c>
      <c r="I45" s="37">
        <f t="shared" si="8"/>
        <v>4.1622962897188413E-4</v>
      </c>
      <c r="J45" s="13">
        <f t="shared" si="9"/>
        <v>-436.9</v>
      </c>
      <c r="K45" s="140">
        <f t="shared" si="10"/>
        <v>0.31734374999999998</v>
      </c>
      <c r="L45" s="161">
        <v>580</v>
      </c>
      <c r="M45" s="13">
        <v>580</v>
      </c>
      <c r="N45" s="13"/>
      <c r="O45" s="13"/>
      <c r="P45" s="12">
        <f t="shared" si="2"/>
        <v>0</v>
      </c>
      <c r="Q45" s="175" t="str">
        <f t="shared" si="3"/>
        <v/>
      </c>
      <c r="R45" s="179">
        <f t="shared" si="4"/>
        <v>1536.9</v>
      </c>
      <c r="S45" s="13">
        <f t="shared" si="5"/>
        <v>1536.9</v>
      </c>
      <c r="T45" s="13">
        <f t="shared" si="5"/>
        <v>640</v>
      </c>
      <c r="U45" s="13">
        <f t="shared" si="5"/>
        <v>203.1</v>
      </c>
      <c r="V45" s="13">
        <f t="shared" si="6"/>
        <v>-436.9</v>
      </c>
      <c r="W45" s="140">
        <f t="shared" si="7"/>
        <v>0.31734374999999998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39"/>
      <c r="B46" s="52"/>
      <c r="C46" s="186" t="s">
        <v>308</v>
      </c>
      <c r="D46" s="186" t="s">
        <v>310</v>
      </c>
      <c r="E46" s="256" t="s">
        <v>309</v>
      </c>
      <c r="F46" s="20"/>
      <c r="G46" s="13"/>
      <c r="H46" s="13"/>
      <c r="I46" s="37">
        <f t="shared" si="8"/>
        <v>0</v>
      </c>
      <c r="J46" s="13">
        <f t="shared" si="9"/>
        <v>0</v>
      </c>
      <c r="K46" s="140" t="str">
        <f t="shared" si="10"/>
        <v/>
      </c>
      <c r="L46" s="161"/>
      <c r="M46" s="13"/>
      <c r="N46" s="13"/>
      <c r="O46" s="13"/>
      <c r="P46" s="12">
        <f t="shared" si="2"/>
        <v>0</v>
      </c>
      <c r="Q46" s="175" t="str">
        <f t="shared" si="3"/>
        <v/>
      </c>
      <c r="R46" s="179">
        <f t="shared" si="4"/>
        <v>0</v>
      </c>
      <c r="S46" s="13">
        <f>SUM(F46,M46)</f>
        <v>0</v>
      </c>
      <c r="T46" s="13">
        <f t="shared" si="5"/>
        <v>0</v>
      </c>
      <c r="U46" s="13">
        <f t="shared" si="5"/>
        <v>0</v>
      </c>
      <c r="V46" s="13">
        <f t="shared" si="6"/>
        <v>0</v>
      </c>
      <c r="W46" s="140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39"/>
      <c r="B47" s="52"/>
      <c r="C47" s="186" t="s">
        <v>311</v>
      </c>
      <c r="D47" s="186" t="s">
        <v>60</v>
      </c>
      <c r="E47" s="257" t="s">
        <v>312</v>
      </c>
      <c r="F47" s="20"/>
      <c r="G47" s="13"/>
      <c r="H47" s="13"/>
      <c r="I47" s="37">
        <f t="shared" si="8"/>
        <v>0</v>
      </c>
      <c r="J47" s="13">
        <f t="shared" si="9"/>
        <v>0</v>
      </c>
      <c r="K47" s="140" t="str">
        <f t="shared" si="10"/>
        <v/>
      </c>
      <c r="L47" s="161"/>
      <c r="M47" s="13"/>
      <c r="N47" s="13"/>
      <c r="O47" s="13"/>
      <c r="P47" s="12">
        <f t="shared" si="2"/>
        <v>0</v>
      </c>
      <c r="Q47" s="175" t="str">
        <f t="shared" si="3"/>
        <v/>
      </c>
      <c r="R47" s="179">
        <f t="shared" si="4"/>
        <v>0</v>
      </c>
      <c r="S47" s="13">
        <f>SUM(F47,M47)</f>
        <v>0</v>
      </c>
      <c r="T47" s="13">
        <f t="shared" si="5"/>
        <v>0</v>
      </c>
      <c r="U47" s="13">
        <f t="shared" si="5"/>
        <v>0</v>
      </c>
      <c r="V47" s="13">
        <f t="shared" si="6"/>
        <v>0</v>
      </c>
      <c r="W47" s="140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39"/>
      <c r="B48" s="52" t="s">
        <v>43</v>
      </c>
      <c r="C48" s="186" t="s">
        <v>127</v>
      </c>
      <c r="D48" s="186" t="s">
        <v>60</v>
      </c>
      <c r="E48" s="254" t="s">
        <v>47</v>
      </c>
      <c r="F48" s="20">
        <v>435</v>
      </c>
      <c r="G48" s="13">
        <v>435</v>
      </c>
      <c r="H48" s="13"/>
      <c r="I48" s="37">
        <f t="shared" si="8"/>
        <v>0</v>
      </c>
      <c r="J48" s="13">
        <f t="shared" si="9"/>
        <v>-435</v>
      </c>
      <c r="K48" s="140">
        <f t="shared" si="10"/>
        <v>0</v>
      </c>
      <c r="L48" s="161"/>
      <c r="M48" s="13"/>
      <c r="N48" s="13"/>
      <c r="O48" s="13"/>
      <c r="P48" s="12">
        <f t="shared" si="2"/>
        <v>0</v>
      </c>
      <c r="Q48" s="175" t="str">
        <f t="shared" si="3"/>
        <v/>
      </c>
      <c r="R48" s="179">
        <f t="shared" si="4"/>
        <v>435</v>
      </c>
      <c r="S48" s="13">
        <f t="shared" si="5"/>
        <v>435</v>
      </c>
      <c r="T48" s="13">
        <f t="shared" si="5"/>
        <v>435</v>
      </c>
      <c r="U48" s="13">
        <f t="shared" si="5"/>
        <v>0</v>
      </c>
      <c r="V48" s="13">
        <f t="shared" si="6"/>
        <v>-435</v>
      </c>
      <c r="W48" s="140">
        <f t="shared" si="7"/>
        <v>0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39"/>
      <c r="B49" s="52" t="s">
        <v>44</v>
      </c>
      <c r="C49" s="186" t="s">
        <v>128</v>
      </c>
      <c r="D49" s="186" t="s">
        <v>60</v>
      </c>
      <c r="E49" s="254" t="s">
        <v>129</v>
      </c>
      <c r="F49" s="20"/>
      <c r="G49" s="13"/>
      <c r="H49" s="13"/>
      <c r="I49" s="17">
        <f t="shared" si="8"/>
        <v>0</v>
      </c>
      <c r="J49" s="13">
        <f t="shared" si="9"/>
        <v>0</v>
      </c>
      <c r="K49" s="140" t="str">
        <f t="shared" si="10"/>
        <v/>
      </c>
      <c r="L49" s="161"/>
      <c r="M49" s="13"/>
      <c r="N49" s="13"/>
      <c r="O49" s="13"/>
      <c r="P49" s="12">
        <f t="shared" si="2"/>
        <v>0</v>
      </c>
      <c r="Q49" s="175" t="str">
        <f t="shared" si="3"/>
        <v/>
      </c>
      <c r="R49" s="179">
        <f t="shared" si="4"/>
        <v>0</v>
      </c>
      <c r="S49" s="13">
        <f t="shared" si="5"/>
        <v>0</v>
      </c>
      <c r="T49" s="13">
        <f t="shared" si="5"/>
        <v>0</v>
      </c>
      <c r="U49" s="13">
        <f t="shared" si="5"/>
        <v>0</v>
      </c>
      <c r="V49" s="13">
        <f t="shared" si="6"/>
        <v>0</v>
      </c>
      <c r="W49" s="140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58" customFormat="1" ht="79.900000000000006" hidden="1" customHeight="1" x14ac:dyDescent="0.3">
      <c r="A50" s="141"/>
      <c r="B50" s="54"/>
      <c r="C50" s="187"/>
      <c r="D50" s="187"/>
      <c r="E50" s="250" t="s">
        <v>249</v>
      </c>
      <c r="F50" s="24"/>
      <c r="G50" s="25"/>
      <c r="H50" s="25"/>
      <c r="I50" s="38">
        <f t="shared" si="8"/>
        <v>0</v>
      </c>
      <c r="J50" s="13">
        <f t="shared" si="9"/>
        <v>0</v>
      </c>
      <c r="K50" s="140" t="str">
        <f t="shared" si="10"/>
        <v/>
      </c>
      <c r="L50" s="162"/>
      <c r="M50" s="25"/>
      <c r="N50" s="25"/>
      <c r="O50" s="25"/>
      <c r="P50" s="12">
        <f t="shared" si="2"/>
        <v>0</v>
      </c>
      <c r="Q50" s="175" t="str">
        <f t="shared" si="3"/>
        <v/>
      </c>
      <c r="R50" s="180">
        <f t="shared" si="4"/>
        <v>0</v>
      </c>
      <c r="S50" s="25">
        <f t="shared" si="5"/>
        <v>0</v>
      </c>
      <c r="T50" s="13">
        <f t="shared" si="5"/>
        <v>0</v>
      </c>
      <c r="U50" s="13">
        <f t="shared" si="5"/>
        <v>0</v>
      </c>
      <c r="V50" s="13">
        <f t="shared" si="6"/>
        <v>0</v>
      </c>
      <c r="W50" s="140" t="str">
        <f t="shared" si="7"/>
        <v/>
      </c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7"/>
      <c r="GF50" s="57"/>
      <c r="GG50" s="57"/>
      <c r="GH50" s="57"/>
      <c r="GI50" s="57"/>
      <c r="GJ50" s="57"/>
      <c r="GK50" s="57"/>
      <c r="GL50" s="57"/>
      <c r="GM50" s="57"/>
      <c r="GN50" s="57"/>
    </row>
    <row r="51" spans="1:196" s="58" customFormat="1" ht="9" hidden="1" customHeight="1" x14ac:dyDescent="0.3">
      <c r="A51" s="141"/>
      <c r="B51" s="54"/>
      <c r="C51" s="187"/>
      <c r="D51" s="187"/>
      <c r="E51" s="250" t="s">
        <v>211</v>
      </c>
      <c r="F51" s="24"/>
      <c r="G51" s="25"/>
      <c r="H51" s="25"/>
      <c r="I51" s="38">
        <f t="shared" si="8"/>
        <v>0</v>
      </c>
      <c r="J51" s="13">
        <f t="shared" si="9"/>
        <v>0</v>
      </c>
      <c r="K51" s="140" t="str">
        <f t="shared" si="10"/>
        <v/>
      </c>
      <c r="L51" s="162"/>
      <c r="M51" s="25"/>
      <c r="N51" s="25"/>
      <c r="O51" s="25"/>
      <c r="P51" s="12">
        <f t="shared" si="2"/>
        <v>0</v>
      </c>
      <c r="Q51" s="175" t="str">
        <f t="shared" si="3"/>
        <v/>
      </c>
      <c r="R51" s="180">
        <f t="shared" si="4"/>
        <v>0</v>
      </c>
      <c r="S51" s="25">
        <f t="shared" si="5"/>
        <v>0</v>
      </c>
      <c r="T51" s="13">
        <f t="shared" si="5"/>
        <v>0</v>
      </c>
      <c r="U51" s="13">
        <f t="shared" si="5"/>
        <v>0</v>
      </c>
      <c r="V51" s="13">
        <f t="shared" si="6"/>
        <v>0</v>
      </c>
      <c r="W51" s="140" t="str">
        <f t="shared" si="7"/>
        <v/>
      </c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7"/>
      <c r="GF51" s="57"/>
      <c r="GG51" s="57"/>
      <c r="GH51" s="57"/>
      <c r="GI51" s="57"/>
      <c r="GJ51" s="57"/>
      <c r="GK51" s="57"/>
      <c r="GL51" s="57"/>
      <c r="GM51" s="57"/>
      <c r="GN51" s="57"/>
    </row>
    <row r="52" spans="1:196" ht="31.5" customHeight="1" x14ac:dyDescent="0.3">
      <c r="A52" s="139"/>
      <c r="B52" s="52" t="s">
        <v>45</v>
      </c>
      <c r="C52" s="186" t="s">
        <v>130</v>
      </c>
      <c r="D52" s="186" t="s">
        <v>60</v>
      </c>
      <c r="E52" s="254" t="s">
        <v>46</v>
      </c>
      <c r="F52" s="20">
        <v>3100</v>
      </c>
      <c r="G52" s="13">
        <v>1471.5</v>
      </c>
      <c r="H52" s="13">
        <v>1208.7</v>
      </c>
      <c r="I52" s="17">
        <f t="shared" si="8"/>
        <v>2.4770888849744775E-3</v>
      </c>
      <c r="J52" s="13">
        <f t="shared" si="9"/>
        <v>-262.79999999999995</v>
      </c>
      <c r="K52" s="140">
        <f t="shared" si="10"/>
        <v>0.82140672782874624</v>
      </c>
      <c r="L52" s="161"/>
      <c r="M52" s="13"/>
      <c r="N52" s="13"/>
      <c r="O52" s="13"/>
      <c r="P52" s="12">
        <f t="shared" si="2"/>
        <v>0</v>
      </c>
      <c r="Q52" s="175" t="str">
        <f t="shared" si="3"/>
        <v/>
      </c>
      <c r="R52" s="179">
        <f t="shared" si="4"/>
        <v>3100</v>
      </c>
      <c r="S52" s="13">
        <f t="shared" si="5"/>
        <v>3100</v>
      </c>
      <c r="T52" s="13">
        <f t="shared" si="5"/>
        <v>1471.5</v>
      </c>
      <c r="U52" s="13">
        <f t="shared" si="5"/>
        <v>1208.7</v>
      </c>
      <c r="V52" s="13">
        <f t="shared" si="6"/>
        <v>-262.79999999999995</v>
      </c>
      <c r="W52" s="140">
        <f t="shared" si="7"/>
        <v>0.82140672782874624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39"/>
      <c r="B53" s="52"/>
      <c r="C53" s="186" t="s">
        <v>146</v>
      </c>
      <c r="D53" s="186" t="s">
        <v>60</v>
      </c>
      <c r="E53" s="254" t="s">
        <v>145</v>
      </c>
      <c r="F53" s="20"/>
      <c r="G53" s="13"/>
      <c r="H53" s="13"/>
      <c r="I53" s="37">
        <f t="shared" si="8"/>
        <v>0</v>
      </c>
      <c r="J53" s="13">
        <f t="shared" si="9"/>
        <v>0</v>
      </c>
      <c r="K53" s="140" t="str">
        <f t="shared" si="10"/>
        <v/>
      </c>
      <c r="L53" s="161"/>
      <c r="M53" s="13"/>
      <c r="N53" s="13"/>
      <c r="O53" s="13"/>
      <c r="P53" s="12">
        <f t="shared" si="2"/>
        <v>0</v>
      </c>
      <c r="Q53" s="175" t="str">
        <f t="shared" si="3"/>
        <v/>
      </c>
      <c r="R53" s="179">
        <f t="shared" si="4"/>
        <v>0</v>
      </c>
      <c r="S53" s="13">
        <f t="shared" si="5"/>
        <v>0</v>
      </c>
      <c r="T53" s="13">
        <f t="shared" si="5"/>
        <v>0</v>
      </c>
      <c r="U53" s="13">
        <f t="shared" si="5"/>
        <v>0</v>
      </c>
      <c r="V53" s="13">
        <f t="shared" si="6"/>
        <v>0</v>
      </c>
      <c r="W53" s="140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39"/>
      <c r="B54" s="52" t="s">
        <v>42</v>
      </c>
      <c r="C54" s="190" t="s">
        <v>131</v>
      </c>
      <c r="D54" s="190" t="s">
        <v>60</v>
      </c>
      <c r="E54" s="251" t="s">
        <v>132</v>
      </c>
      <c r="F54" s="20">
        <v>4176.1000000000004</v>
      </c>
      <c r="G54" s="13">
        <v>2240.6</v>
      </c>
      <c r="H54" s="13">
        <v>1803.8</v>
      </c>
      <c r="I54" s="17">
        <f t="shared" si="8"/>
        <v>3.6966765373682153E-3</v>
      </c>
      <c r="J54" s="13">
        <f t="shared" si="9"/>
        <v>-436.79999999999995</v>
      </c>
      <c r="K54" s="140">
        <f t="shared" si="10"/>
        <v>0.80505221815585115</v>
      </c>
      <c r="L54" s="161"/>
      <c r="M54" s="13"/>
      <c r="N54" s="13"/>
      <c r="O54" s="13"/>
      <c r="P54" s="12">
        <f t="shared" si="2"/>
        <v>0</v>
      </c>
      <c r="Q54" s="175" t="str">
        <f t="shared" si="3"/>
        <v/>
      </c>
      <c r="R54" s="179">
        <f t="shared" si="4"/>
        <v>4176.1000000000004</v>
      </c>
      <c r="S54" s="13">
        <f t="shared" si="5"/>
        <v>4176.1000000000004</v>
      </c>
      <c r="T54" s="13">
        <f t="shared" si="5"/>
        <v>2240.6</v>
      </c>
      <c r="U54" s="13">
        <f t="shared" si="5"/>
        <v>1803.8</v>
      </c>
      <c r="V54" s="13">
        <f t="shared" si="6"/>
        <v>-436.79999999999995</v>
      </c>
      <c r="W54" s="140">
        <f t="shared" si="7"/>
        <v>0.80505221815585115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37">
        <v>3</v>
      </c>
      <c r="B55" s="48" t="s">
        <v>6</v>
      </c>
      <c r="C55" s="48" t="s">
        <v>106</v>
      </c>
      <c r="D55" s="48"/>
      <c r="E55" s="157" t="s">
        <v>91</v>
      </c>
      <c r="F55" s="18">
        <f>SUM(F56:F65,F67:F74)</f>
        <v>41425.199999999997</v>
      </c>
      <c r="G55" s="12">
        <f>SUM(G56:G65,G67:G74)</f>
        <v>23016.799999999999</v>
      </c>
      <c r="H55" s="12">
        <f>SUM(H56:H65,H67:H74)</f>
        <v>19784</v>
      </c>
      <c r="I55" s="21">
        <f t="shared" si="8"/>
        <v>4.0544987590249902E-2</v>
      </c>
      <c r="J55" s="12">
        <f t="shared" si="9"/>
        <v>-3232.7999999999993</v>
      </c>
      <c r="K55" s="138">
        <f t="shared" si="10"/>
        <v>0.85954607069618716</v>
      </c>
      <c r="L55" s="133">
        <f>SUM(L56:L65,L67:L74)</f>
        <v>70.5</v>
      </c>
      <c r="M55" s="12">
        <f>SUM(M56:M65,M67:M74)</f>
        <v>867.09999999999991</v>
      </c>
      <c r="N55" s="12">
        <f>SUM(N56:N65,N67:N74)</f>
        <v>801.09999999999991</v>
      </c>
      <c r="O55" s="12">
        <f>SUM(O56:O65,O67:O74)</f>
        <v>801.09999999999991</v>
      </c>
      <c r="P55" s="12">
        <f t="shared" si="2"/>
        <v>0</v>
      </c>
      <c r="Q55" s="174">
        <f t="shared" si="3"/>
        <v>1</v>
      </c>
      <c r="R55" s="172">
        <f>SUM(R56:R65,R67:R74)</f>
        <v>41495.699999999997</v>
      </c>
      <c r="S55" s="12">
        <f>SUM(S56:S65,S67:S74)</f>
        <v>42292.3</v>
      </c>
      <c r="T55" s="12">
        <f>SUM(T56:T65,T67:T74)</f>
        <v>23817.899999999998</v>
      </c>
      <c r="U55" s="12">
        <f t="shared" si="5"/>
        <v>20585.099999999999</v>
      </c>
      <c r="V55" s="12">
        <f t="shared" si="6"/>
        <v>-3232.7999999999993</v>
      </c>
      <c r="W55" s="138">
        <f t="shared" si="7"/>
        <v>0.864270149761314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39"/>
      <c r="B56" s="52" t="s">
        <v>112</v>
      </c>
      <c r="C56" s="186" t="s">
        <v>113</v>
      </c>
      <c r="D56" s="190" t="s">
        <v>89</v>
      </c>
      <c r="E56" s="251" t="s">
        <v>118</v>
      </c>
      <c r="F56" s="26">
        <v>105</v>
      </c>
      <c r="G56" s="27">
        <v>74</v>
      </c>
      <c r="H56" s="27">
        <v>54</v>
      </c>
      <c r="I56" s="37">
        <f t="shared" si="8"/>
        <v>1.1066666649178602E-4</v>
      </c>
      <c r="J56" s="13">
        <f t="shared" si="9"/>
        <v>-20</v>
      </c>
      <c r="K56" s="140">
        <f t="shared" si="10"/>
        <v>0.72972972972972971</v>
      </c>
      <c r="L56" s="161"/>
      <c r="M56" s="13"/>
      <c r="N56" s="13"/>
      <c r="O56" s="27"/>
      <c r="P56" s="12">
        <f t="shared" si="2"/>
        <v>0</v>
      </c>
      <c r="Q56" s="175" t="str">
        <f t="shared" si="3"/>
        <v/>
      </c>
      <c r="R56" s="179">
        <f t="shared" ref="R56:R66" si="11">SUM(F56,L56)</f>
        <v>105</v>
      </c>
      <c r="S56" s="13">
        <f t="shared" ref="S56:T71" si="12">SUM(F56,M56)</f>
        <v>105</v>
      </c>
      <c r="T56" s="13">
        <f t="shared" si="12"/>
        <v>74</v>
      </c>
      <c r="U56" s="13">
        <f t="shared" si="5"/>
        <v>54</v>
      </c>
      <c r="V56" s="13">
        <f t="shared" si="6"/>
        <v>-20</v>
      </c>
      <c r="W56" s="140">
        <f t="shared" si="7"/>
        <v>0.72972972972972971</v>
      </c>
      <c r="X56" s="7"/>
      <c r="Y56" s="7"/>
      <c r="Z56" s="7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39"/>
      <c r="B57" s="52" t="s">
        <v>116</v>
      </c>
      <c r="C57" s="186" t="s">
        <v>119</v>
      </c>
      <c r="D57" s="190" t="s">
        <v>90</v>
      </c>
      <c r="E57" s="251" t="s">
        <v>115</v>
      </c>
      <c r="F57" s="26">
        <v>24</v>
      </c>
      <c r="G57" s="27">
        <v>12</v>
      </c>
      <c r="H57" s="27">
        <v>10</v>
      </c>
      <c r="I57" s="36">
        <f t="shared" si="8"/>
        <v>2.0493827128108523E-5</v>
      </c>
      <c r="J57" s="13">
        <f t="shared" si="9"/>
        <v>-2</v>
      </c>
      <c r="K57" s="140">
        <f t="shared" si="10"/>
        <v>0.83333333333333337</v>
      </c>
      <c r="L57" s="161"/>
      <c r="M57" s="13"/>
      <c r="N57" s="13"/>
      <c r="O57" s="27"/>
      <c r="P57" s="12">
        <f t="shared" si="2"/>
        <v>0</v>
      </c>
      <c r="Q57" s="175" t="str">
        <f t="shared" si="3"/>
        <v/>
      </c>
      <c r="R57" s="179">
        <f t="shared" si="11"/>
        <v>24</v>
      </c>
      <c r="S57" s="13">
        <f t="shared" si="12"/>
        <v>24</v>
      </c>
      <c r="T57" s="13">
        <f t="shared" si="12"/>
        <v>12</v>
      </c>
      <c r="U57" s="13">
        <f t="shared" si="5"/>
        <v>10</v>
      </c>
      <c r="V57" s="13">
        <f t="shared" si="6"/>
        <v>-2</v>
      </c>
      <c r="W57" s="140">
        <f t="shared" si="7"/>
        <v>0.83333333333333337</v>
      </c>
      <c r="X57" s="7"/>
      <c r="Y57" s="7"/>
      <c r="Z57" s="7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8.25" customHeight="1" x14ac:dyDescent="0.3">
      <c r="A58" s="139"/>
      <c r="B58" s="52" t="s">
        <v>18</v>
      </c>
      <c r="C58" s="186" t="s">
        <v>114</v>
      </c>
      <c r="D58" s="190" t="s">
        <v>90</v>
      </c>
      <c r="E58" s="251" t="s">
        <v>93</v>
      </c>
      <c r="F58" s="26">
        <v>3477.5</v>
      </c>
      <c r="G58" s="27">
        <v>1970</v>
      </c>
      <c r="H58" s="125">
        <v>1872.1</v>
      </c>
      <c r="I58" s="17">
        <f t="shared" si="8"/>
        <v>3.8366493766531966E-3</v>
      </c>
      <c r="J58" s="13">
        <f t="shared" si="9"/>
        <v>-97.900000000000091</v>
      </c>
      <c r="K58" s="140">
        <f t="shared" si="10"/>
        <v>0.95030456852791878</v>
      </c>
      <c r="L58" s="161"/>
      <c r="M58" s="13"/>
      <c r="N58" s="13"/>
      <c r="O58" s="27"/>
      <c r="P58" s="12">
        <f t="shared" si="2"/>
        <v>0</v>
      </c>
      <c r="Q58" s="175" t="str">
        <f t="shared" si="3"/>
        <v/>
      </c>
      <c r="R58" s="179">
        <f t="shared" si="11"/>
        <v>3477.5</v>
      </c>
      <c r="S58" s="13">
        <f t="shared" si="12"/>
        <v>3477.5</v>
      </c>
      <c r="T58" s="13">
        <f t="shared" si="12"/>
        <v>1970</v>
      </c>
      <c r="U58" s="13">
        <f t="shared" si="5"/>
        <v>1872.1</v>
      </c>
      <c r="V58" s="13">
        <f t="shared" si="6"/>
        <v>-97.900000000000091</v>
      </c>
      <c r="W58" s="140">
        <f t="shared" si="7"/>
        <v>0.95030456852791878</v>
      </c>
      <c r="X58" s="7"/>
      <c r="Y58" s="7"/>
      <c r="Z58" s="74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39"/>
      <c r="B59" s="52" t="s">
        <v>94</v>
      </c>
      <c r="C59" s="190" t="s">
        <v>280</v>
      </c>
      <c r="D59" s="190" t="s">
        <v>90</v>
      </c>
      <c r="E59" s="251" t="s">
        <v>281</v>
      </c>
      <c r="F59" s="26">
        <v>11</v>
      </c>
      <c r="G59" s="27">
        <v>6</v>
      </c>
      <c r="H59" s="75">
        <v>5.8</v>
      </c>
      <c r="I59" s="36">
        <f t="shared" si="8"/>
        <v>1.1886419734302944E-5</v>
      </c>
      <c r="J59" s="13">
        <f t="shared" si="9"/>
        <v>-0.20000000000000018</v>
      </c>
      <c r="K59" s="140">
        <f t="shared" si="10"/>
        <v>0.96666666666666667</v>
      </c>
      <c r="L59" s="161"/>
      <c r="M59" s="13"/>
      <c r="N59" s="13"/>
      <c r="O59" s="27"/>
      <c r="P59" s="12">
        <f t="shared" si="2"/>
        <v>0</v>
      </c>
      <c r="Q59" s="175" t="str">
        <f t="shared" si="3"/>
        <v/>
      </c>
      <c r="R59" s="179">
        <f t="shared" si="11"/>
        <v>11</v>
      </c>
      <c r="S59" s="13">
        <f t="shared" si="12"/>
        <v>11</v>
      </c>
      <c r="T59" s="13">
        <f t="shared" si="12"/>
        <v>6</v>
      </c>
      <c r="U59" s="13">
        <f t="shared" si="5"/>
        <v>5.8</v>
      </c>
      <c r="V59" s="13">
        <f t="shared" si="6"/>
        <v>-0.20000000000000018</v>
      </c>
      <c r="W59" s="140">
        <f t="shared" si="7"/>
        <v>0.96666666666666667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39"/>
      <c r="B60" s="52" t="s">
        <v>12</v>
      </c>
      <c r="C60" s="190" t="s">
        <v>96</v>
      </c>
      <c r="D60" s="190" t="s">
        <v>97</v>
      </c>
      <c r="E60" s="254" t="s">
        <v>98</v>
      </c>
      <c r="F60" s="26">
        <v>6832.3</v>
      </c>
      <c r="G60" s="27">
        <v>3527.3</v>
      </c>
      <c r="H60" s="27">
        <v>3362.1</v>
      </c>
      <c r="I60" s="17">
        <f t="shared" si="8"/>
        <v>6.8902296187413666E-3</v>
      </c>
      <c r="J60" s="13">
        <f t="shared" si="9"/>
        <v>-165.20000000000027</v>
      </c>
      <c r="K60" s="140">
        <f t="shared" si="10"/>
        <v>0.95316531057749543</v>
      </c>
      <c r="L60" s="161">
        <v>45</v>
      </c>
      <c r="M60" s="13">
        <v>50.4</v>
      </c>
      <c r="N60" s="13">
        <v>7.7</v>
      </c>
      <c r="O60" s="27">
        <v>7.7</v>
      </c>
      <c r="P60" s="12">
        <f t="shared" si="2"/>
        <v>0</v>
      </c>
      <c r="Q60" s="175">
        <f t="shared" si="3"/>
        <v>1</v>
      </c>
      <c r="R60" s="179">
        <f t="shared" si="11"/>
        <v>6877.3</v>
      </c>
      <c r="S60" s="13">
        <f t="shared" si="12"/>
        <v>6882.7</v>
      </c>
      <c r="T60" s="13">
        <f t="shared" si="12"/>
        <v>3535</v>
      </c>
      <c r="U60" s="13">
        <f t="shared" si="5"/>
        <v>3369.7999999999997</v>
      </c>
      <c r="V60" s="13">
        <f t="shared" si="6"/>
        <v>-165.20000000000027</v>
      </c>
      <c r="W60" s="140">
        <f t="shared" si="7"/>
        <v>0.95326732673267323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39"/>
      <c r="B61" s="52" t="s">
        <v>37</v>
      </c>
      <c r="C61" s="186" t="s">
        <v>99</v>
      </c>
      <c r="D61" s="190" t="s">
        <v>95</v>
      </c>
      <c r="E61" s="251" t="s">
        <v>120</v>
      </c>
      <c r="F61" s="26">
        <v>13913.4</v>
      </c>
      <c r="G61" s="27">
        <v>6979.3</v>
      </c>
      <c r="H61" s="27">
        <v>6403.1</v>
      </c>
      <c r="I61" s="17">
        <f t="shared" si="8"/>
        <v>1.312240244839917E-2</v>
      </c>
      <c r="J61" s="13">
        <f t="shared" si="9"/>
        <v>-576.19999999999982</v>
      </c>
      <c r="K61" s="140">
        <f t="shared" si="10"/>
        <v>0.91744157723553943</v>
      </c>
      <c r="L61" s="161">
        <v>25.5</v>
      </c>
      <c r="M61" s="13">
        <v>160.1</v>
      </c>
      <c r="N61" s="13">
        <v>136.80000000000001</v>
      </c>
      <c r="O61" s="27">
        <v>136.80000000000001</v>
      </c>
      <c r="P61" s="12">
        <f t="shared" si="2"/>
        <v>0</v>
      </c>
      <c r="Q61" s="175">
        <f t="shared" si="3"/>
        <v>1</v>
      </c>
      <c r="R61" s="179">
        <f t="shared" si="11"/>
        <v>13938.9</v>
      </c>
      <c r="S61" s="13">
        <f t="shared" si="12"/>
        <v>14073.5</v>
      </c>
      <c r="T61" s="13">
        <f t="shared" si="12"/>
        <v>7116.1</v>
      </c>
      <c r="U61" s="13">
        <f t="shared" si="5"/>
        <v>6539.9000000000005</v>
      </c>
      <c r="V61" s="13">
        <f t="shared" si="6"/>
        <v>-576.19999999999982</v>
      </c>
      <c r="W61" s="140">
        <f t="shared" si="7"/>
        <v>0.91902868144067684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76" customFormat="1" ht="34.15" hidden="1" customHeight="1" x14ac:dyDescent="0.3">
      <c r="A62" s="141"/>
      <c r="B62" s="54"/>
      <c r="C62" s="187"/>
      <c r="D62" s="191"/>
      <c r="E62" s="258" t="s">
        <v>195</v>
      </c>
      <c r="F62" s="28"/>
      <c r="G62" s="29"/>
      <c r="H62" s="29"/>
      <c r="I62" s="38">
        <f t="shared" si="8"/>
        <v>0</v>
      </c>
      <c r="J62" s="13">
        <f t="shared" si="9"/>
        <v>0</v>
      </c>
      <c r="K62" s="140" t="str">
        <f t="shared" si="10"/>
        <v/>
      </c>
      <c r="L62" s="162"/>
      <c r="M62" s="25"/>
      <c r="N62" s="25"/>
      <c r="O62" s="29"/>
      <c r="P62" s="12">
        <f t="shared" si="2"/>
        <v>0</v>
      </c>
      <c r="Q62" s="175" t="str">
        <f t="shared" si="3"/>
        <v/>
      </c>
      <c r="R62" s="180">
        <f t="shared" si="11"/>
        <v>0</v>
      </c>
      <c r="S62" s="25">
        <f t="shared" si="12"/>
        <v>0</v>
      </c>
      <c r="T62" s="25">
        <f t="shared" si="12"/>
        <v>0</v>
      </c>
      <c r="U62" s="13">
        <f t="shared" si="5"/>
        <v>0</v>
      </c>
      <c r="V62" s="25">
        <f t="shared" si="6"/>
        <v>0</v>
      </c>
      <c r="W62" s="140" t="str">
        <f t="shared" si="7"/>
        <v/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</row>
    <row r="63" spans="1:196" s="1" customFormat="1" ht="40.5" customHeight="1" x14ac:dyDescent="0.3">
      <c r="A63" s="139"/>
      <c r="B63" s="70" t="s">
        <v>8</v>
      </c>
      <c r="C63" s="190" t="s">
        <v>100</v>
      </c>
      <c r="D63" s="190" t="s">
        <v>92</v>
      </c>
      <c r="E63" s="246" t="s">
        <v>101</v>
      </c>
      <c r="F63" s="26">
        <v>103.1</v>
      </c>
      <c r="G63" s="27">
        <v>46</v>
      </c>
      <c r="H63" s="75">
        <v>46</v>
      </c>
      <c r="I63" s="37">
        <f t="shared" si="8"/>
        <v>9.4271604789299214E-5</v>
      </c>
      <c r="J63" s="13">
        <f t="shared" si="9"/>
        <v>0</v>
      </c>
      <c r="K63" s="140">
        <f t="shared" si="10"/>
        <v>1</v>
      </c>
      <c r="L63" s="161"/>
      <c r="M63" s="13"/>
      <c r="N63" s="13"/>
      <c r="O63" s="27"/>
      <c r="P63" s="12">
        <f t="shared" si="2"/>
        <v>0</v>
      </c>
      <c r="Q63" s="175" t="str">
        <f t="shared" si="3"/>
        <v/>
      </c>
      <c r="R63" s="179">
        <f t="shared" si="11"/>
        <v>103.1</v>
      </c>
      <c r="S63" s="13">
        <f t="shared" si="12"/>
        <v>103.1</v>
      </c>
      <c r="T63" s="13">
        <f t="shared" si="12"/>
        <v>46</v>
      </c>
      <c r="U63" s="13">
        <f t="shared" si="5"/>
        <v>46</v>
      </c>
      <c r="V63" s="13">
        <f t="shared" si="6"/>
        <v>0</v>
      </c>
      <c r="W63" s="140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39"/>
      <c r="B64" s="70" t="s">
        <v>9</v>
      </c>
      <c r="C64" s="190" t="s">
        <v>121</v>
      </c>
      <c r="D64" s="190" t="s">
        <v>92</v>
      </c>
      <c r="E64" s="254" t="s">
        <v>297</v>
      </c>
      <c r="F64" s="26">
        <v>4770.1000000000004</v>
      </c>
      <c r="G64" s="27">
        <v>2556</v>
      </c>
      <c r="H64" s="27">
        <v>2385.6</v>
      </c>
      <c r="I64" s="17">
        <f t="shared" si="8"/>
        <v>4.889007399681569E-3</v>
      </c>
      <c r="J64" s="13">
        <f t="shared" si="9"/>
        <v>-170.40000000000009</v>
      </c>
      <c r="K64" s="140">
        <f t="shared" si="10"/>
        <v>0.93333333333333335</v>
      </c>
      <c r="L64" s="161"/>
      <c r="M64" s="13"/>
      <c r="N64" s="13"/>
      <c r="O64" s="27"/>
      <c r="P64" s="12">
        <f t="shared" si="2"/>
        <v>0</v>
      </c>
      <c r="Q64" s="175" t="str">
        <f t="shared" si="3"/>
        <v/>
      </c>
      <c r="R64" s="179">
        <f t="shared" si="11"/>
        <v>4770.1000000000004</v>
      </c>
      <c r="S64" s="13">
        <f t="shared" si="12"/>
        <v>4770.1000000000004</v>
      </c>
      <c r="T64" s="13">
        <f t="shared" si="12"/>
        <v>2556</v>
      </c>
      <c r="U64" s="13">
        <f t="shared" si="5"/>
        <v>2385.6</v>
      </c>
      <c r="V64" s="13">
        <f t="shared" si="6"/>
        <v>-170.40000000000009</v>
      </c>
      <c r="W64" s="140">
        <f t="shared" si="7"/>
        <v>0.93333333333333335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39"/>
      <c r="B65" s="70" t="s">
        <v>9</v>
      </c>
      <c r="C65" s="190" t="s">
        <v>262</v>
      </c>
      <c r="D65" s="190" t="s">
        <v>92</v>
      </c>
      <c r="E65" s="254" t="s">
        <v>266</v>
      </c>
      <c r="F65" s="26">
        <v>53.7</v>
      </c>
      <c r="G65" s="27">
        <v>24.7</v>
      </c>
      <c r="H65" s="27">
        <v>7.3</v>
      </c>
      <c r="I65" s="37">
        <f t="shared" si="8"/>
        <v>1.4960493803519223E-5</v>
      </c>
      <c r="J65" s="13">
        <f t="shared" si="9"/>
        <v>-17.399999999999999</v>
      </c>
      <c r="K65" s="140">
        <f t="shared" si="10"/>
        <v>0.29554655870445345</v>
      </c>
      <c r="L65" s="161"/>
      <c r="M65" s="13">
        <v>313.39999999999998</v>
      </c>
      <c r="N65" s="13">
        <v>313.39999999999998</v>
      </c>
      <c r="O65" s="27">
        <v>313.39999999999998</v>
      </c>
      <c r="P65" s="12">
        <f t="shared" si="2"/>
        <v>0</v>
      </c>
      <c r="Q65" s="175">
        <f t="shared" si="3"/>
        <v>1</v>
      </c>
      <c r="R65" s="179">
        <f t="shared" si="11"/>
        <v>53.7</v>
      </c>
      <c r="S65" s="13">
        <f t="shared" si="12"/>
        <v>367.09999999999997</v>
      </c>
      <c r="T65" s="13">
        <f t="shared" si="12"/>
        <v>338.09999999999997</v>
      </c>
      <c r="U65" s="13">
        <f t="shared" si="5"/>
        <v>320.7</v>
      </c>
      <c r="V65" s="13">
        <f t="shared" si="6"/>
        <v>-17.399999999999977</v>
      </c>
      <c r="W65" s="140">
        <f t="shared" si="7"/>
        <v>0.94853593611357589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69" customFormat="1" ht="78" hidden="1" customHeight="1" x14ac:dyDescent="0.3">
      <c r="A66" s="143"/>
      <c r="B66" s="61"/>
      <c r="C66" s="62"/>
      <c r="D66" s="61"/>
      <c r="E66" s="250" t="s">
        <v>288</v>
      </c>
      <c r="F66" s="24"/>
      <c r="G66" s="25"/>
      <c r="H66" s="25"/>
      <c r="I66" s="40">
        <f t="shared" si="8"/>
        <v>0</v>
      </c>
      <c r="J66" s="13">
        <f t="shared" si="9"/>
        <v>0</v>
      </c>
      <c r="K66" s="140" t="str">
        <f t="shared" si="10"/>
        <v/>
      </c>
      <c r="L66" s="163"/>
      <c r="M66" s="31"/>
      <c r="N66" s="31"/>
      <c r="O66" s="31"/>
      <c r="P66" s="12">
        <f t="shared" si="2"/>
        <v>0</v>
      </c>
      <c r="Q66" s="175" t="str">
        <f t="shared" si="3"/>
        <v/>
      </c>
      <c r="R66" s="181">
        <f t="shared" si="11"/>
        <v>0</v>
      </c>
      <c r="S66" s="31">
        <f t="shared" si="12"/>
        <v>0</v>
      </c>
      <c r="T66" s="31">
        <f t="shared" si="12"/>
        <v>0</v>
      </c>
      <c r="U66" s="13">
        <f t="shared" si="5"/>
        <v>0</v>
      </c>
      <c r="V66" s="25">
        <f t="shared" si="6"/>
        <v>0</v>
      </c>
      <c r="W66" s="140" t="str">
        <f t="shared" si="7"/>
        <v/>
      </c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8"/>
      <c r="GF66" s="68"/>
      <c r="GG66" s="68"/>
      <c r="GH66" s="68"/>
      <c r="GI66" s="68"/>
      <c r="GJ66" s="68"/>
      <c r="GK66" s="68"/>
      <c r="GL66" s="68"/>
      <c r="GM66" s="68"/>
      <c r="GN66" s="68"/>
    </row>
    <row r="67" spans="1:196" ht="29.25" customHeight="1" x14ac:dyDescent="0.3">
      <c r="A67" s="139"/>
      <c r="B67" s="70" t="s">
        <v>11</v>
      </c>
      <c r="C67" s="190" t="s">
        <v>102</v>
      </c>
      <c r="D67" s="190" t="s">
        <v>92</v>
      </c>
      <c r="E67" s="254" t="s">
        <v>111</v>
      </c>
      <c r="F67" s="20">
        <v>2283.1999999999998</v>
      </c>
      <c r="G67" s="13">
        <v>1264.0999999999999</v>
      </c>
      <c r="H67" s="13">
        <v>1146.2</v>
      </c>
      <c r="I67" s="17">
        <f>H67/$H$12</f>
        <v>2.3490024654237991E-3</v>
      </c>
      <c r="J67" s="13">
        <f t="shared" si="9"/>
        <v>-117.89999999999986</v>
      </c>
      <c r="K67" s="140">
        <f t="shared" si="10"/>
        <v>0.90673206233684056</v>
      </c>
      <c r="L67" s="161"/>
      <c r="M67" s="13"/>
      <c r="N67" s="13"/>
      <c r="O67" s="13"/>
      <c r="P67" s="12">
        <f t="shared" si="2"/>
        <v>0</v>
      </c>
      <c r="Q67" s="175" t="str">
        <f t="shared" si="3"/>
        <v/>
      </c>
      <c r="R67" s="179">
        <f>SUM(F67,L67)</f>
        <v>2283.1999999999998</v>
      </c>
      <c r="S67" s="13">
        <f t="shared" si="12"/>
        <v>2283.1999999999998</v>
      </c>
      <c r="T67" s="13">
        <f t="shared" si="12"/>
        <v>1264.0999999999999</v>
      </c>
      <c r="U67" s="13">
        <f t="shared" si="5"/>
        <v>1146.2</v>
      </c>
      <c r="V67" s="13">
        <f>U67-T67</f>
        <v>-117.89999999999986</v>
      </c>
      <c r="W67" s="140">
        <f t="shared" si="7"/>
        <v>0.90673206233684056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39"/>
      <c r="B68" s="70" t="s">
        <v>10</v>
      </c>
      <c r="C68" s="190" t="s">
        <v>122</v>
      </c>
      <c r="D68" s="190" t="s">
        <v>92</v>
      </c>
      <c r="E68" s="254" t="s">
        <v>105</v>
      </c>
      <c r="F68" s="20">
        <v>1316.2</v>
      </c>
      <c r="G68" s="13">
        <v>651.1</v>
      </c>
      <c r="H68" s="13">
        <v>450.4</v>
      </c>
      <c r="I68" s="17">
        <f>H68/$H$12</f>
        <v>9.2304197385000789E-4</v>
      </c>
      <c r="J68" s="13">
        <f t="shared" si="9"/>
        <v>-200.70000000000005</v>
      </c>
      <c r="K68" s="140">
        <f t="shared" si="10"/>
        <v>0.69175241898325901</v>
      </c>
      <c r="L68" s="161"/>
      <c r="M68" s="13">
        <v>343.2</v>
      </c>
      <c r="N68" s="13">
        <v>343.2</v>
      </c>
      <c r="O68" s="13">
        <v>343.2</v>
      </c>
      <c r="P68" s="12">
        <f t="shared" si="2"/>
        <v>0</v>
      </c>
      <c r="Q68" s="175">
        <f t="shared" si="3"/>
        <v>1</v>
      </c>
      <c r="R68" s="179">
        <f>SUM(F68,L68)</f>
        <v>1316.2</v>
      </c>
      <c r="S68" s="13">
        <f t="shared" si="12"/>
        <v>1659.4</v>
      </c>
      <c r="T68" s="13">
        <f t="shared" si="12"/>
        <v>994.3</v>
      </c>
      <c r="U68" s="13">
        <f t="shared" si="5"/>
        <v>793.59999999999991</v>
      </c>
      <c r="V68" s="13">
        <f>U68-T68</f>
        <v>-200.70000000000005</v>
      </c>
      <c r="W68" s="140">
        <f t="shared" si="7"/>
        <v>0.79814945187569142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39"/>
      <c r="B69" s="70"/>
      <c r="C69" s="190" t="s">
        <v>147</v>
      </c>
      <c r="D69" s="190" t="s">
        <v>92</v>
      </c>
      <c r="E69" s="254" t="s">
        <v>148</v>
      </c>
      <c r="F69" s="20">
        <v>549.9</v>
      </c>
      <c r="G69" s="13">
        <v>300.3</v>
      </c>
      <c r="H69" s="45">
        <v>66.599999999999994</v>
      </c>
      <c r="I69" s="17">
        <f>H69/$H$12</f>
        <v>1.3648888867320275E-4</v>
      </c>
      <c r="J69" s="13">
        <f t="shared" si="9"/>
        <v>-233.70000000000002</v>
      </c>
      <c r="K69" s="140">
        <f t="shared" si="10"/>
        <v>0.22177822177822176</v>
      </c>
      <c r="L69" s="161"/>
      <c r="M69" s="13"/>
      <c r="N69" s="13"/>
      <c r="O69" s="13"/>
      <c r="P69" s="12">
        <f t="shared" si="2"/>
        <v>0</v>
      </c>
      <c r="Q69" s="175" t="str">
        <f t="shared" si="3"/>
        <v/>
      </c>
      <c r="R69" s="179">
        <f>SUM(F69,L69)</f>
        <v>549.9</v>
      </c>
      <c r="S69" s="13">
        <f t="shared" si="12"/>
        <v>549.9</v>
      </c>
      <c r="T69" s="13">
        <f t="shared" si="12"/>
        <v>300.3</v>
      </c>
      <c r="U69" s="13">
        <f t="shared" si="5"/>
        <v>66.599999999999994</v>
      </c>
      <c r="V69" s="13">
        <f>U69-T69</f>
        <v>-233.70000000000002</v>
      </c>
      <c r="W69" s="140">
        <f t="shared" si="7"/>
        <v>0.22177822177822176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9.75" customHeight="1" x14ac:dyDescent="0.3">
      <c r="A70" s="139"/>
      <c r="B70" s="70" t="s">
        <v>35</v>
      </c>
      <c r="C70" s="190" t="s">
        <v>103</v>
      </c>
      <c r="D70" s="190" t="s">
        <v>95</v>
      </c>
      <c r="E70" s="251" t="s">
        <v>123</v>
      </c>
      <c r="F70" s="20">
        <v>555</v>
      </c>
      <c r="G70" s="13">
        <v>360</v>
      </c>
      <c r="H70" s="13">
        <v>298.39999999999998</v>
      </c>
      <c r="I70" s="17">
        <f>H70/$H$12</f>
        <v>6.1153580150275833E-4</v>
      </c>
      <c r="J70" s="13">
        <f t="shared" si="9"/>
        <v>-61.600000000000023</v>
      </c>
      <c r="K70" s="140">
        <f t="shared" si="10"/>
        <v>0.82888888888888879</v>
      </c>
      <c r="L70" s="161"/>
      <c r="M70" s="13"/>
      <c r="N70" s="13"/>
      <c r="O70" s="13"/>
      <c r="P70" s="12">
        <f t="shared" si="2"/>
        <v>0</v>
      </c>
      <c r="Q70" s="175" t="str">
        <f t="shared" si="3"/>
        <v/>
      </c>
      <c r="R70" s="179">
        <f>SUM(F70,L70)</f>
        <v>555</v>
      </c>
      <c r="S70" s="13">
        <f t="shared" si="12"/>
        <v>555</v>
      </c>
      <c r="T70" s="13">
        <f t="shared" si="12"/>
        <v>360</v>
      </c>
      <c r="U70" s="13">
        <f t="shared" si="5"/>
        <v>298.39999999999998</v>
      </c>
      <c r="V70" s="13">
        <f>U70-T70</f>
        <v>-61.600000000000023</v>
      </c>
      <c r="W70" s="140">
        <f t="shared" si="7"/>
        <v>0.82888888888888879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hidden="1" customHeight="1" x14ac:dyDescent="0.3">
      <c r="A71" s="139"/>
      <c r="B71" s="70"/>
      <c r="C71" s="190" t="s">
        <v>150</v>
      </c>
      <c r="D71" s="190" t="s">
        <v>89</v>
      </c>
      <c r="E71" s="251" t="s">
        <v>149</v>
      </c>
      <c r="F71" s="20"/>
      <c r="G71" s="13"/>
      <c r="H71" s="13"/>
      <c r="I71" s="39">
        <f>H71/$H$12</f>
        <v>0</v>
      </c>
      <c r="J71" s="13">
        <f t="shared" si="9"/>
        <v>0</v>
      </c>
      <c r="K71" s="140" t="str">
        <f t="shared" si="10"/>
        <v/>
      </c>
      <c r="L71" s="161"/>
      <c r="M71" s="13"/>
      <c r="N71" s="13"/>
      <c r="O71" s="13"/>
      <c r="P71" s="12">
        <f t="shared" si="2"/>
        <v>0</v>
      </c>
      <c r="Q71" s="175" t="str">
        <f t="shared" si="3"/>
        <v/>
      </c>
      <c r="R71" s="179">
        <f>SUM(F71,L71)</f>
        <v>0</v>
      </c>
      <c r="S71" s="13">
        <f t="shared" si="12"/>
        <v>0</v>
      </c>
      <c r="T71" s="13">
        <f t="shared" si="12"/>
        <v>0</v>
      </c>
      <c r="U71" s="13">
        <f t="shared" si="5"/>
        <v>0</v>
      </c>
      <c r="V71" s="13">
        <f>U71-T71</f>
        <v>0</v>
      </c>
      <c r="W71" s="140" t="str">
        <f t="shared" si="7"/>
        <v/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58" customFormat="1" ht="204.6" hidden="1" customHeight="1" x14ac:dyDescent="0.3">
      <c r="A72" s="141"/>
      <c r="B72" s="71"/>
      <c r="C72" s="191" t="s">
        <v>269</v>
      </c>
      <c r="D72" s="191" t="s">
        <v>271</v>
      </c>
      <c r="E72" s="258" t="s">
        <v>315</v>
      </c>
      <c r="F72" s="24"/>
      <c r="G72" s="25"/>
      <c r="H72" s="25"/>
      <c r="I72" s="43">
        <f t="shared" ref="I72:I73" si="13">H72/$H$12</f>
        <v>0</v>
      </c>
      <c r="J72" s="13">
        <f t="shared" si="9"/>
        <v>0</v>
      </c>
      <c r="K72" s="140" t="str">
        <f t="shared" si="10"/>
        <v/>
      </c>
      <c r="L72" s="162"/>
      <c r="M72" s="25"/>
      <c r="N72" s="25"/>
      <c r="O72" s="25"/>
      <c r="P72" s="12">
        <f t="shared" si="2"/>
        <v>0</v>
      </c>
      <c r="Q72" s="175" t="str">
        <f t="shared" si="3"/>
        <v/>
      </c>
      <c r="R72" s="180">
        <f t="shared" ref="R72:R73" si="14">SUM(F72,L72)</f>
        <v>0</v>
      </c>
      <c r="S72" s="25">
        <f t="shared" ref="S72:T73" si="15">SUM(F72,M72)</f>
        <v>0</v>
      </c>
      <c r="T72" s="25">
        <f t="shared" si="15"/>
        <v>0</v>
      </c>
      <c r="U72" s="13">
        <f t="shared" si="5"/>
        <v>0</v>
      </c>
      <c r="V72" s="25">
        <f t="shared" ref="V72:V73" si="16">U72-T72</f>
        <v>0</v>
      </c>
      <c r="W72" s="140" t="str">
        <f t="shared" si="7"/>
        <v/>
      </c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58" customFormat="1" ht="283.14999999999998" hidden="1" customHeight="1" x14ac:dyDescent="0.3">
      <c r="A73" s="141"/>
      <c r="B73" s="71"/>
      <c r="C73" s="191" t="s">
        <v>270</v>
      </c>
      <c r="D73" s="191" t="s">
        <v>89</v>
      </c>
      <c r="E73" s="258" t="s">
        <v>316</v>
      </c>
      <c r="F73" s="24"/>
      <c r="G73" s="25"/>
      <c r="H73" s="25"/>
      <c r="I73" s="43">
        <f t="shared" si="13"/>
        <v>0</v>
      </c>
      <c r="J73" s="13">
        <f t="shared" si="9"/>
        <v>0</v>
      </c>
      <c r="K73" s="140" t="str">
        <f t="shared" si="10"/>
        <v/>
      </c>
      <c r="L73" s="162"/>
      <c r="M73" s="25"/>
      <c r="N73" s="25"/>
      <c r="O73" s="25"/>
      <c r="P73" s="12">
        <f t="shared" si="2"/>
        <v>0</v>
      </c>
      <c r="Q73" s="175" t="str">
        <f t="shared" si="3"/>
        <v/>
      </c>
      <c r="R73" s="180">
        <f t="shared" si="14"/>
        <v>0</v>
      </c>
      <c r="S73" s="25">
        <f t="shared" si="15"/>
        <v>0</v>
      </c>
      <c r="T73" s="25">
        <f t="shared" si="15"/>
        <v>0</v>
      </c>
      <c r="U73" s="13">
        <f t="shared" si="5"/>
        <v>0</v>
      </c>
      <c r="V73" s="25">
        <f t="shared" si="16"/>
        <v>0</v>
      </c>
      <c r="W73" s="140" t="str">
        <f t="shared" si="7"/>
        <v/>
      </c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7"/>
      <c r="GF73" s="57"/>
      <c r="GG73" s="57"/>
      <c r="GH73" s="57"/>
      <c r="GI73" s="57"/>
      <c r="GJ73" s="57"/>
      <c r="GK73" s="57"/>
      <c r="GL73" s="57"/>
      <c r="GM73" s="57"/>
      <c r="GN73" s="57"/>
    </row>
    <row r="74" spans="1:196" s="78" customFormat="1" ht="38.25" customHeight="1" x14ac:dyDescent="0.3">
      <c r="A74" s="139"/>
      <c r="B74" s="52" t="s">
        <v>7</v>
      </c>
      <c r="C74" s="186" t="s">
        <v>124</v>
      </c>
      <c r="D74" s="186" t="s">
        <v>57</v>
      </c>
      <c r="E74" s="251" t="s">
        <v>125</v>
      </c>
      <c r="F74" s="20">
        <v>7430.8</v>
      </c>
      <c r="G74" s="13">
        <v>5246</v>
      </c>
      <c r="H74" s="13">
        <v>3676.4</v>
      </c>
      <c r="I74" s="17">
        <f>H74/$H$12</f>
        <v>7.5343506053778177E-3</v>
      </c>
      <c r="J74" s="13">
        <f t="shared" si="9"/>
        <v>-1569.6</v>
      </c>
      <c r="K74" s="140">
        <f t="shared" si="10"/>
        <v>0.70080060998856275</v>
      </c>
      <c r="L74" s="161"/>
      <c r="M74" s="13"/>
      <c r="N74" s="13"/>
      <c r="O74" s="13"/>
      <c r="P74" s="12">
        <f t="shared" si="2"/>
        <v>0</v>
      </c>
      <c r="Q74" s="175" t="str">
        <f t="shared" si="3"/>
        <v/>
      </c>
      <c r="R74" s="179">
        <f>SUM(F74,L74)</f>
        <v>7430.8</v>
      </c>
      <c r="S74" s="13">
        <f>SUM(F74,M74)</f>
        <v>7430.8</v>
      </c>
      <c r="T74" s="13">
        <f>SUM(G74,N74)</f>
        <v>5246</v>
      </c>
      <c r="U74" s="13">
        <f t="shared" si="5"/>
        <v>3676.4</v>
      </c>
      <c r="V74" s="13">
        <f>U74-T74</f>
        <v>-1569.6</v>
      </c>
      <c r="W74" s="140">
        <f t="shared" si="7"/>
        <v>0.70080060998856275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77"/>
      <c r="GF74" s="77"/>
      <c r="GG74" s="77"/>
      <c r="GH74" s="77"/>
      <c r="GI74" s="77"/>
      <c r="GJ74" s="77"/>
      <c r="GK74" s="77"/>
      <c r="GL74" s="77"/>
      <c r="GM74" s="77"/>
      <c r="GN74" s="77"/>
    </row>
    <row r="75" spans="1:196" s="73" customFormat="1" ht="30" customHeight="1" x14ac:dyDescent="0.3">
      <c r="A75" s="137">
        <v>4</v>
      </c>
      <c r="B75" s="48" t="s">
        <v>14</v>
      </c>
      <c r="C75" s="48" t="s">
        <v>108</v>
      </c>
      <c r="D75" s="48"/>
      <c r="E75" s="156" t="s">
        <v>303</v>
      </c>
      <c r="F75" s="18">
        <f>SUM(F76:F79)</f>
        <v>14855.699999999999</v>
      </c>
      <c r="G75" s="12">
        <f t="shared" ref="G75:H75" si="17">SUM(G76:G79)</f>
        <v>8637</v>
      </c>
      <c r="H75" s="12">
        <f t="shared" si="17"/>
        <v>6553.6999999999989</v>
      </c>
      <c r="I75" s="21">
        <f t="shared" si="8"/>
        <v>1.3431039484948481E-2</v>
      </c>
      <c r="J75" s="12">
        <f t="shared" si="9"/>
        <v>-2083.3000000000011</v>
      </c>
      <c r="K75" s="138">
        <f t="shared" si="10"/>
        <v>0.75879356257959929</v>
      </c>
      <c r="L75" s="133">
        <f>SUM(L76:L79)</f>
        <v>3240.1</v>
      </c>
      <c r="M75" s="12">
        <f t="shared" ref="M75" si="18">SUM(M76:M79)</f>
        <v>3409.3</v>
      </c>
      <c r="N75" s="12">
        <f>SUM(N76:N79)</f>
        <v>3029.4</v>
      </c>
      <c r="O75" s="12">
        <f t="shared" ref="O75" si="19">SUM(O76:O79)</f>
        <v>1623.3</v>
      </c>
      <c r="P75" s="12">
        <f t="shared" si="2"/>
        <v>-1406.1000000000001</v>
      </c>
      <c r="Q75" s="174">
        <f t="shared" si="3"/>
        <v>0.53584868290750642</v>
      </c>
      <c r="R75" s="172">
        <f>SUM(R76:R79)</f>
        <v>18095.800000000003</v>
      </c>
      <c r="S75" s="12">
        <f t="shared" ref="S75:T75" si="20">SUM(S76:S79)</f>
        <v>18265</v>
      </c>
      <c r="T75" s="12">
        <f t="shared" si="20"/>
        <v>11666.4</v>
      </c>
      <c r="U75" s="12">
        <f t="shared" si="5"/>
        <v>8176.9999999999991</v>
      </c>
      <c r="V75" s="12">
        <f t="shared" si="6"/>
        <v>-3489.4000000000005</v>
      </c>
      <c r="W75" s="138">
        <f t="shared" si="7"/>
        <v>0.70090173489679763</v>
      </c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72"/>
      <c r="GF75" s="72"/>
      <c r="GG75" s="72"/>
      <c r="GH75" s="72"/>
      <c r="GI75" s="72"/>
      <c r="GJ75" s="72"/>
      <c r="GK75" s="72"/>
      <c r="GL75" s="72"/>
      <c r="GM75" s="72"/>
      <c r="GN75" s="72"/>
    </row>
    <row r="76" spans="1:196" ht="32.25" customHeight="1" x14ac:dyDescent="0.3">
      <c r="A76" s="139"/>
      <c r="B76" s="52" t="s">
        <v>27</v>
      </c>
      <c r="C76" s="190" t="s">
        <v>134</v>
      </c>
      <c r="D76" s="190" t="s">
        <v>62</v>
      </c>
      <c r="E76" s="246" t="s">
        <v>133</v>
      </c>
      <c r="F76" s="20">
        <v>6218.7</v>
      </c>
      <c r="G76" s="13">
        <v>3505.5</v>
      </c>
      <c r="H76" s="13">
        <v>2916.5</v>
      </c>
      <c r="I76" s="17">
        <f t="shared" si="8"/>
        <v>5.9770246819128509E-3</v>
      </c>
      <c r="J76" s="13">
        <f t="shared" si="9"/>
        <v>-589</v>
      </c>
      <c r="K76" s="140">
        <f t="shared" si="10"/>
        <v>0.83197831978319781</v>
      </c>
      <c r="L76" s="161">
        <v>329</v>
      </c>
      <c r="M76" s="13">
        <v>434.3</v>
      </c>
      <c r="N76" s="13">
        <v>118.4</v>
      </c>
      <c r="O76" s="13">
        <v>118.4</v>
      </c>
      <c r="P76" s="12">
        <f t="shared" si="2"/>
        <v>0</v>
      </c>
      <c r="Q76" s="175">
        <f t="shared" si="3"/>
        <v>1</v>
      </c>
      <c r="R76" s="179">
        <f t="shared" si="4"/>
        <v>6547.7</v>
      </c>
      <c r="S76" s="13">
        <f>SUM(F76,M76)</f>
        <v>6653</v>
      </c>
      <c r="T76" s="13">
        <f t="shared" si="5"/>
        <v>3623.9</v>
      </c>
      <c r="U76" s="13">
        <f t="shared" si="5"/>
        <v>3034.9</v>
      </c>
      <c r="V76" s="13">
        <f t="shared" si="6"/>
        <v>-589</v>
      </c>
      <c r="W76" s="140">
        <f t="shared" si="7"/>
        <v>0.8374679213002566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39"/>
      <c r="B77" s="52" t="s">
        <v>32</v>
      </c>
      <c r="C77" s="190" t="s">
        <v>61</v>
      </c>
      <c r="D77" s="190" t="s">
        <v>63</v>
      </c>
      <c r="E77" s="254" t="s">
        <v>135</v>
      </c>
      <c r="F77" s="20">
        <v>4732.8999999999996</v>
      </c>
      <c r="G77" s="13">
        <v>2981.4</v>
      </c>
      <c r="H77" s="13">
        <v>1906.4</v>
      </c>
      <c r="I77" s="17">
        <f t="shared" si="8"/>
        <v>3.906943203702609E-3</v>
      </c>
      <c r="J77" s="13">
        <f t="shared" si="9"/>
        <v>-1075</v>
      </c>
      <c r="K77" s="140">
        <f t="shared" si="10"/>
        <v>0.63943113973301136</v>
      </c>
      <c r="L77" s="161">
        <v>2847.6</v>
      </c>
      <c r="M77" s="13">
        <v>2887.4</v>
      </c>
      <c r="N77" s="13">
        <v>2854.7</v>
      </c>
      <c r="O77" s="13">
        <v>1448.6</v>
      </c>
      <c r="P77" s="13">
        <f t="shared" ref="P77:P140" si="21">O77-N77</f>
        <v>-1406.1</v>
      </c>
      <c r="Q77" s="175">
        <f t="shared" ref="Q77:Q144" si="22">IFERROR(100%*(O77/N77),"")</f>
        <v>0.50744386450415102</v>
      </c>
      <c r="R77" s="179">
        <f t="shared" si="4"/>
        <v>7580.5</v>
      </c>
      <c r="S77" s="13">
        <f t="shared" si="5"/>
        <v>7620.2999999999993</v>
      </c>
      <c r="T77" s="13">
        <f t="shared" si="5"/>
        <v>5836.1</v>
      </c>
      <c r="U77" s="13">
        <f t="shared" si="5"/>
        <v>3355</v>
      </c>
      <c r="V77" s="13">
        <f t="shared" si="6"/>
        <v>-2481.1000000000004</v>
      </c>
      <c r="W77" s="140">
        <f t="shared" ref="W77:W140" si="23">IFERROR(100%*(U77/T77),"")</f>
        <v>0.5748702044173335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39"/>
      <c r="B78" s="52" t="s">
        <v>28</v>
      </c>
      <c r="C78" s="190" t="s">
        <v>136</v>
      </c>
      <c r="D78" s="190" t="s">
        <v>64</v>
      </c>
      <c r="E78" s="246" t="s">
        <v>137</v>
      </c>
      <c r="F78" s="20">
        <v>3577.4</v>
      </c>
      <c r="G78" s="13">
        <v>1925</v>
      </c>
      <c r="H78" s="13">
        <v>1654.4</v>
      </c>
      <c r="I78" s="17">
        <f t="shared" si="8"/>
        <v>3.3904987600742744E-3</v>
      </c>
      <c r="J78" s="13">
        <f t="shared" ref="J78:J141" si="24">H78-G78</f>
        <v>-270.59999999999991</v>
      </c>
      <c r="K78" s="140">
        <f t="shared" si="10"/>
        <v>0.85942857142857143</v>
      </c>
      <c r="L78" s="161">
        <v>63.5</v>
      </c>
      <c r="M78" s="13">
        <v>87.6</v>
      </c>
      <c r="N78" s="13">
        <v>56.3</v>
      </c>
      <c r="O78" s="13">
        <v>56.3</v>
      </c>
      <c r="P78" s="12">
        <f t="shared" si="21"/>
        <v>0</v>
      </c>
      <c r="Q78" s="175">
        <f t="shared" si="22"/>
        <v>1</v>
      </c>
      <c r="R78" s="179">
        <f t="shared" si="4"/>
        <v>3640.9</v>
      </c>
      <c r="S78" s="13">
        <f t="shared" si="5"/>
        <v>3665</v>
      </c>
      <c r="T78" s="13">
        <f t="shared" si="5"/>
        <v>1981.3</v>
      </c>
      <c r="U78" s="13">
        <f t="shared" si="5"/>
        <v>1710.7</v>
      </c>
      <c r="V78" s="13">
        <f t="shared" si="6"/>
        <v>-270.59999999999991</v>
      </c>
      <c r="W78" s="140">
        <f t="shared" si="23"/>
        <v>0.86342300509766323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39"/>
      <c r="B79" s="52" t="s">
        <v>29</v>
      </c>
      <c r="C79" s="190" t="s">
        <v>138</v>
      </c>
      <c r="D79" s="190" t="s">
        <v>64</v>
      </c>
      <c r="E79" s="251" t="s">
        <v>139</v>
      </c>
      <c r="F79" s="20">
        <v>326.7</v>
      </c>
      <c r="G79" s="13">
        <v>225.1</v>
      </c>
      <c r="H79" s="13">
        <v>76.400000000000006</v>
      </c>
      <c r="I79" s="36">
        <f t="shared" si="8"/>
        <v>1.5657283925874914E-4</v>
      </c>
      <c r="J79" s="13">
        <f t="shared" si="24"/>
        <v>-148.69999999999999</v>
      </c>
      <c r="K79" s="140">
        <f t="shared" si="10"/>
        <v>0.33940470901821418</v>
      </c>
      <c r="L79" s="161"/>
      <c r="M79" s="13"/>
      <c r="N79" s="13"/>
      <c r="O79" s="13"/>
      <c r="P79" s="12">
        <f t="shared" si="21"/>
        <v>0</v>
      </c>
      <c r="Q79" s="175" t="str">
        <f t="shared" si="22"/>
        <v/>
      </c>
      <c r="R79" s="179">
        <f t="shared" si="4"/>
        <v>326.7</v>
      </c>
      <c r="S79" s="13">
        <f t="shared" si="5"/>
        <v>326.7</v>
      </c>
      <c r="T79" s="13">
        <f t="shared" si="5"/>
        <v>225.1</v>
      </c>
      <c r="U79" s="13">
        <f t="shared" si="5"/>
        <v>76.400000000000006</v>
      </c>
      <c r="V79" s="13">
        <f t="shared" si="6"/>
        <v>-148.69999999999999</v>
      </c>
      <c r="W79" s="140">
        <f t="shared" si="23"/>
        <v>0.33940470901821418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80" customFormat="1" ht="31.5" customHeight="1" thickBot="1" x14ac:dyDescent="0.35">
      <c r="A80" s="137">
        <v>5</v>
      </c>
      <c r="B80" s="48" t="s">
        <v>15</v>
      </c>
      <c r="C80" s="48" t="s">
        <v>110</v>
      </c>
      <c r="D80" s="48"/>
      <c r="E80" s="155" t="s">
        <v>302</v>
      </c>
      <c r="F80" s="18">
        <f>SUM(F81:F85)</f>
        <v>6887</v>
      </c>
      <c r="G80" s="12">
        <f t="shared" ref="G80:H80" si="25">SUM(G81:G85)</f>
        <v>3823.5</v>
      </c>
      <c r="H80" s="12">
        <f t="shared" si="25"/>
        <v>2885</v>
      </c>
      <c r="I80" s="21">
        <f t="shared" si="8"/>
        <v>5.9124691264593092E-3</v>
      </c>
      <c r="J80" s="12">
        <f t="shared" si="24"/>
        <v>-938.5</v>
      </c>
      <c r="K80" s="138">
        <f t="shared" ref="K80:K147" si="26">IFERROR(100%*(H80/G80),"")</f>
        <v>0.75454426572512101</v>
      </c>
      <c r="L80" s="133">
        <f>SUM(L81:L85)</f>
        <v>81.099999999999994</v>
      </c>
      <c r="M80" s="12">
        <f t="shared" ref="M80:N80" si="27">SUM(M81:M85)</f>
        <v>148.30000000000001</v>
      </c>
      <c r="N80" s="12">
        <f t="shared" si="27"/>
        <v>69.900000000000006</v>
      </c>
      <c r="O80" s="12">
        <f>SUM(O81:O85)</f>
        <v>69.900000000000006</v>
      </c>
      <c r="P80" s="12">
        <f t="shared" si="21"/>
        <v>0</v>
      </c>
      <c r="Q80" s="174">
        <f t="shared" si="22"/>
        <v>1</v>
      </c>
      <c r="R80" s="172">
        <f>SUM(R81:R85)</f>
        <v>6968.1</v>
      </c>
      <c r="S80" s="12">
        <f t="shared" ref="S80:T80" si="28">SUM(S81:S85)</f>
        <v>7035.3</v>
      </c>
      <c r="T80" s="12">
        <f t="shared" si="28"/>
        <v>3893.4</v>
      </c>
      <c r="U80" s="12">
        <f t="shared" si="5"/>
        <v>2954.9</v>
      </c>
      <c r="V80" s="12">
        <f t="shared" si="6"/>
        <v>-938.5</v>
      </c>
      <c r="W80" s="138">
        <f t="shared" si="23"/>
        <v>0.7589510453588123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9"/>
      <c r="GF80" s="79"/>
      <c r="GG80" s="79"/>
      <c r="GH80" s="79"/>
      <c r="GI80" s="79"/>
      <c r="GJ80" s="79"/>
      <c r="GK80" s="79"/>
      <c r="GL80" s="79"/>
      <c r="GM80" s="79"/>
      <c r="GN80" s="79"/>
    </row>
    <row r="81" spans="1:196" ht="42" customHeight="1" x14ac:dyDescent="0.3">
      <c r="A81" s="139"/>
      <c r="B81" s="52" t="s">
        <v>31</v>
      </c>
      <c r="C81" s="190" t="s">
        <v>65</v>
      </c>
      <c r="D81" s="190" t="s">
        <v>66</v>
      </c>
      <c r="E81" s="246" t="s">
        <v>67</v>
      </c>
      <c r="F81" s="20">
        <v>1868.5</v>
      </c>
      <c r="G81" s="13">
        <v>1237.4000000000001</v>
      </c>
      <c r="H81" s="13">
        <v>1023.8</v>
      </c>
      <c r="I81" s="17">
        <f t="shared" si="8"/>
        <v>2.0981580213757507E-3</v>
      </c>
      <c r="J81" s="13">
        <f t="shared" si="24"/>
        <v>-213.60000000000014</v>
      </c>
      <c r="K81" s="140">
        <f t="shared" si="26"/>
        <v>0.82737999030224652</v>
      </c>
      <c r="L81" s="161"/>
      <c r="M81" s="13"/>
      <c r="N81" s="13"/>
      <c r="O81" s="13"/>
      <c r="P81" s="12">
        <f t="shared" si="21"/>
        <v>0</v>
      </c>
      <c r="Q81" s="175" t="str">
        <f t="shared" si="22"/>
        <v/>
      </c>
      <c r="R81" s="179">
        <f t="shared" si="4"/>
        <v>1868.5</v>
      </c>
      <c r="S81" s="13">
        <f t="shared" si="5"/>
        <v>1868.5</v>
      </c>
      <c r="T81" s="13">
        <f t="shared" si="5"/>
        <v>1237.4000000000001</v>
      </c>
      <c r="U81" s="13">
        <f t="shared" si="5"/>
        <v>1023.8</v>
      </c>
      <c r="V81" s="13">
        <f t="shared" si="6"/>
        <v>-213.60000000000014</v>
      </c>
      <c r="W81" s="140">
        <f t="shared" si="23"/>
        <v>0.82737999030224652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39"/>
      <c r="B82" s="52" t="s">
        <v>31</v>
      </c>
      <c r="C82" s="190" t="s">
        <v>68</v>
      </c>
      <c r="D82" s="190" t="s">
        <v>66</v>
      </c>
      <c r="E82" s="246" t="s">
        <v>69</v>
      </c>
      <c r="F82" s="20">
        <v>426.7</v>
      </c>
      <c r="G82" s="13">
        <v>141.9</v>
      </c>
      <c r="H82" s="13">
        <v>69.3</v>
      </c>
      <c r="I82" s="37">
        <f t="shared" si="8"/>
        <v>1.4202222199779206E-4</v>
      </c>
      <c r="J82" s="13">
        <f t="shared" si="24"/>
        <v>-72.600000000000009</v>
      </c>
      <c r="K82" s="140">
        <f t="shared" si="26"/>
        <v>0.48837209302325579</v>
      </c>
      <c r="L82" s="161"/>
      <c r="M82" s="13"/>
      <c r="N82" s="13"/>
      <c r="O82" s="13"/>
      <c r="P82" s="12">
        <f t="shared" si="21"/>
        <v>0</v>
      </c>
      <c r="Q82" s="175" t="str">
        <f t="shared" si="22"/>
        <v/>
      </c>
      <c r="R82" s="179">
        <f t="shared" si="4"/>
        <v>426.7</v>
      </c>
      <c r="S82" s="13">
        <f t="shared" si="5"/>
        <v>426.7</v>
      </c>
      <c r="T82" s="13">
        <f t="shared" si="5"/>
        <v>141.9</v>
      </c>
      <c r="U82" s="13">
        <f t="shared" si="5"/>
        <v>69.3</v>
      </c>
      <c r="V82" s="13">
        <f t="shared" si="6"/>
        <v>-72.600000000000009</v>
      </c>
      <c r="W82" s="140">
        <f t="shared" si="23"/>
        <v>0.48837209302325579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82" customFormat="1" ht="40.5" customHeight="1" x14ac:dyDescent="0.3">
      <c r="A83" s="139"/>
      <c r="B83" s="52" t="s">
        <v>21</v>
      </c>
      <c r="C83" s="190" t="s">
        <v>70</v>
      </c>
      <c r="D83" s="190" t="s">
        <v>66</v>
      </c>
      <c r="E83" s="254" t="s">
        <v>71</v>
      </c>
      <c r="F83" s="20">
        <v>4033.7</v>
      </c>
      <c r="G83" s="13">
        <v>2150</v>
      </c>
      <c r="H83" s="13">
        <v>1527.1</v>
      </c>
      <c r="I83" s="17">
        <f t="shared" si="8"/>
        <v>3.1296123407334527E-3</v>
      </c>
      <c r="J83" s="13">
        <f t="shared" si="24"/>
        <v>-622.90000000000009</v>
      </c>
      <c r="K83" s="140">
        <f t="shared" si="26"/>
        <v>0.71027906976744182</v>
      </c>
      <c r="L83" s="161">
        <v>81.099999999999994</v>
      </c>
      <c r="M83" s="13">
        <v>148.30000000000001</v>
      </c>
      <c r="N83" s="13">
        <v>69.900000000000006</v>
      </c>
      <c r="O83" s="112">
        <v>69.900000000000006</v>
      </c>
      <c r="P83" s="12">
        <f t="shared" si="21"/>
        <v>0</v>
      </c>
      <c r="Q83" s="175">
        <f t="shared" si="22"/>
        <v>1</v>
      </c>
      <c r="R83" s="179">
        <f t="shared" si="4"/>
        <v>4114.8</v>
      </c>
      <c r="S83" s="13">
        <f t="shared" si="5"/>
        <v>4182</v>
      </c>
      <c r="T83" s="13">
        <f t="shared" si="5"/>
        <v>2219.9</v>
      </c>
      <c r="U83" s="13">
        <f t="shared" si="5"/>
        <v>1597</v>
      </c>
      <c r="V83" s="13">
        <f t="shared" si="6"/>
        <v>-622.90000000000009</v>
      </c>
      <c r="W83" s="140">
        <f t="shared" si="23"/>
        <v>0.71940177485472312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1"/>
      <c r="GF83" s="81"/>
      <c r="GG83" s="81"/>
      <c r="GH83" s="81"/>
      <c r="GI83" s="81"/>
      <c r="GJ83" s="81"/>
      <c r="GK83" s="81"/>
      <c r="GL83" s="81"/>
      <c r="GM83" s="81"/>
      <c r="GN83" s="81"/>
    </row>
    <row r="84" spans="1:196" s="82" customFormat="1" ht="57" customHeight="1" x14ac:dyDescent="0.3">
      <c r="A84" s="139"/>
      <c r="B84" s="52" t="s">
        <v>21</v>
      </c>
      <c r="C84" s="190" t="s">
        <v>349</v>
      </c>
      <c r="D84" s="190" t="s">
        <v>66</v>
      </c>
      <c r="E84" s="254" t="s">
        <v>350</v>
      </c>
      <c r="F84" s="20">
        <v>98.1</v>
      </c>
      <c r="G84" s="13">
        <v>39.200000000000003</v>
      </c>
      <c r="H84" s="13">
        <v>9.8000000000000007</v>
      </c>
      <c r="I84" s="17">
        <f t="shared" si="8"/>
        <v>2.0083950585546354E-5</v>
      </c>
      <c r="J84" s="13">
        <f t="shared" si="24"/>
        <v>-29.400000000000002</v>
      </c>
      <c r="K84" s="140">
        <f t="shared" si="26"/>
        <v>0.25</v>
      </c>
      <c r="L84" s="161"/>
      <c r="M84" s="13"/>
      <c r="N84" s="13"/>
      <c r="O84" s="13"/>
      <c r="P84" s="12">
        <f t="shared" si="21"/>
        <v>0</v>
      </c>
      <c r="Q84" s="175" t="str">
        <f t="shared" si="22"/>
        <v/>
      </c>
      <c r="R84" s="179">
        <f t="shared" si="4"/>
        <v>98.1</v>
      </c>
      <c r="S84" s="13">
        <f t="shared" si="5"/>
        <v>98.1</v>
      </c>
      <c r="T84" s="13">
        <f t="shared" si="5"/>
        <v>39.200000000000003</v>
      </c>
      <c r="U84" s="13">
        <f t="shared" si="5"/>
        <v>9.8000000000000007</v>
      </c>
      <c r="V84" s="13">
        <f t="shared" si="6"/>
        <v>-29.400000000000002</v>
      </c>
      <c r="W84" s="140">
        <f t="shared" si="23"/>
        <v>0.25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1"/>
      <c r="GF84" s="81"/>
      <c r="GG84" s="81"/>
      <c r="GH84" s="81"/>
      <c r="GI84" s="81"/>
      <c r="GJ84" s="81"/>
      <c r="GK84" s="81"/>
      <c r="GL84" s="81"/>
      <c r="GM84" s="81"/>
      <c r="GN84" s="81"/>
    </row>
    <row r="85" spans="1:196" s="82" customFormat="1" ht="41.25" customHeight="1" thickBot="1" x14ac:dyDescent="0.35">
      <c r="A85" s="139"/>
      <c r="B85" s="52" t="s">
        <v>21</v>
      </c>
      <c r="C85" s="190" t="s">
        <v>187</v>
      </c>
      <c r="D85" s="190" t="s">
        <v>66</v>
      </c>
      <c r="E85" s="254" t="s">
        <v>193</v>
      </c>
      <c r="F85" s="20">
        <v>460</v>
      </c>
      <c r="G85" s="13">
        <v>255</v>
      </c>
      <c r="H85" s="13">
        <v>255</v>
      </c>
      <c r="I85" s="37">
        <f t="shared" si="8"/>
        <v>5.2259259176676732E-4</v>
      </c>
      <c r="J85" s="13">
        <f t="shared" si="24"/>
        <v>0</v>
      </c>
      <c r="K85" s="140">
        <f t="shared" si="26"/>
        <v>1</v>
      </c>
      <c r="L85" s="161"/>
      <c r="M85" s="13"/>
      <c r="N85" s="13"/>
      <c r="O85" s="13"/>
      <c r="P85" s="12">
        <f t="shared" si="21"/>
        <v>0</v>
      </c>
      <c r="Q85" s="175" t="str">
        <f t="shared" si="22"/>
        <v/>
      </c>
      <c r="R85" s="179">
        <f t="shared" si="4"/>
        <v>460</v>
      </c>
      <c r="S85" s="13">
        <f t="shared" si="5"/>
        <v>460</v>
      </c>
      <c r="T85" s="13">
        <f t="shared" si="5"/>
        <v>255</v>
      </c>
      <c r="U85" s="13">
        <f t="shared" si="5"/>
        <v>255</v>
      </c>
      <c r="V85" s="13">
        <f t="shared" si="6"/>
        <v>0</v>
      </c>
      <c r="W85" s="140">
        <f t="shared" si="23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81"/>
      <c r="GF85" s="81"/>
      <c r="GG85" s="81"/>
      <c r="GH85" s="81"/>
      <c r="GI85" s="81"/>
      <c r="GJ85" s="81"/>
      <c r="GK85" s="81"/>
      <c r="GL85" s="81"/>
      <c r="GM85" s="81"/>
      <c r="GN85" s="81"/>
    </row>
    <row r="86" spans="1:196" s="235" customFormat="1" ht="74.25" customHeight="1" thickBot="1" x14ac:dyDescent="0.35">
      <c r="A86" s="146">
        <v>6</v>
      </c>
      <c r="B86" s="117" t="s">
        <v>16</v>
      </c>
      <c r="C86" s="117" t="s">
        <v>140</v>
      </c>
      <c r="D86" s="117" t="s">
        <v>51</v>
      </c>
      <c r="E86" s="237" t="s">
        <v>117</v>
      </c>
      <c r="F86" s="107">
        <v>46092.1</v>
      </c>
      <c r="G86" s="119">
        <v>25548.400000000001</v>
      </c>
      <c r="H86" s="119">
        <v>22767.5</v>
      </c>
      <c r="I86" s="232">
        <f t="shared" si="8"/>
        <v>4.6659320913921082E-2</v>
      </c>
      <c r="J86" s="12">
        <f t="shared" si="24"/>
        <v>-2780.9000000000015</v>
      </c>
      <c r="K86" s="147">
        <f t="shared" si="26"/>
        <v>0.89115169638803204</v>
      </c>
      <c r="L86" s="120">
        <v>2213.9</v>
      </c>
      <c r="M86" s="119">
        <v>2253.4</v>
      </c>
      <c r="N86" s="119">
        <v>1364</v>
      </c>
      <c r="O86" s="119">
        <v>53.9</v>
      </c>
      <c r="P86" s="12">
        <f t="shared" si="21"/>
        <v>-1310.0999999999999</v>
      </c>
      <c r="Q86" s="195">
        <f t="shared" si="22"/>
        <v>3.9516129032258061E-2</v>
      </c>
      <c r="R86" s="233">
        <f t="shared" si="4"/>
        <v>48306</v>
      </c>
      <c r="S86" s="119">
        <f t="shared" si="5"/>
        <v>48345.5</v>
      </c>
      <c r="T86" s="119">
        <f t="shared" si="5"/>
        <v>26912.400000000001</v>
      </c>
      <c r="U86" s="119">
        <f t="shared" si="5"/>
        <v>22821.4</v>
      </c>
      <c r="V86" s="119">
        <f t="shared" si="6"/>
        <v>-4091</v>
      </c>
      <c r="W86" s="147">
        <f t="shared" si="23"/>
        <v>0.84798828792675496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</row>
    <row r="87" spans="1:196" s="116" customFormat="1" ht="42" customHeight="1" thickBot="1" x14ac:dyDescent="0.35">
      <c r="A87" s="146">
        <v>7</v>
      </c>
      <c r="B87" s="117" t="s">
        <v>16</v>
      </c>
      <c r="C87" s="117" t="s">
        <v>141</v>
      </c>
      <c r="D87" s="117" t="s">
        <v>51</v>
      </c>
      <c r="E87" s="237" t="s">
        <v>226</v>
      </c>
      <c r="F87" s="107">
        <v>55472.2</v>
      </c>
      <c r="G87" s="119">
        <v>32417.3</v>
      </c>
      <c r="H87" s="236">
        <v>29203.3</v>
      </c>
      <c r="I87" s="232">
        <f t="shared" ref="I87:I157" si="29">H87/$H$12</f>
        <v>5.9848738177029168E-2</v>
      </c>
      <c r="J87" s="12">
        <f t="shared" si="24"/>
        <v>-3214</v>
      </c>
      <c r="K87" s="147">
        <f t="shared" si="26"/>
        <v>0.90085540745219372</v>
      </c>
      <c r="L87" s="120">
        <v>1670</v>
      </c>
      <c r="M87" s="119">
        <v>2908.8</v>
      </c>
      <c r="N87" s="119">
        <v>1908.8</v>
      </c>
      <c r="O87" s="119">
        <v>1347.3</v>
      </c>
      <c r="P87" s="12">
        <f t="shared" si="21"/>
        <v>-561.5</v>
      </c>
      <c r="Q87" s="195">
        <f t="shared" si="22"/>
        <v>0.70583612740989099</v>
      </c>
      <c r="R87" s="233">
        <f t="shared" ref="R87:R169" si="30">SUM(F87,L87)</f>
        <v>57142.2</v>
      </c>
      <c r="S87" s="119">
        <f t="shared" ref="S87:U178" si="31">SUM(F87,M87)</f>
        <v>58381</v>
      </c>
      <c r="T87" s="119">
        <f t="shared" si="31"/>
        <v>34326.1</v>
      </c>
      <c r="U87" s="119">
        <f t="shared" si="31"/>
        <v>30550.6</v>
      </c>
      <c r="V87" s="119">
        <f t="shared" ref="V87:V169" si="32">U87-T87</f>
        <v>-3775.5</v>
      </c>
      <c r="W87" s="147">
        <f t="shared" si="23"/>
        <v>0.8900108081022895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</row>
    <row r="88" spans="1:196" s="116" customFormat="1" ht="26.25" customHeight="1" thickBot="1" x14ac:dyDescent="0.35">
      <c r="A88" s="146">
        <v>8</v>
      </c>
      <c r="B88" s="117" t="s">
        <v>16</v>
      </c>
      <c r="C88" s="117" t="s">
        <v>50</v>
      </c>
      <c r="D88" s="117" t="s">
        <v>85</v>
      </c>
      <c r="E88" s="158" t="s">
        <v>178</v>
      </c>
      <c r="F88" s="107">
        <v>2948.9</v>
      </c>
      <c r="G88" s="119">
        <v>1767</v>
      </c>
      <c r="H88" s="119">
        <v>1256.5999999999999</v>
      </c>
      <c r="I88" s="232">
        <f t="shared" si="29"/>
        <v>2.5752543169181171E-3</v>
      </c>
      <c r="J88" s="12">
        <f t="shared" si="24"/>
        <v>-510.40000000000009</v>
      </c>
      <c r="K88" s="147">
        <f t="shared" si="26"/>
        <v>0.71114883984153932</v>
      </c>
      <c r="L88" s="120"/>
      <c r="M88" s="119"/>
      <c r="N88" s="119"/>
      <c r="O88" s="119"/>
      <c r="P88" s="12">
        <f t="shared" si="21"/>
        <v>0</v>
      </c>
      <c r="Q88" s="195" t="str">
        <f t="shared" si="22"/>
        <v/>
      </c>
      <c r="R88" s="233">
        <f t="shared" si="30"/>
        <v>2948.9</v>
      </c>
      <c r="S88" s="119">
        <f t="shared" si="31"/>
        <v>2948.9</v>
      </c>
      <c r="T88" s="119">
        <f t="shared" si="31"/>
        <v>1767</v>
      </c>
      <c r="U88" s="119">
        <f t="shared" si="31"/>
        <v>1256.5999999999999</v>
      </c>
      <c r="V88" s="119">
        <f t="shared" si="32"/>
        <v>-510.40000000000009</v>
      </c>
      <c r="W88" s="147">
        <f t="shared" si="23"/>
        <v>0.71114883984153932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</row>
    <row r="89" spans="1:196" s="5" customFormat="1" ht="27.75" customHeight="1" thickBot="1" x14ac:dyDescent="0.35">
      <c r="A89" s="137">
        <v>9</v>
      </c>
      <c r="B89" s="48"/>
      <c r="C89" s="48" t="s">
        <v>313</v>
      </c>
      <c r="D89" s="48" t="s">
        <v>141</v>
      </c>
      <c r="E89" s="155" t="s">
        <v>314</v>
      </c>
      <c r="F89" s="18">
        <v>14.2</v>
      </c>
      <c r="G89" s="12">
        <v>8</v>
      </c>
      <c r="H89" s="12">
        <v>8.0000000000000002E-3</v>
      </c>
      <c r="I89" s="21">
        <f t="shared" si="29"/>
        <v>1.639506170248682E-8</v>
      </c>
      <c r="J89" s="12">
        <f t="shared" si="24"/>
        <v>-7.992</v>
      </c>
      <c r="K89" s="138">
        <f t="shared" si="26"/>
        <v>1E-3</v>
      </c>
      <c r="L89" s="133"/>
      <c r="M89" s="12"/>
      <c r="N89" s="12"/>
      <c r="O89" s="12"/>
      <c r="P89" s="12">
        <f t="shared" si="21"/>
        <v>0</v>
      </c>
      <c r="Q89" s="174"/>
      <c r="R89" s="172">
        <f t="shared" si="30"/>
        <v>14.2</v>
      </c>
      <c r="S89" s="12">
        <f t="shared" si="31"/>
        <v>14.2</v>
      </c>
      <c r="T89" s="12">
        <f t="shared" si="31"/>
        <v>8</v>
      </c>
      <c r="U89" s="12">
        <f t="shared" si="31"/>
        <v>8.0000000000000002E-3</v>
      </c>
      <c r="V89" s="12">
        <f t="shared" si="32"/>
        <v>-7.992</v>
      </c>
      <c r="W89" s="138">
        <f t="shared" si="23"/>
        <v>1E-3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37">
        <v>10</v>
      </c>
      <c r="B90" s="48" t="s">
        <v>30</v>
      </c>
      <c r="C90" s="48" t="s">
        <v>109</v>
      </c>
      <c r="D90" s="48"/>
      <c r="E90" s="155" t="s">
        <v>75</v>
      </c>
      <c r="F90" s="18">
        <f>SUM(F91:F97,F99:F102)</f>
        <v>82742.599999999991</v>
      </c>
      <c r="G90" s="12">
        <f t="shared" ref="G90:H90" si="33">SUM(G91:G97,G99:G102)</f>
        <v>44518</v>
      </c>
      <c r="H90" s="12">
        <f t="shared" si="33"/>
        <v>41487.1</v>
      </c>
      <c r="I90" s="21">
        <f t="shared" si="29"/>
        <v>8.5022945544655115E-2</v>
      </c>
      <c r="J90" s="12">
        <f t="shared" si="24"/>
        <v>-3030.9000000000015</v>
      </c>
      <c r="K90" s="138">
        <f t="shared" si="26"/>
        <v>0.93191742665887956</v>
      </c>
      <c r="L90" s="133">
        <f>SUM(L91:L97,L99:L102)</f>
        <v>26572</v>
      </c>
      <c r="M90" s="12">
        <f t="shared" ref="M90:O90" si="34">SUM(M91:M97,M99:M102)</f>
        <v>26572</v>
      </c>
      <c r="N90" s="12">
        <f t="shared" si="34"/>
        <v>11173.3</v>
      </c>
      <c r="O90" s="12">
        <f t="shared" si="34"/>
        <v>4872.8</v>
      </c>
      <c r="P90" s="12">
        <f t="shared" si="21"/>
        <v>-6300.4999999999991</v>
      </c>
      <c r="Q90" s="174">
        <f t="shared" si="22"/>
        <v>0.43611108625025735</v>
      </c>
      <c r="R90" s="172">
        <f>SUM(R91:R97,R99:R102)</f>
        <v>109314.59999999999</v>
      </c>
      <c r="S90" s="12">
        <f t="shared" ref="S90:T90" si="35">SUM(S91:S97,S99:S102)</f>
        <v>109314.59999999999</v>
      </c>
      <c r="T90" s="12">
        <f t="shared" si="35"/>
        <v>55691.3</v>
      </c>
      <c r="U90" s="12">
        <f t="shared" si="31"/>
        <v>46359.9</v>
      </c>
      <c r="V90" s="12">
        <f t="shared" si="32"/>
        <v>-9331.4000000000015</v>
      </c>
      <c r="W90" s="138">
        <f t="shared" si="23"/>
        <v>0.83244420582748113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39"/>
      <c r="B91" s="52"/>
      <c r="C91" s="70" t="s">
        <v>156</v>
      </c>
      <c r="D91" s="70" t="s">
        <v>72</v>
      </c>
      <c r="E91" s="254" t="s">
        <v>157</v>
      </c>
      <c r="F91" s="20">
        <v>697.6</v>
      </c>
      <c r="G91" s="13">
        <v>50.1</v>
      </c>
      <c r="H91" s="13"/>
      <c r="I91" s="17">
        <f t="shared" si="29"/>
        <v>0</v>
      </c>
      <c r="J91" s="13">
        <f t="shared" si="24"/>
        <v>-50.1</v>
      </c>
      <c r="K91" s="140">
        <f t="shared" si="26"/>
        <v>0</v>
      </c>
      <c r="L91" s="161"/>
      <c r="M91" s="13"/>
      <c r="N91" s="13"/>
      <c r="O91" s="13"/>
      <c r="P91" s="12">
        <f t="shared" si="21"/>
        <v>0</v>
      </c>
      <c r="Q91" s="175" t="str">
        <f t="shared" si="22"/>
        <v/>
      </c>
      <c r="R91" s="179">
        <f t="shared" si="30"/>
        <v>697.6</v>
      </c>
      <c r="S91" s="13">
        <f t="shared" si="31"/>
        <v>697.6</v>
      </c>
      <c r="T91" s="13">
        <f t="shared" si="31"/>
        <v>50.1</v>
      </c>
      <c r="U91" s="13">
        <f t="shared" si="31"/>
        <v>0</v>
      </c>
      <c r="V91" s="13">
        <f t="shared" si="32"/>
        <v>-50.1</v>
      </c>
      <c r="W91" s="140">
        <f t="shared" si="23"/>
        <v>0</v>
      </c>
      <c r="X91" s="7"/>
      <c r="Y91" s="74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39"/>
      <c r="B92" s="52"/>
      <c r="C92" s="70" t="s">
        <v>323</v>
      </c>
      <c r="D92" s="70" t="s">
        <v>73</v>
      </c>
      <c r="E92" s="254" t="s">
        <v>324</v>
      </c>
      <c r="F92" s="20">
        <v>3143</v>
      </c>
      <c r="G92" s="13">
        <v>1776.9</v>
      </c>
      <c r="H92" s="13">
        <v>1776.9</v>
      </c>
      <c r="I92" s="17">
        <f t="shared" si="29"/>
        <v>3.6415481423936039E-3</v>
      </c>
      <c r="J92" s="13">
        <f t="shared" si="24"/>
        <v>0</v>
      </c>
      <c r="K92" s="140">
        <f t="shared" si="26"/>
        <v>1</v>
      </c>
      <c r="L92" s="161">
        <v>362.6</v>
      </c>
      <c r="M92" s="13">
        <v>362.6</v>
      </c>
      <c r="N92" s="13">
        <v>12.3</v>
      </c>
      <c r="O92" s="13">
        <v>12.3</v>
      </c>
      <c r="P92" s="12">
        <f t="shared" si="21"/>
        <v>0</v>
      </c>
      <c r="Q92" s="175">
        <f t="shared" si="22"/>
        <v>1</v>
      </c>
      <c r="R92" s="179">
        <f t="shared" si="30"/>
        <v>3505.6</v>
      </c>
      <c r="S92" s="13">
        <f t="shared" si="31"/>
        <v>3505.6</v>
      </c>
      <c r="T92" s="13">
        <f t="shared" si="31"/>
        <v>1789.2</v>
      </c>
      <c r="U92" s="13">
        <f>SUM(H92,O92)</f>
        <v>1789.2</v>
      </c>
      <c r="V92" s="13">
        <f t="shared" si="32"/>
        <v>0</v>
      </c>
      <c r="W92" s="140">
        <f t="shared" si="23"/>
        <v>1</v>
      </c>
      <c r="X92" s="7"/>
      <c r="Y92" s="74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39"/>
      <c r="B93" s="52" t="s">
        <v>34</v>
      </c>
      <c r="C93" s="70" t="s">
        <v>152</v>
      </c>
      <c r="D93" s="70" t="s">
        <v>73</v>
      </c>
      <c r="E93" s="254" t="s">
        <v>153</v>
      </c>
      <c r="F93" s="20"/>
      <c r="G93" s="13"/>
      <c r="H93" s="13"/>
      <c r="I93" s="37">
        <f t="shared" si="29"/>
        <v>0</v>
      </c>
      <c r="J93" s="13">
        <f t="shared" si="24"/>
        <v>0</v>
      </c>
      <c r="K93" s="140" t="str">
        <f t="shared" si="26"/>
        <v/>
      </c>
      <c r="L93" s="161">
        <v>8400</v>
      </c>
      <c r="M93" s="13">
        <v>8400</v>
      </c>
      <c r="N93" s="13"/>
      <c r="O93" s="13"/>
      <c r="P93" s="12">
        <f t="shared" si="21"/>
        <v>0</v>
      </c>
      <c r="Q93" s="175" t="str">
        <f t="shared" si="22"/>
        <v/>
      </c>
      <c r="R93" s="179">
        <f t="shared" si="30"/>
        <v>8400</v>
      </c>
      <c r="S93" s="13">
        <f t="shared" si="31"/>
        <v>8400</v>
      </c>
      <c r="T93" s="13">
        <f t="shared" si="31"/>
        <v>0</v>
      </c>
      <c r="U93" s="13">
        <f t="shared" si="31"/>
        <v>0</v>
      </c>
      <c r="V93" s="13">
        <f t="shared" si="32"/>
        <v>0</v>
      </c>
      <c r="W93" s="140" t="str">
        <f t="shared" si="23"/>
        <v/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39"/>
      <c r="B94" s="52" t="s">
        <v>34</v>
      </c>
      <c r="C94" s="70" t="s">
        <v>154</v>
      </c>
      <c r="D94" s="70" t="s">
        <v>73</v>
      </c>
      <c r="E94" s="254" t="s">
        <v>155</v>
      </c>
      <c r="F94" s="20"/>
      <c r="G94" s="13"/>
      <c r="H94" s="13"/>
      <c r="I94" s="17">
        <f t="shared" si="29"/>
        <v>0</v>
      </c>
      <c r="J94" s="13">
        <f t="shared" si="24"/>
        <v>0</v>
      </c>
      <c r="K94" s="140" t="str">
        <f t="shared" si="26"/>
        <v/>
      </c>
      <c r="L94" s="161">
        <v>10230</v>
      </c>
      <c r="M94" s="13">
        <v>10230</v>
      </c>
      <c r="N94" s="13">
        <v>3730</v>
      </c>
      <c r="O94" s="13">
        <v>145.4</v>
      </c>
      <c r="P94" s="13">
        <f t="shared" si="21"/>
        <v>-3584.6</v>
      </c>
      <c r="Q94" s="175">
        <f t="shared" si="22"/>
        <v>3.8981233243967829E-2</v>
      </c>
      <c r="R94" s="179">
        <f t="shared" si="30"/>
        <v>10230</v>
      </c>
      <c r="S94" s="13">
        <f t="shared" si="31"/>
        <v>10230</v>
      </c>
      <c r="T94" s="13">
        <f t="shared" si="31"/>
        <v>3730</v>
      </c>
      <c r="U94" s="13">
        <f t="shared" si="31"/>
        <v>145.4</v>
      </c>
      <c r="V94" s="13">
        <f t="shared" si="32"/>
        <v>-3584.6</v>
      </c>
      <c r="W94" s="140">
        <f t="shared" si="23"/>
        <v>3.8981233243967829E-2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hidden="1" customHeight="1" x14ac:dyDescent="0.3">
      <c r="A95" s="139"/>
      <c r="B95" s="52"/>
      <c r="C95" s="70" t="s">
        <v>168</v>
      </c>
      <c r="D95" s="70" t="s">
        <v>73</v>
      </c>
      <c r="E95" s="259" t="s">
        <v>74</v>
      </c>
      <c r="F95" s="20"/>
      <c r="G95" s="13"/>
      <c r="H95" s="13"/>
      <c r="I95" s="37">
        <f t="shared" si="29"/>
        <v>0</v>
      </c>
      <c r="J95" s="13">
        <f t="shared" si="24"/>
        <v>0</v>
      </c>
      <c r="K95" s="140" t="str">
        <f t="shared" si="26"/>
        <v/>
      </c>
      <c r="L95" s="161"/>
      <c r="M95" s="13"/>
      <c r="N95" s="13"/>
      <c r="O95" s="13"/>
      <c r="P95" s="13">
        <f t="shared" si="21"/>
        <v>0</v>
      </c>
      <c r="Q95" s="175" t="str">
        <f t="shared" si="22"/>
        <v/>
      </c>
      <c r="R95" s="179">
        <f t="shared" si="30"/>
        <v>0</v>
      </c>
      <c r="S95" s="13">
        <f t="shared" si="31"/>
        <v>0</v>
      </c>
      <c r="T95" s="13">
        <f t="shared" si="31"/>
        <v>0</v>
      </c>
      <c r="U95" s="13">
        <f t="shared" si="31"/>
        <v>0</v>
      </c>
      <c r="V95" s="13">
        <f t="shared" si="32"/>
        <v>0</v>
      </c>
      <c r="W95" s="140" t="str">
        <f t="shared" si="23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39"/>
      <c r="B96" s="52" t="s">
        <v>34</v>
      </c>
      <c r="C96" s="190" t="s">
        <v>182</v>
      </c>
      <c r="D96" s="190" t="s">
        <v>73</v>
      </c>
      <c r="E96" s="259" t="s">
        <v>183</v>
      </c>
      <c r="F96" s="20">
        <v>17900.099999999999</v>
      </c>
      <c r="G96" s="13">
        <v>8950.1</v>
      </c>
      <c r="H96" s="13">
        <v>8950</v>
      </c>
      <c r="I96" s="17">
        <f t="shared" si="29"/>
        <v>1.8341975279657131E-2</v>
      </c>
      <c r="J96" s="13">
        <f t="shared" si="24"/>
        <v>-0.1000000000003638</v>
      </c>
      <c r="K96" s="140">
        <f t="shared" si="26"/>
        <v>0.99998882694048108</v>
      </c>
      <c r="L96" s="161"/>
      <c r="M96" s="13"/>
      <c r="N96" s="13"/>
      <c r="O96" s="13"/>
      <c r="P96" s="13">
        <f t="shared" si="21"/>
        <v>0</v>
      </c>
      <c r="Q96" s="175" t="str">
        <f t="shared" si="22"/>
        <v/>
      </c>
      <c r="R96" s="179">
        <f t="shared" si="30"/>
        <v>17900.099999999999</v>
      </c>
      <c r="S96" s="13">
        <f t="shared" si="31"/>
        <v>17900.099999999999</v>
      </c>
      <c r="T96" s="13">
        <f t="shared" si="31"/>
        <v>8950.1</v>
      </c>
      <c r="U96" s="13">
        <f t="shared" si="31"/>
        <v>8950</v>
      </c>
      <c r="V96" s="13">
        <f t="shared" si="32"/>
        <v>-0.1000000000003638</v>
      </c>
      <c r="W96" s="140">
        <f t="shared" si="23"/>
        <v>0.99998882694048108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39"/>
      <c r="B97" s="52" t="s">
        <v>17</v>
      </c>
      <c r="C97" s="190" t="s">
        <v>142</v>
      </c>
      <c r="D97" s="190" t="s">
        <v>73</v>
      </c>
      <c r="E97" s="260" t="s">
        <v>143</v>
      </c>
      <c r="F97" s="26">
        <v>60313.2</v>
      </c>
      <c r="G97" s="27">
        <v>33393.9</v>
      </c>
      <c r="H97" s="27">
        <v>30760.2</v>
      </c>
      <c r="I97" s="17">
        <f t="shared" si="29"/>
        <v>6.3039422122604383E-2</v>
      </c>
      <c r="J97" s="13">
        <f t="shared" si="24"/>
        <v>-2633.7000000000007</v>
      </c>
      <c r="K97" s="140">
        <f t="shared" si="26"/>
        <v>0.92113230260616463</v>
      </c>
      <c r="L97" s="161">
        <v>7579.4</v>
      </c>
      <c r="M97" s="13">
        <v>7579.4</v>
      </c>
      <c r="N97" s="13">
        <v>7431</v>
      </c>
      <c r="O97" s="13">
        <v>4715.1000000000004</v>
      </c>
      <c r="P97" s="13">
        <f t="shared" si="21"/>
        <v>-2715.8999999999996</v>
      </c>
      <c r="Q97" s="175">
        <f t="shared" si="22"/>
        <v>0.63451756156641104</v>
      </c>
      <c r="R97" s="179">
        <f t="shared" si="30"/>
        <v>67892.599999999991</v>
      </c>
      <c r="S97" s="13">
        <f t="shared" si="31"/>
        <v>67892.599999999991</v>
      </c>
      <c r="T97" s="13">
        <f t="shared" si="31"/>
        <v>40824.9</v>
      </c>
      <c r="U97" s="13">
        <f t="shared" si="31"/>
        <v>35475.300000000003</v>
      </c>
      <c r="V97" s="13">
        <f t="shared" si="32"/>
        <v>-5349.5999999999985</v>
      </c>
      <c r="W97" s="140">
        <f t="shared" si="23"/>
        <v>0.86896232446374644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58" customFormat="1" ht="69" hidden="1" customHeight="1" x14ac:dyDescent="0.3">
      <c r="A98" s="141"/>
      <c r="B98" s="54"/>
      <c r="C98" s="187"/>
      <c r="D98" s="187"/>
      <c r="E98" s="250" t="s">
        <v>285</v>
      </c>
      <c r="F98" s="24"/>
      <c r="G98" s="25"/>
      <c r="H98" s="25"/>
      <c r="I98" s="38">
        <f t="shared" si="29"/>
        <v>0</v>
      </c>
      <c r="J98" s="13">
        <f t="shared" si="24"/>
        <v>0</v>
      </c>
      <c r="K98" s="140" t="str">
        <f t="shared" si="26"/>
        <v/>
      </c>
      <c r="L98" s="162"/>
      <c r="M98" s="25"/>
      <c r="N98" s="25"/>
      <c r="O98" s="41"/>
      <c r="P98" s="12">
        <f t="shared" si="21"/>
        <v>0</v>
      </c>
      <c r="Q98" s="175" t="str">
        <f t="shared" si="22"/>
        <v/>
      </c>
      <c r="R98" s="180">
        <f t="shared" si="30"/>
        <v>0</v>
      </c>
      <c r="S98" s="25">
        <f t="shared" si="31"/>
        <v>0</v>
      </c>
      <c r="T98" s="25">
        <f t="shared" si="31"/>
        <v>0</v>
      </c>
      <c r="U98" s="13">
        <f t="shared" si="31"/>
        <v>0</v>
      </c>
      <c r="V98" s="13">
        <f t="shared" si="32"/>
        <v>0</v>
      </c>
      <c r="W98" s="140" t="str">
        <f t="shared" si="23"/>
        <v/>
      </c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7"/>
      <c r="GF98" s="57"/>
      <c r="GG98" s="57"/>
      <c r="GH98" s="57"/>
      <c r="GI98" s="57"/>
      <c r="GJ98" s="57"/>
      <c r="GK98" s="57"/>
      <c r="GL98" s="57"/>
      <c r="GM98" s="57"/>
      <c r="GN98" s="57"/>
    </row>
    <row r="99" spans="1:196" s="58" customFormat="1" ht="135.6" hidden="1" customHeight="1" x14ac:dyDescent="0.3">
      <c r="A99" s="141"/>
      <c r="B99" s="54" t="s">
        <v>17</v>
      </c>
      <c r="C99" s="191" t="s">
        <v>284</v>
      </c>
      <c r="D99" s="191" t="s">
        <v>265</v>
      </c>
      <c r="E99" s="261" t="s">
        <v>287</v>
      </c>
      <c r="F99" s="28"/>
      <c r="G99" s="29"/>
      <c r="H99" s="29"/>
      <c r="I99" s="38">
        <f t="shared" si="29"/>
        <v>0</v>
      </c>
      <c r="J99" s="13">
        <f t="shared" si="24"/>
        <v>0</v>
      </c>
      <c r="K99" s="140" t="str">
        <f t="shared" si="26"/>
        <v/>
      </c>
      <c r="L99" s="162"/>
      <c r="M99" s="25"/>
      <c r="N99" s="25"/>
      <c r="O99" s="41"/>
      <c r="P99" s="12">
        <f t="shared" si="21"/>
        <v>0</v>
      </c>
      <c r="Q99" s="175" t="str">
        <f t="shared" si="22"/>
        <v/>
      </c>
      <c r="R99" s="180">
        <f t="shared" si="30"/>
        <v>0</v>
      </c>
      <c r="S99" s="25">
        <f t="shared" si="31"/>
        <v>0</v>
      </c>
      <c r="T99" s="25">
        <f t="shared" si="31"/>
        <v>0</v>
      </c>
      <c r="U99" s="13">
        <f t="shared" si="31"/>
        <v>0</v>
      </c>
      <c r="V99" s="25">
        <f t="shared" si="32"/>
        <v>0</v>
      </c>
      <c r="W99" s="140" t="str">
        <f t="shared" si="23"/>
        <v/>
      </c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7"/>
      <c r="GF99" s="57"/>
      <c r="GG99" s="57"/>
      <c r="GH99" s="57"/>
      <c r="GI99" s="57"/>
      <c r="GJ99" s="57"/>
      <c r="GK99" s="57"/>
      <c r="GL99" s="57"/>
      <c r="GM99" s="57"/>
      <c r="GN99" s="57"/>
    </row>
    <row r="100" spans="1:196" ht="38.25" hidden="1" customHeight="1" x14ac:dyDescent="0.3">
      <c r="A100" s="139"/>
      <c r="B100" s="52" t="s">
        <v>17</v>
      </c>
      <c r="C100" s="190" t="s">
        <v>174</v>
      </c>
      <c r="D100" s="190" t="s">
        <v>72</v>
      </c>
      <c r="E100" s="260" t="s">
        <v>175</v>
      </c>
      <c r="F100" s="26"/>
      <c r="G100" s="27"/>
      <c r="H100" s="27"/>
      <c r="I100" s="17">
        <f t="shared" si="29"/>
        <v>0</v>
      </c>
      <c r="J100" s="13">
        <f t="shared" si="24"/>
        <v>0</v>
      </c>
      <c r="K100" s="140" t="str">
        <f t="shared" si="26"/>
        <v/>
      </c>
      <c r="L100" s="161"/>
      <c r="M100" s="13"/>
      <c r="N100" s="13"/>
      <c r="O100" s="13"/>
      <c r="P100" s="12">
        <f t="shared" si="21"/>
        <v>0</v>
      </c>
      <c r="Q100" s="175" t="str">
        <f t="shared" si="22"/>
        <v/>
      </c>
      <c r="R100" s="179">
        <f t="shared" si="30"/>
        <v>0</v>
      </c>
      <c r="S100" s="13">
        <f t="shared" si="31"/>
        <v>0</v>
      </c>
      <c r="T100" s="13">
        <f t="shared" si="31"/>
        <v>0</v>
      </c>
      <c r="U100" s="13">
        <f t="shared" si="31"/>
        <v>0</v>
      </c>
      <c r="V100" s="13">
        <f t="shared" si="32"/>
        <v>0</v>
      </c>
      <c r="W100" s="140" t="str">
        <f t="shared" si="23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58" customFormat="1" ht="121.15" hidden="1" customHeight="1" x14ac:dyDescent="0.3">
      <c r="A101" s="141"/>
      <c r="B101" s="54" t="s">
        <v>17</v>
      </c>
      <c r="C101" s="71" t="s">
        <v>201</v>
      </c>
      <c r="D101" s="71" t="s">
        <v>72</v>
      </c>
      <c r="E101" s="261" t="s">
        <v>351</v>
      </c>
      <c r="F101" s="28"/>
      <c r="G101" s="29"/>
      <c r="H101" s="29"/>
      <c r="I101" s="38">
        <f t="shared" si="29"/>
        <v>0</v>
      </c>
      <c r="J101" s="13">
        <f t="shared" si="24"/>
        <v>0</v>
      </c>
      <c r="K101" s="140" t="str">
        <f t="shared" si="26"/>
        <v/>
      </c>
      <c r="L101" s="162"/>
      <c r="M101" s="25"/>
      <c r="N101" s="25"/>
      <c r="O101" s="25"/>
      <c r="P101" s="12">
        <f t="shared" si="21"/>
        <v>0</v>
      </c>
      <c r="Q101" s="175" t="str">
        <f t="shared" si="22"/>
        <v/>
      </c>
      <c r="R101" s="180">
        <f t="shared" si="30"/>
        <v>0</v>
      </c>
      <c r="S101" s="25">
        <f t="shared" si="31"/>
        <v>0</v>
      </c>
      <c r="T101" s="25">
        <f t="shared" si="31"/>
        <v>0</v>
      </c>
      <c r="U101" s="13">
        <f t="shared" si="31"/>
        <v>0</v>
      </c>
      <c r="V101" s="46">
        <f t="shared" si="32"/>
        <v>0</v>
      </c>
      <c r="W101" s="140" t="str">
        <f t="shared" si="23"/>
        <v/>
      </c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</row>
    <row r="102" spans="1:196" ht="36.6" customHeight="1" x14ac:dyDescent="0.3">
      <c r="A102" s="139"/>
      <c r="B102" s="52" t="s">
        <v>17</v>
      </c>
      <c r="C102" s="70" t="s">
        <v>263</v>
      </c>
      <c r="D102" s="70" t="s">
        <v>265</v>
      </c>
      <c r="E102" s="260" t="s">
        <v>264</v>
      </c>
      <c r="F102" s="26">
        <v>688.7</v>
      </c>
      <c r="G102" s="27">
        <v>347</v>
      </c>
      <c r="H102" s="27"/>
      <c r="I102" s="37">
        <f t="shared" si="29"/>
        <v>0</v>
      </c>
      <c r="J102" s="13">
        <f t="shared" si="24"/>
        <v>-347</v>
      </c>
      <c r="K102" s="140">
        <f t="shared" si="26"/>
        <v>0</v>
      </c>
      <c r="L102" s="161"/>
      <c r="M102" s="13"/>
      <c r="N102" s="13"/>
      <c r="O102" s="13"/>
      <c r="P102" s="12">
        <f t="shared" si="21"/>
        <v>0</v>
      </c>
      <c r="Q102" s="175" t="str">
        <f t="shared" si="22"/>
        <v/>
      </c>
      <c r="R102" s="179">
        <f t="shared" si="30"/>
        <v>688.7</v>
      </c>
      <c r="S102" s="13">
        <f t="shared" si="31"/>
        <v>688.7</v>
      </c>
      <c r="T102" s="13">
        <f t="shared" si="31"/>
        <v>347</v>
      </c>
      <c r="U102" s="13">
        <f t="shared" si="31"/>
        <v>0</v>
      </c>
      <c r="V102" s="13">
        <f t="shared" si="32"/>
        <v>-347</v>
      </c>
      <c r="W102" s="140">
        <f t="shared" si="23"/>
        <v>0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37">
        <v>11</v>
      </c>
      <c r="B103" s="48" t="s">
        <v>30</v>
      </c>
      <c r="C103" s="48" t="s">
        <v>258</v>
      </c>
      <c r="D103" s="48"/>
      <c r="E103" s="155" t="s">
        <v>259</v>
      </c>
      <c r="F103" s="18">
        <f>F104+F105+F106+F108+F109+F110+F111+F112+F113+F115+F118+F119+F121+F122+F130+F135+F137+F138+F139</f>
        <v>19029.199999999997</v>
      </c>
      <c r="G103" s="12">
        <f>G104+G105+G106+G108+G109+G110+G111+G112+G113+G115+G118+G119+G121+G122+G130+G135+G137+G138+G139</f>
        <v>12337.800000000001</v>
      </c>
      <c r="H103" s="128">
        <f>H104+H105+H106+H108+H109+H110+H111+H112+H113+H115+H118+H119+H121+H122+H130+H135+H137+H138+H139</f>
        <v>1458.3000000000002</v>
      </c>
      <c r="I103" s="21">
        <f t="shared" si="29"/>
        <v>2.9886148100920665E-3</v>
      </c>
      <c r="J103" s="12">
        <f t="shared" si="24"/>
        <v>-10879.5</v>
      </c>
      <c r="K103" s="138">
        <f t="shared" si="26"/>
        <v>0.11819773379370715</v>
      </c>
      <c r="L103" s="128">
        <f>L104+L105+L106+L108+L109+L110+L111+L112+L113+L115+L118+L119+L121+L122+L124+L135+L137+L138+L139</f>
        <v>18013.600000000002</v>
      </c>
      <c r="M103" s="12">
        <f>M104+M105+M106+M108+M109+M110+M111+M112+M113+M115+M118+M119+M121+M122+M124+M135+M137+M138+M139</f>
        <v>18013.600000000002</v>
      </c>
      <c r="N103" s="12">
        <f>N104+N105+N106+N108+N109+N110+N111+N112+N113+N115+N118+N119+N121+N122+N124+N135+N137+N138+N139</f>
        <v>9468.5</v>
      </c>
      <c r="O103" s="12">
        <f>O104+O105+O106+O108+O109+O110+O111+O112+O113+O115+O118+O119+O121+O122+O135+O137+O138+O139+O124</f>
        <v>1853.6000000000001</v>
      </c>
      <c r="P103" s="12">
        <f t="shared" si="21"/>
        <v>-7614.9</v>
      </c>
      <c r="Q103" s="174">
        <f t="shared" si="22"/>
        <v>0.19576490468395208</v>
      </c>
      <c r="R103" s="172">
        <f t="shared" si="30"/>
        <v>37042.800000000003</v>
      </c>
      <c r="S103" s="12">
        <f t="shared" si="31"/>
        <v>37042.800000000003</v>
      </c>
      <c r="T103" s="12">
        <f t="shared" si="31"/>
        <v>21806.300000000003</v>
      </c>
      <c r="U103" s="12">
        <f>U104+U105+U106+U108+U109+U110+U111+U112+U113+U115+U118+U119+U121+U122+U135+U137+U138+U139+U124</f>
        <v>3311.9</v>
      </c>
      <c r="V103" s="12">
        <f t="shared" si="32"/>
        <v>-18494.400000000001</v>
      </c>
      <c r="W103" s="138">
        <f t="shared" si="23"/>
        <v>0.15187812696330874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39"/>
      <c r="B104" s="83">
        <v>180404</v>
      </c>
      <c r="C104" s="70" t="s">
        <v>202</v>
      </c>
      <c r="D104" s="70" t="s">
        <v>204</v>
      </c>
      <c r="E104" s="254" t="s">
        <v>203</v>
      </c>
      <c r="F104" s="19">
        <v>1332</v>
      </c>
      <c r="G104" s="15">
        <v>1332</v>
      </c>
      <c r="H104" s="15">
        <v>84.9</v>
      </c>
      <c r="I104" s="37">
        <f t="shared" si="29"/>
        <v>1.7399259231764137E-4</v>
      </c>
      <c r="J104" s="13">
        <f t="shared" si="24"/>
        <v>-1247.0999999999999</v>
      </c>
      <c r="K104" s="140">
        <f t="shared" si="26"/>
        <v>6.373873873873874E-2</v>
      </c>
      <c r="L104" s="164">
        <v>1460</v>
      </c>
      <c r="M104" s="13">
        <v>1460</v>
      </c>
      <c r="N104" s="13">
        <v>1460</v>
      </c>
      <c r="O104" s="15"/>
      <c r="P104" s="13">
        <f t="shared" si="21"/>
        <v>-1460</v>
      </c>
      <c r="Q104" s="175">
        <f t="shared" si="22"/>
        <v>0</v>
      </c>
      <c r="R104" s="179">
        <f t="shared" si="30"/>
        <v>2792</v>
      </c>
      <c r="S104" s="13">
        <f t="shared" si="31"/>
        <v>2792</v>
      </c>
      <c r="T104" s="13">
        <f t="shared" si="31"/>
        <v>2792</v>
      </c>
      <c r="U104" s="13">
        <f t="shared" si="31"/>
        <v>84.9</v>
      </c>
      <c r="V104" s="13">
        <f>U104-T104</f>
        <v>-2707.1</v>
      </c>
      <c r="W104" s="140">
        <f t="shared" si="23"/>
        <v>3.0408309455587396E-2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hidden="1" customHeight="1" thickBot="1" x14ac:dyDescent="0.35">
      <c r="A105" s="139"/>
      <c r="B105" s="83">
        <v>180404</v>
      </c>
      <c r="C105" s="190" t="s">
        <v>77</v>
      </c>
      <c r="D105" s="190" t="s">
        <v>158</v>
      </c>
      <c r="E105" s="254" t="s">
        <v>159</v>
      </c>
      <c r="F105" s="19"/>
      <c r="G105" s="15"/>
      <c r="H105" s="15"/>
      <c r="I105" s="17">
        <f t="shared" si="29"/>
        <v>0</v>
      </c>
      <c r="J105" s="13">
        <f t="shared" si="24"/>
        <v>0</v>
      </c>
      <c r="K105" s="140" t="str">
        <f t="shared" si="26"/>
        <v/>
      </c>
      <c r="L105" s="164"/>
      <c r="M105" s="13"/>
      <c r="N105" s="13"/>
      <c r="O105" s="15"/>
      <c r="P105" s="13">
        <f t="shared" si="21"/>
        <v>0</v>
      </c>
      <c r="Q105" s="175" t="str">
        <f t="shared" si="22"/>
        <v/>
      </c>
      <c r="R105" s="179">
        <f t="shared" si="30"/>
        <v>0</v>
      </c>
      <c r="S105" s="13">
        <f t="shared" si="31"/>
        <v>0</v>
      </c>
      <c r="T105" s="13">
        <f t="shared" si="31"/>
        <v>0</v>
      </c>
      <c r="U105" s="13">
        <f t="shared" si="31"/>
        <v>0</v>
      </c>
      <c r="V105" s="13">
        <f t="shared" si="32"/>
        <v>0</v>
      </c>
      <c r="W105" s="140" t="str">
        <f t="shared" si="23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39"/>
      <c r="B106" s="83">
        <v>180404</v>
      </c>
      <c r="C106" s="190" t="s">
        <v>179</v>
      </c>
      <c r="D106" s="190" t="s">
        <v>158</v>
      </c>
      <c r="E106" s="254" t="s">
        <v>180</v>
      </c>
      <c r="F106" s="19"/>
      <c r="G106" s="15"/>
      <c r="H106" s="15"/>
      <c r="I106" s="17">
        <f t="shared" si="29"/>
        <v>0</v>
      </c>
      <c r="J106" s="13">
        <f t="shared" si="24"/>
        <v>0</v>
      </c>
      <c r="K106" s="140" t="str">
        <f t="shared" si="26"/>
        <v/>
      </c>
      <c r="L106" s="164">
        <v>3350</v>
      </c>
      <c r="M106" s="13">
        <v>3350</v>
      </c>
      <c r="N106" s="13">
        <v>2500</v>
      </c>
      <c r="O106" s="15">
        <v>254.2</v>
      </c>
      <c r="P106" s="13">
        <f t="shared" si="21"/>
        <v>-2245.8000000000002</v>
      </c>
      <c r="Q106" s="175">
        <f t="shared" si="22"/>
        <v>0.10167999999999999</v>
      </c>
      <c r="R106" s="179">
        <f t="shared" si="30"/>
        <v>3350</v>
      </c>
      <c r="S106" s="13">
        <f t="shared" si="31"/>
        <v>3350</v>
      </c>
      <c r="T106" s="13">
        <f t="shared" si="31"/>
        <v>2500</v>
      </c>
      <c r="U106" s="13">
        <f t="shared" si="31"/>
        <v>254.2</v>
      </c>
      <c r="V106" s="13">
        <f t="shared" si="32"/>
        <v>-2245.8000000000002</v>
      </c>
      <c r="W106" s="140">
        <f t="shared" si="23"/>
        <v>0.10167999999999999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8" customFormat="1" ht="73.5" hidden="1" customHeight="1" x14ac:dyDescent="0.3">
      <c r="A107" s="141"/>
      <c r="B107" s="54"/>
      <c r="C107" s="187"/>
      <c r="D107" s="187"/>
      <c r="E107" s="262" t="s">
        <v>277</v>
      </c>
      <c r="F107" s="24"/>
      <c r="G107" s="25"/>
      <c r="H107" s="25"/>
      <c r="I107" s="38">
        <f t="shared" si="29"/>
        <v>0</v>
      </c>
      <c r="J107" s="13">
        <f t="shared" si="24"/>
        <v>0</v>
      </c>
      <c r="K107" s="140" t="str">
        <f t="shared" si="26"/>
        <v/>
      </c>
      <c r="L107" s="130"/>
      <c r="M107" s="25"/>
      <c r="N107" s="25"/>
      <c r="O107" s="25"/>
      <c r="P107" s="13">
        <f t="shared" si="21"/>
        <v>0</v>
      </c>
      <c r="Q107" s="175" t="str">
        <f t="shared" si="22"/>
        <v/>
      </c>
      <c r="R107" s="180">
        <f t="shared" si="30"/>
        <v>0</v>
      </c>
      <c r="S107" s="25">
        <f t="shared" si="31"/>
        <v>0</v>
      </c>
      <c r="T107" s="25">
        <f t="shared" si="31"/>
        <v>0</v>
      </c>
      <c r="U107" s="13">
        <f t="shared" si="31"/>
        <v>0</v>
      </c>
      <c r="V107" s="25">
        <f t="shared" si="32"/>
        <v>0</v>
      </c>
      <c r="W107" s="140" t="str">
        <f t="shared" si="23"/>
        <v/>
      </c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</row>
    <row r="108" spans="1:196" s="5" customFormat="1" ht="25.9" customHeight="1" thickBot="1" x14ac:dyDescent="0.35">
      <c r="A108" s="139"/>
      <c r="B108" s="83"/>
      <c r="C108" s="190" t="s">
        <v>223</v>
      </c>
      <c r="D108" s="190" t="s">
        <v>158</v>
      </c>
      <c r="E108" s="254" t="s">
        <v>224</v>
      </c>
      <c r="F108" s="19"/>
      <c r="G108" s="15"/>
      <c r="H108" s="15"/>
      <c r="I108" s="17">
        <f t="shared" si="29"/>
        <v>0</v>
      </c>
      <c r="J108" s="13">
        <f t="shared" si="24"/>
        <v>0</v>
      </c>
      <c r="K108" s="140" t="str">
        <f t="shared" si="26"/>
        <v/>
      </c>
      <c r="L108" s="164">
        <v>1989.5</v>
      </c>
      <c r="M108" s="13">
        <v>1989.5</v>
      </c>
      <c r="N108" s="13">
        <v>1989.5</v>
      </c>
      <c r="O108" s="15">
        <v>1539.5</v>
      </c>
      <c r="P108" s="13">
        <f t="shared" si="21"/>
        <v>-450</v>
      </c>
      <c r="Q108" s="175">
        <f t="shared" si="22"/>
        <v>0.77381251570746423</v>
      </c>
      <c r="R108" s="179">
        <f t="shared" si="30"/>
        <v>1989.5</v>
      </c>
      <c r="S108" s="13">
        <f t="shared" si="31"/>
        <v>1989.5</v>
      </c>
      <c r="T108" s="13">
        <f t="shared" si="31"/>
        <v>1989.5</v>
      </c>
      <c r="U108" s="13">
        <f t="shared" si="31"/>
        <v>1539.5</v>
      </c>
      <c r="V108" s="13">
        <f t="shared" si="32"/>
        <v>-450</v>
      </c>
      <c r="W108" s="140">
        <f t="shared" si="23"/>
        <v>0.77381251570746423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39"/>
      <c r="B109" s="83"/>
      <c r="C109" s="190" t="s">
        <v>246</v>
      </c>
      <c r="D109" s="190" t="s">
        <v>158</v>
      </c>
      <c r="E109" s="254" t="s">
        <v>247</v>
      </c>
      <c r="F109" s="19"/>
      <c r="G109" s="15"/>
      <c r="H109" s="15"/>
      <c r="I109" s="17">
        <f t="shared" si="29"/>
        <v>0</v>
      </c>
      <c r="J109" s="13">
        <f t="shared" si="24"/>
        <v>0</v>
      </c>
      <c r="K109" s="140" t="str">
        <f t="shared" si="26"/>
        <v/>
      </c>
      <c r="L109" s="164"/>
      <c r="M109" s="13"/>
      <c r="N109" s="13"/>
      <c r="O109" s="15"/>
      <c r="P109" s="13">
        <f t="shared" si="21"/>
        <v>0</v>
      </c>
      <c r="Q109" s="175" t="str">
        <f t="shared" si="22"/>
        <v/>
      </c>
      <c r="R109" s="179">
        <f t="shared" si="30"/>
        <v>0</v>
      </c>
      <c r="S109" s="13">
        <f t="shared" si="31"/>
        <v>0</v>
      </c>
      <c r="T109" s="13">
        <f t="shared" si="31"/>
        <v>0</v>
      </c>
      <c r="U109" s="13">
        <f t="shared" si="31"/>
        <v>0</v>
      </c>
      <c r="V109" s="13">
        <f t="shared" si="32"/>
        <v>0</v>
      </c>
      <c r="W109" s="140" t="str">
        <f t="shared" si="23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39"/>
      <c r="B110" s="83"/>
      <c r="C110" s="190" t="s">
        <v>272</v>
      </c>
      <c r="D110" s="190" t="s">
        <v>158</v>
      </c>
      <c r="E110" s="254" t="s">
        <v>273</v>
      </c>
      <c r="F110" s="19"/>
      <c r="G110" s="15"/>
      <c r="H110" s="15"/>
      <c r="I110" s="17">
        <f t="shared" si="29"/>
        <v>0</v>
      </c>
      <c r="J110" s="13">
        <f t="shared" si="24"/>
        <v>0</v>
      </c>
      <c r="K110" s="140" t="str">
        <f t="shared" si="26"/>
        <v/>
      </c>
      <c r="L110" s="164"/>
      <c r="M110" s="13"/>
      <c r="N110" s="13"/>
      <c r="O110" s="15"/>
      <c r="P110" s="13">
        <f t="shared" si="21"/>
        <v>0</v>
      </c>
      <c r="Q110" s="175" t="str">
        <f t="shared" si="22"/>
        <v/>
      </c>
      <c r="R110" s="179">
        <f t="shared" si="30"/>
        <v>0</v>
      </c>
      <c r="S110" s="13">
        <f t="shared" si="31"/>
        <v>0</v>
      </c>
      <c r="T110" s="13">
        <f t="shared" si="31"/>
        <v>0</v>
      </c>
      <c r="U110" s="13">
        <f t="shared" si="31"/>
        <v>0</v>
      </c>
      <c r="V110" s="13">
        <f t="shared" si="32"/>
        <v>0</v>
      </c>
      <c r="W110" s="140" t="str">
        <f t="shared" si="23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39"/>
      <c r="B111" s="83">
        <v>180404</v>
      </c>
      <c r="C111" s="190" t="s">
        <v>160</v>
      </c>
      <c r="D111" s="190" t="s">
        <v>158</v>
      </c>
      <c r="E111" s="254" t="s">
        <v>186</v>
      </c>
      <c r="F111" s="19"/>
      <c r="G111" s="15"/>
      <c r="H111" s="15"/>
      <c r="I111" s="17">
        <f t="shared" si="29"/>
        <v>0</v>
      </c>
      <c r="J111" s="13">
        <f t="shared" si="24"/>
        <v>0</v>
      </c>
      <c r="K111" s="140" t="str">
        <f t="shared" si="26"/>
        <v/>
      </c>
      <c r="L111" s="161"/>
      <c r="M111" s="13"/>
      <c r="N111" s="13"/>
      <c r="O111" s="15"/>
      <c r="P111" s="13">
        <f t="shared" si="21"/>
        <v>0</v>
      </c>
      <c r="Q111" s="175" t="str">
        <f t="shared" si="22"/>
        <v/>
      </c>
      <c r="R111" s="179">
        <f t="shared" si="30"/>
        <v>0</v>
      </c>
      <c r="S111" s="13">
        <f t="shared" si="31"/>
        <v>0</v>
      </c>
      <c r="T111" s="13">
        <f t="shared" si="31"/>
        <v>0</v>
      </c>
      <c r="U111" s="13">
        <f t="shared" si="31"/>
        <v>0</v>
      </c>
      <c r="V111" s="13">
        <f t="shared" si="32"/>
        <v>0</v>
      </c>
      <c r="W111" s="140" t="str">
        <f t="shared" si="23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7.5" hidden="1" customHeight="1" thickBot="1" x14ac:dyDescent="0.35">
      <c r="A112" s="139"/>
      <c r="B112" s="83">
        <v>180404</v>
      </c>
      <c r="C112" s="190" t="s">
        <v>176</v>
      </c>
      <c r="D112" s="190" t="s">
        <v>158</v>
      </c>
      <c r="E112" s="254" t="s">
        <v>177</v>
      </c>
      <c r="F112" s="19"/>
      <c r="G112" s="15"/>
      <c r="H112" s="15"/>
      <c r="I112" s="17">
        <f t="shared" si="29"/>
        <v>0</v>
      </c>
      <c r="J112" s="13">
        <f t="shared" si="24"/>
        <v>0</v>
      </c>
      <c r="K112" s="140" t="str">
        <f t="shared" si="26"/>
        <v/>
      </c>
      <c r="L112" s="161"/>
      <c r="M112" s="13"/>
      <c r="N112" s="13"/>
      <c r="O112" s="15"/>
      <c r="P112" s="13">
        <f t="shared" si="21"/>
        <v>0</v>
      </c>
      <c r="Q112" s="175" t="str">
        <f t="shared" si="22"/>
        <v/>
      </c>
      <c r="R112" s="179">
        <f t="shared" si="30"/>
        <v>0</v>
      </c>
      <c r="S112" s="13">
        <f t="shared" si="31"/>
        <v>0</v>
      </c>
      <c r="T112" s="13">
        <f t="shared" si="31"/>
        <v>0</v>
      </c>
      <c r="U112" s="13">
        <f t="shared" si="31"/>
        <v>0</v>
      </c>
      <c r="V112" s="13">
        <f t="shared" si="32"/>
        <v>0</v>
      </c>
      <c r="W112" s="140" t="str">
        <f t="shared" si="23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39"/>
      <c r="B113" s="83"/>
      <c r="C113" s="190" t="s">
        <v>295</v>
      </c>
      <c r="D113" s="190" t="s">
        <v>158</v>
      </c>
      <c r="E113" s="254" t="s">
        <v>296</v>
      </c>
      <c r="F113" s="19"/>
      <c r="G113" s="15"/>
      <c r="H113" s="15"/>
      <c r="I113" s="17">
        <f t="shared" si="29"/>
        <v>0</v>
      </c>
      <c r="J113" s="13">
        <f t="shared" si="24"/>
        <v>0</v>
      </c>
      <c r="K113" s="140" t="str">
        <f t="shared" si="26"/>
        <v/>
      </c>
      <c r="L113" s="161">
        <v>4965.8999999999996</v>
      </c>
      <c r="M113" s="13">
        <v>4965.8999999999996</v>
      </c>
      <c r="N113" s="13">
        <v>1965.9</v>
      </c>
      <c r="O113" s="15">
        <v>29.9</v>
      </c>
      <c r="P113" s="13">
        <f t="shared" si="21"/>
        <v>-1936</v>
      </c>
      <c r="Q113" s="175">
        <f t="shared" si="22"/>
        <v>1.5209318887023754E-2</v>
      </c>
      <c r="R113" s="179">
        <f t="shared" si="30"/>
        <v>4965.8999999999996</v>
      </c>
      <c r="S113" s="13">
        <f t="shared" si="31"/>
        <v>4965.8999999999996</v>
      </c>
      <c r="T113" s="13">
        <f t="shared" si="31"/>
        <v>1965.9</v>
      </c>
      <c r="U113" s="13">
        <f t="shared" si="31"/>
        <v>29.9</v>
      </c>
      <c r="V113" s="13">
        <f t="shared" si="32"/>
        <v>-1936</v>
      </c>
      <c r="W113" s="140">
        <f t="shared" si="23"/>
        <v>1.5209318887023754E-2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39"/>
      <c r="B114" s="83"/>
      <c r="C114" s="190"/>
      <c r="D114" s="190"/>
      <c r="E114" s="254" t="s">
        <v>352</v>
      </c>
      <c r="F114" s="19"/>
      <c r="G114" s="15"/>
      <c r="H114" s="15"/>
      <c r="I114" s="17">
        <f t="shared" si="29"/>
        <v>0</v>
      </c>
      <c r="J114" s="13">
        <f t="shared" si="24"/>
        <v>0</v>
      </c>
      <c r="K114" s="140" t="str">
        <f t="shared" si="26"/>
        <v/>
      </c>
      <c r="L114" s="161">
        <v>1936</v>
      </c>
      <c r="M114" s="13">
        <v>1936</v>
      </c>
      <c r="N114" s="13">
        <v>1936</v>
      </c>
      <c r="O114" s="15"/>
      <c r="P114" s="13">
        <f t="shared" si="21"/>
        <v>-1936</v>
      </c>
      <c r="Q114" s="175">
        <f t="shared" si="22"/>
        <v>0</v>
      </c>
      <c r="R114" s="179">
        <f t="shared" si="30"/>
        <v>1936</v>
      </c>
      <c r="S114" s="13">
        <f t="shared" si="31"/>
        <v>1936</v>
      </c>
      <c r="T114" s="13">
        <f t="shared" si="31"/>
        <v>1936</v>
      </c>
      <c r="U114" s="13">
        <f t="shared" si="31"/>
        <v>0</v>
      </c>
      <c r="V114" s="13">
        <f t="shared" si="32"/>
        <v>-1936</v>
      </c>
      <c r="W114" s="140">
        <f t="shared" si="23"/>
        <v>0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39"/>
      <c r="B115" s="83">
        <v>180404</v>
      </c>
      <c r="C115" s="190" t="s">
        <v>190</v>
      </c>
      <c r="D115" s="190" t="s">
        <v>76</v>
      </c>
      <c r="E115" s="254" t="s">
        <v>212</v>
      </c>
      <c r="F115" s="19"/>
      <c r="G115" s="15"/>
      <c r="H115" s="15"/>
      <c r="I115" s="17">
        <f t="shared" si="29"/>
        <v>0</v>
      </c>
      <c r="J115" s="13">
        <f t="shared" si="24"/>
        <v>0</v>
      </c>
      <c r="K115" s="140" t="str">
        <f t="shared" si="26"/>
        <v/>
      </c>
      <c r="L115" s="161"/>
      <c r="M115" s="13"/>
      <c r="N115" s="13"/>
      <c r="O115" s="13"/>
      <c r="P115" s="13">
        <f t="shared" si="21"/>
        <v>0</v>
      </c>
      <c r="Q115" s="175" t="str">
        <f t="shared" si="22"/>
        <v/>
      </c>
      <c r="R115" s="179">
        <f t="shared" si="30"/>
        <v>0</v>
      </c>
      <c r="S115" s="13">
        <f t="shared" si="31"/>
        <v>0</v>
      </c>
      <c r="T115" s="13">
        <f t="shared" si="31"/>
        <v>0</v>
      </c>
      <c r="U115" s="13">
        <f t="shared" si="31"/>
        <v>0</v>
      </c>
      <c r="V115" s="13">
        <f t="shared" si="32"/>
        <v>0</v>
      </c>
      <c r="W115" s="140" t="str">
        <f t="shared" si="23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86" customFormat="1" ht="69" hidden="1" customHeight="1" thickBot="1" x14ac:dyDescent="0.35">
      <c r="A116" s="141"/>
      <c r="B116" s="84"/>
      <c r="C116" s="191"/>
      <c r="D116" s="191"/>
      <c r="E116" s="258" t="s">
        <v>276</v>
      </c>
      <c r="F116" s="24"/>
      <c r="G116" s="25"/>
      <c r="H116" s="25"/>
      <c r="I116" s="38">
        <f t="shared" si="29"/>
        <v>0</v>
      </c>
      <c r="J116" s="13">
        <f t="shared" si="24"/>
        <v>0</v>
      </c>
      <c r="K116" s="140" t="str">
        <f t="shared" si="26"/>
        <v/>
      </c>
      <c r="L116" s="162"/>
      <c r="M116" s="25"/>
      <c r="N116" s="25"/>
      <c r="O116" s="25"/>
      <c r="P116" s="13">
        <f t="shared" si="21"/>
        <v>0</v>
      </c>
      <c r="Q116" s="175" t="str">
        <f t="shared" si="22"/>
        <v/>
      </c>
      <c r="R116" s="180">
        <f t="shared" si="30"/>
        <v>0</v>
      </c>
      <c r="S116" s="25">
        <f t="shared" si="31"/>
        <v>0</v>
      </c>
      <c r="T116" s="25">
        <f t="shared" si="31"/>
        <v>0</v>
      </c>
      <c r="U116" s="13">
        <f t="shared" si="31"/>
        <v>0</v>
      </c>
      <c r="V116" s="25">
        <f t="shared" si="32"/>
        <v>0</v>
      </c>
      <c r="W116" s="140" t="str">
        <f t="shared" si="23"/>
        <v/>
      </c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</row>
    <row r="117" spans="1:196" s="86" customFormat="1" ht="63.6" hidden="1" customHeight="1" thickBot="1" x14ac:dyDescent="0.35">
      <c r="A117" s="141"/>
      <c r="B117" s="84"/>
      <c r="C117" s="191"/>
      <c r="D117" s="191"/>
      <c r="E117" s="258" t="s">
        <v>275</v>
      </c>
      <c r="F117" s="24"/>
      <c r="G117" s="25"/>
      <c r="H117" s="25"/>
      <c r="I117" s="38">
        <f t="shared" si="29"/>
        <v>0</v>
      </c>
      <c r="J117" s="13">
        <f t="shared" si="24"/>
        <v>0</v>
      </c>
      <c r="K117" s="140" t="str">
        <f t="shared" si="26"/>
        <v/>
      </c>
      <c r="L117" s="162"/>
      <c r="M117" s="25"/>
      <c r="N117" s="25"/>
      <c r="O117" s="25"/>
      <c r="P117" s="13">
        <f t="shared" si="21"/>
        <v>0</v>
      </c>
      <c r="Q117" s="175" t="str">
        <f t="shared" si="22"/>
        <v/>
      </c>
      <c r="R117" s="180">
        <f t="shared" si="30"/>
        <v>0</v>
      </c>
      <c r="S117" s="25">
        <f t="shared" si="31"/>
        <v>0</v>
      </c>
      <c r="T117" s="25">
        <f t="shared" si="31"/>
        <v>0</v>
      </c>
      <c r="U117" s="13">
        <f t="shared" si="31"/>
        <v>0</v>
      </c>
      <c r="V117" s="25">
        <f t="shared" si="32"/>
        <v>0</v>
      </c>
      <c r="W117" s="140" t="str">
        <f t="shared" si="23"/>
        <v/>
      </c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</row>
    <row r="118" spans="1:196" s="5" customFormat="1" ht="40.15" hidden="1" customHeight="1" thickBot="1" x14ac:dyDescent="0.35">
      <c r="A118" s="139"/>
      <c r="B118" s="83"/>
      <c r="C118" s="190" t="s">
        <v>199</v>
      </c>
      <c r="D118" s="190" t="s">
        <v>76</v>
      </c>
      <c r="E118" s="254" t="s">
        <v>200</v>
      </c>
      <c r="F118" s="19"/>
      <c r="G118" s="15"/>
      <c r="H118" s="15"/>
      <c r="I118" s="17">
        <f t="shared" si="29"/>
        <v>0</v>
      </c>
      <c r="J118" s="13">
        <f t="shared" si="24"/>
        <v>0</v>
      </c>
      <c r="K118" s="140" t="str">
        <f t="shared" si="26"/>
        <v/>
      </c>
      <c r="L118" s="161"/>
      <c r="M118" s="13"/>
      <c r="N118" s="13"/>
      <c r="O118" s="15"/>
      <c r="P118" s="13">
        <f t="shared" si="21"/>
        <v>0</v>
      </c>
      <c r="Q118" s="175" t="str">
        <f t="shared" si="22"/>
        <v/>
      </c>
      <c r="R118" s="179">
        <f t="shared" si="30"/>
        <v>0</v>
      </c>
      <c r="S118" s="13">
        <f t="shared" si="31"/>
        <v>0</v>
      </c>
      <c r="T118" s="13">
        <f t="shared" si="31"/>
        <v>0</v>
      </c>
      <c r="U118" s="13">
        <f t="shared" si="31"/>
        <v>0</v>
      </c>
      <c r="V118" s="13">
        <f t="shared" si="32"/>
        <v>0</v>
      </c>
      <c r="W118" s="140" t="str">
        <f t="shared" si="23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39"/>
      <c r="B119" s="83"/>
      <c r="C119" s="190" t="s">
        <v>255</v>
      </c>
      <c r="D119" s="190" t="s">
        <v>76</v>
      </c>
      <c r="E119" s="254" t="s">
        <v>353</v>
      </c>
      <c r="F119" s="19"/>
      <c r="G119" s="15"/>
      <c r="H119" s="15"/>
      <c r="I119" s="17">
        <f t="shared" si="29"/>
        <v>0</v>
      </c>
      <c r="J119" s="13">
        <f t="shared" si="24"/>
        <v>0</v>
      </c>
      <c r="K119" s="140" t="str">
        <f t="shared" si="26"/>
        <v/>
      </c>
      <c r="L119" s="161">
        <v>160</v>
      </c>
      <c r="M119" s="13">
        <v>160</v>
      </c>
      <c r="N119" s="13"/>
      <c r="O119" s="15"/>
      <c r="P119" s="13">
        <f t="shared" si="21"/>
        <v>0</v>
      </c>
      <c r="Q119" s="175" t="str">
        <f t="shared" si="22"/>
        <v/>
      </c>
      <c r="R119" s="179">
        <f t="shared" si="30"/>
        <v>160</v>
      </c>
      <c r="S119" s="13">
        <f t="shared" si="31"/>
        <v>160</v>
      </c>
      <c r="T119" s="13">
        <f t="shared" si="31"/>
        <v>0</v>
      </c>
      <c r="U119" s="13">
        <f t="shared" si="31"/>
        <v>0</v>
      </c>
      <c r="V119" s="13">
        <f t="shared" si="32"/>
        <v>0</v>
      </c>
      <c r="W119" s="140" t="str">
        <f t="shared" si="23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86" customFormat="1" ht="52.9" hidden="1" customHeight="1" thickBot="1" x14ac:dyDescent="0.35">
      <c r="A120" s="141"/>
      <c r="B120" s="84"/>
      <c r="C120" s="191"/>
      <c r="D120" s="191"/>
      <c r="E120" s="258" t="s">
        <v>256</v>
      </c>
      <c r="F120" s="24"/>
      <c r="G120" s="25"/>
      <c r="H120" s="25"/>
      <c r="I120" s="38">
        <f t="shared" si="29"/>
        <v>0</v>
      </c>
      <c r="J120" s="13">
        <f t="shared" si="24"/>
        <v>0</v>
      </c>
      <c r="K120" s="140" t="str">
        <f t="shared" si="26"/>
        <v/>
      </c>
      <c r="L120" s="162"/>
      <c r="M120" s="25"/>
      <c r="N120" s="25"/>
      <c r="O120" s="25"/>
      <c r="P120" s="13">
        <f t="shared" si="21"/>
        <v>0</v>
      </c>
      <c r="Q120" s="175" t="str">
        <f t="shared" si="22"/>
        <v/>
      </c>
      <c r="R120" s="180">
        <f t="shared" si="30"/>
        <v>0</v>
      </c>
      <c r="S120" s="25">
        <f t="shared" si="31"/>
        <v>0</v>
      </c>
      <c r="T120" s="25">
        <f t="shared" si="31"/>
        <v>0</v>
      </c>
      <c r="U120" s="13">
        <f t="shared" si="31"/>
        <v>0</v>
      </c>
      <c r="V120" s="25">
        <f t="shared" si="32"/>
        <v>0</v>
      </c>
      <c r="W120" s="140" t="str">
        <f t="shared" si="23"/>
        <v/>
      </c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</row>
    <row r="121" spans="1:196" s="5" customFormat="1" ht="40.5" customHeight="1" thickBot="1" x14ac:dyDescent="0.35">
      <c r="A121" s="139"/>
      <c r="B121" s="83"/>
      <c r="C121" s="190" t="s">
        <v>169</v>
      </c>
      <c r="D121" s="190" t="s">
        <v>78</v>
      </c>
      <c r="E121" s="254" t="s">
        <v>170</v>
      </c>
      <c r="F121" s="19">
        <v>17436.099999999999</v>
      </c>
      <c r="G121" s="15">
        <v>10754.7</v>
      </c>
      <c r="H121" s="15">
        <v>1304.4000000000001</v>
      </c>
      <c r="I121" s="17">
        <f t="shared" si="29"/>
        <v>2.673214810590476E-3</v>
      </c>
      <c r="J121" s="13">
        <f t="shared" si="24"/>
        <v>-9450.3000000000011</v>
      </c>
      <c r="K121" s="140">
        <f t="shared" si="26"/>
        <v>0.1212865072944852</v>
      </c>
      <c r="L121" s="161">
        <v>4600</v>
      </c>
      <c r="M121" s="13">
        <v>4600</v>
      </c>
      <c r="N121" s="13">
        <v>64.900000000000006</v>
      </c>
      <c r="O121" s="15"/>
      <c r="P121" s="13">
        <f t="shared" si="21"/>
        <v>-64.900000000000006</v>
      </c>
      <c r="Q121" s="175">
        <f t="shared" si="22"/>
        <v>0</v>
      </c>
      <c r="R121" s="179">
        <f t="shared" si="30"/>
        <v>22036.1</v>
      </c>
      <c r="S121" s="13">
        <f t="shared" si="31"/>
        <v>22036.1</v>
      </c>
      <c r="T121" s="13">
        <f t="shared" si="31"/>
        <v>10819.6</v>
      </c>
      <c r="U121" s="13">
        <f t="shared" si="31"/>
        <v>1304.4000000000001</v>
      </c>
      <c r="V121" s="13">
        <f t="shared" si="32"/>
        <v>-9515.2000000000007</v>
      </c>
      <c r="W121" s="140">
        <f t="shared" si="23"/>
        <v>0.12055898554475213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39"/>
      <c r="B122" s="83"/>
      <c r="C122" s="190" t="s">
        <v>227</v>
      </c>
      <c r="D122" s="190" t="s">
        <v>228</v>
      </c>
      <c r="E122" s="254" t="s">
        <v>229</v>
      </c>
      <c r="F122" s="19"/>
      <c r="G122" s="15"/>
      <c r="H122" s="15"/>
      <c r="I122" s="17">
        <f t="shared" si="29"/>
        <v>0</v>
      </c>
      <c r="J122" s="13">
        <f t="shared" si="24"/>
        <v>0</v>
      </c>
      <c r="K122" s="140" t="str">
        <f t="shared" si="26"/>
        <v/>
      </c>
      <c r="L122" s="161"/>
      <c r="M122" s="13"/>
      <c r="N122" s="13"/>
      <c r="O122" s="15"/>
      <c r="P122" s="13">
        <f t="shared" si="21"/>
        <v>0</v>
      </c>
      <c r="Q122" s="175" t="str">
        <f t="shared" si="22"/>
        <v/>
      </c>
      <c r="R122" s="179">
        <f t="shared" si="30"/>
        <v>0</v>
      </c>
      <c r="S122" s="13">
        <f t="shared" si="31"/>
        <v>0</v>
      </c>
      <c r="T122" s="13">
        <f t="shared" si="31"/>
        <v>0</v>
      </c>
      <c r="U122" s="13">
        <f>SUM(H122,O122)</f>
        <v>0</v>
      </c>
      <c r="V122" s="13">
        <f>U122-T122</f>
        <v>0</v>
      </c>
      <c r="W122" s="140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39">
        <v>21</v>
      </c>
      <c r="B123" s="83">
        <v>180404</v>
      </c>
      <c r="C123" s="190" t="s">
        <v>144</v>
      </c>
      <c r="D123" s="190" t="s">
        <v>79</v>
      </c>
      <c r="E123" s="254" t="s">
        <v>82</v>
      </c>
      <c r="F123" s="19"/>
      <c r="G123" s="15"/>
      <c r="H123" s="15"/>
      <c r="I123" s="17">
        <f t="shared" si="29"/>
        <v>0</v>
      </c>
      <c r="J123" s="13">
        <f t="shared" si="24"/>
        <v>0</v>
      </c>
      <c r="K123" s="140" t="str">
        <f t="shared" si="26"/>
        <v/>
      </c>
      <c r="L123" s="161"/>
      <c r="M123" s="13"/>
      <c r="N123" s="13"/>
      <c r="O123" s="15"/>
      <c r="P123" s="13">
        <f t="shared" si="21"/>
        <v>0</v>
      </c>
      <c r="Q123" s="175" t="str">
        <f t="shared" si="22"/>
        <v/>
      </c>
      <c r="R123" s="179">
        <f t="shared" si="30"/>
        <v>0</v>
      </c>
      <c r="S123" s="13">
        <f t="shared" si="31"/>
        <v>0</v>
      </c>
      <c r="T123" s="13">
        <f t="shared" si="31"/>
        <v>0</v>
      </c>
      <c r="U123" s="13">
        <f t="shared" si="31"/>
        <v>0</v>
      </c>
      <c r="V123" s="13">
        <f t="shared" ref="V123:V130" si="36">U123-T123</f>
        <v>0</v>
      </c>
      <c r="W123" s="140" t="str">
        <f t="shared" ref="W123:W138" si="37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39"/>
      <c r="B124" s="83">
        <v>180404</v>
      </c>
      <c r="C124" s="190" t="s">
        <v>161</v>
      </c>
      <c r="D124" s="190" t="s">
        <v>80</v>
      </c>
      <c r="E124" s="254" t="s">
        <v>81</v>
      </c>
      <c r="F124" s="19"/>
      <c r="G124" s="15"/>
      <c r="H124" s="15"/>
      <c r="I124" s="17">
        <f t="shared" si="29"/>
        <v>0</v>
      </c>
      <c r="J124" s="13">
        <f t="shared" si="24"/>
        <v>0</v>
      </c>
      <c r="K124" s="140" t="str">
        <f t="shared" si="26"/>
        <v/>
      </c>
      <c r="L124" s="161">
        <v>1488.2</v>
      </c>
      <c r="M124" s="13">
        <v>1488.2</v>
      </c>
      <c r="N124" s="13">
        <v>1488.2</v>
      </c>
      <c r="O124" s="15">
        <v>30</v>
      </c>
      <c r="P124" s="13">
        <f t="shared" si="21"/>
        <v>-1458.2</v>
      </c>
      <c r="Q124" s="175">
        <f t="shared" si="22"/>
        <v>2.015858083590915E-2</v>
      </c>
      <c r="R124" s="179">
        <f t="shared" si="30"/>
        <v>1488.2</v>
      </c>
      <c r="S124" s="13">
        <f t="shared" si="31"/>
        <v>1488.2</v>
      </c>
      <c r="T124" s="13">
        <f t="shared" si="31"/>
        <v>1488.2</v>
      </c>
      <c r="U124" s="13">
        <f t="shared" si="31"/>
        <v>30</v>
      </c>
      <c r="V124" s="13">
        <f t="shared" si="36"/>
        <v>-1458.2</v>
      </c>
      <c r="W124" s="140">
        <f t="shared" si="37"/>
        <v>2.015858083590915E-2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39">
        <v>22</v>
      </c>
      <c r="B125" s="83"/>
      <c r="C125" s="190" t="s">
        <v>205</v>
      </c>
      <c r="D125" s="190" t="s">
        <v>76</v>
      </c>
      <c r="E125" s="254" t="s">
        <v>208</v>
      </c>
      <c r="F125" s="19"/>
      <c r="G125" s="15"/>
      <c r="H125" s="15"/>
      <c r="I125" s="17">
        <f t="shared" si="29"/>
        <v>0</v>
      </c>
      <c r="J125" s="13">
        <f t="shared" si="24"/>
        <v>0</v>
      </c>
      <c r="K125" s="140" t="str">
        <f t="shared" si="26"/>
        <v/>
      </c>
      <c r="L125" s="161"/>
      <c r="M125" s="13"/>
      <c r="N125" s="13"/>
      <c r="O125" s="15"/>
      <c r="P125" s="12">
        <f t="shared" si="21"/>
        <v>0</v>
      </c>
      <c r="Q125" s="175" t="str">
        <f t="shared" si="22"/>
        <v/>
      </c>
      <c r="R125" s="179">
        <f t="shared" si="30"/>
        <v>0</v>
      </c>
      <c r="S125" s="13">
        <f t="shared" si="31"/>
        <v>0</v>
      </c>
      <c r="T125" s="13">
        <f t="shared" si="31"/>
        <v>0</v>
      </c>
      <c r="U125" s="13">
        <f t="shared" si="31"/>
        <v>0</v>
      </c>
      <c r="V125" s="13">
        <f t="shared" si="36"/>
        <v>0</v>
      </c>
      <c r="W125" s="140" t="str">
        <f t="shared" si="3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39">
        <v>24</v>
      </c>
      <c r="B126" s="83"/>
      <c r="C126" s="190" t="s">
        <v>163</v>
      </c>
      <c r="D126" s="190" t="s">
        <v>84</v>
      </c>
      <c r="E126" s="254" t="s">
        <v>164</v>
      </c>
      <c r="F126" s="19"/>
      <c r="G126" s="15"/>
      <c r="H126" s="15"/>
      <c r="I126" s="17">
        <f t="shared" si="29"/>
        <v>0</v>
      </c>
      <c r="J126" s="13">
        <f t="shared" si="24"/>
        <v>0</v>
      </c>
      <c r="K126" s="140" t="str">
        <f t="shared" si="26"/>
        <v/>
      </c>
      <c r="L126" s="161"/>
      <c r="M126" s="13"/>
      <c r="N126" s="13"/>
      <c r="O126" s="15"/>
      <c r="P126" s="12">
        <f t="shared" si="21"/>
        <v>0</v>
      </c>
      <c r="Q126" s="175" t="str">
        <f t="shared" si="22"/>
        <v/>
      </c>
      <c r="R126" s="179">
        <f t="shared" si="30"/>
        <v>0</v>
      </c>
      <c r="S126" s="13">
        <f t="shared" si="31"/>
        <v>0</v>
      </c>
      <c r="T126" s="13">
        <f t="shared" si="31"/>
        <v>0</v>
      </c>
      <c r="U126" s="13">
        <f t="shared" si="31"/>
        <v>0</v>
      </c>
      <c r="V126" s="13">
        <f t="shared" si="36"/>
        <v>0</v>
      </c>
      <c r="W126" s="140" t="str">
        <f t="shared" si="3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69" customFormat="1" ht="58.5" hidden="1" customHeight="1" x14ac:dyDescent="0.3">
      <c r="A127" s="143"/>
      <c r="B127" s="61"/>
      <c r="C127" s="192"/>
      <c r="D127" s="193"/>
      <c r="E127" s="250" t="s">
        <v>197</v>
      </c>
      <c r="F127" s="30"/>
      <c r="G127" s="31"/>
      <c r="H127" s="44"/>
      <c r="I127" s="17">
        <f t="shared" si="29"/>
        <v>0</v>
      </c>
      <c r="J127" s="13">
        <f t="shared" si="24"/>
        <v>0</v>
      </c>
      <c r="K127" s="140" t="str">
        <f t="shared" si="26"/>
        <v/>
      </c>
      <c r="L127" s="162"/>
      <c r="M127" s="25"/>
      <c r="N127" s="25"/>
      <c r="O127" s="25"/>
      <c r="P127" s="12">
        <f t="shared" si="21"/>
        <v>0</v>
      </c>
      <c r="Q127" s="175" t="str">
        <f t="shared" si="22"/>
        <v/>
      </c>
      <c r="R127" s="179">
        <f t="shared" si="30"/>
        <v>0</v>
      </c>
      <c r="S127" s="13">
        <f t="shared" si="31"/>
        <v>0</v>
      </c>
      <c r="T127" s="13">
        <f t="shared" si="31"/>
        <v>0</v>
      </c>
      <c r="U127" s="13">
        <f t="shared" si="31"/>
        <v>0</v>
      </c>
      <c r="V127" s="13">
        <f t="shared" si="36"/>
        <v>0</v>
      </c>
      <c r="W127" s="140" t="str">
        <f t="shared" si="37"/>
        <v/>
      </c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</row>
    <row r="128" spans="1:196" s="69" customFormat="1" ht="58.5" hidden="1" customHeight="1" x14ac:dyDescent="0.3">
      <c r="A128" s="143"/>
      <c r="B128" s="61"/>
      <c r="C128" s="192"/>
      <c r="D128" s="193"/>
      <c r="E128" s="250" t="s">
        <v>198</v>
      </c>
      <c r="F128" s="30"/>
      <c r="G128" s="31"/>
      <c r="H128" s="44"/>
      <c r="I128" s="17">
        <f t="shared" si="29"/>
        <v>0</v>
      </c>
      <c r="J128" s="13">
        <f t="shared" si="24"/>
        <v>0</v>
      </c>
      <c r="K128" s="140" t="str">
        <f t="shared" si="26"/>
        <v/>
      </c>
      <c r="L128" s="162"/>
      <c r="M128" s="25"/>
      <c r="N128" s="25"/>
      <c r="O128" s="25"/>
      <c r="P128" s="12">
        <f t="shared" si="21"/>
        <v>0</v>
      </c>
      <c r="Q128" s="175" t="str">
        <f t="shared" si="22"/>
        <v/>
      </c>
      <c r="R128" s="179">
        <f t="shared" si="30"/>
        <v>0</v>
      </c>
      <c r="S128" s="13">
        <f t="shared" si="31"/>
        <v>0</v>
      </c>
      <c r="T128" s="13">
        <f t="shared" si="31"/>
        <v>0</v>
      </c>
      <c r="U128" s="13">
        <f t="shared" si="31"/>
        <v>0</v>
      </c>
      <c r="V128" s="13">
        <f t="shared" si="36"/>
        <v>0</v>
      </c>
      <c r="W128" s="140" t="str">
        <f t="shared" si="37"/>
        <v/>
      </c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7"/>
      <c r="DB128" s="67"/>
      <c r="DC128" s="67"/>
      <c r="DD128" s="67"/>
      <c r="DE128" s="67"/>
      <c r="DF128" s="67"/>
      <c r="DG128" s="67"/>
      <c r="DH128" s="67"/>
      <c r="DI128" s="67"/>
      <c r="DJ128" s="67"/>
      <c r="DK128" s="67"/>
      <c r="DL128" s="67"/>
      <c r="DM128" s="67"/>
      <c r="DN128" s="67"/>
      <c r="DO128" s="67"/>
      <c r="DP128" s="67"/>
      <c r="DQ128" s="67"/>
      <c r="DR128" s="67"/>
      <c r="DS128" s="67"/>
      <c r="DT128" s="67"/>
      <c r="DU128" s="67"/>
      <c r="DV128" s="67"/>
      <c r="DW128" s="67"/>
      <c r="DX128" s="67"/>
      <c r="DY128" s="67"/>
      <c r="DZ128" s="67"/>
      <c r="EA128" s="67"/>
      <c r="EB128" s="67"/>
      <c r="EC128" s="67"/>
      <c r="ED128" s="67"/>
      <c r="EE128" s="67"/>
      <c r="EF128" s="67"/>
      <c r="EG128" s="67"/>
      <c r="EH128" s="67"/>
      <c r="EI128" s="67"/>
      <c r="EJ128" s="67"/>
      <c r="EK128" s="67"/>
      <c r="EL128" s="67"/>
      <c r="EM128" s="67"/>
      <c r="EN128" s="67"/>
      <c r="EO128" s="67"/>
      <c r="EP128" s="67"/>
      <c r="EQ128" s="67"/>
      <c r="ER128" s="67"/>
      <c r="ES128" s="67"/>
      <c r="ET128" s="67"/>
      <c r="EU128" s="67"/>
      <c r="EV128" s="67"/>
      <c r="EW128" s="67"/>
      <c r="EX128" s="67"/>
      <c r="EY128" s="67"/>
      <c r="EZ128" s="67"/>
      <c r="FA128" s="67"/>
      <c r="FB128" s="67"/>
      <c r="FC128" s="67"/>
      <c r="FD128" s="67"/>
      <c r="FE128" s="67"/>
      <c r="FF128" s="67"/>
      <c r="FG128" s="67"/>
      <c r="FH128" s="67"/>
      <c r="FI128" s="67"/>
      <c r="FJ128" s="67"/>
      <c r="FK128" s="67"/>
      <c r="FL128" s="67"/>
      <c r="FM128" s="67"/>
      <c r="FN128" s="67"/>
      <c r="FO128" s="67"/>
      <c r="FP128" s="67"/>
      <c r="FQ128" s="67"/>
      <c r="FR128" s="67"/>
      <c r="FS128" s="67"/>
      <c r="FT128" s="67"/>
      <c r="FU128" s="67"/>
      <c r="FV128" s="67"/>
      <c r="FW128" s="67"/>
      <c r="FX128" s="67"/>
      <c r="FY128" s="67"/>
      <c r="FZ128" s="67"/>
      <c r="GA128" s="67"/>
      <c r="GB128" s="67"/>
      <c r="GC128" s="67"/>
      <c r="GD128" s="67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</row>
    <row r="129" spans="1:196" s="1" customFormat="1" ht="58.5" hidden="1" customHeight="1" x14ac:dyDescent="0.3">
      <c r="A129" s="139">
        <v>25</v>
      </c>
      <c r="B129" s="83"/>
      <c r="C129" s="190" t="s">
        <v>188</v>
      </c>
      <c r="D129" s="190" t="s">
        <v>83</v>
      </c>
      <c r="E129" s="254" t="s">
        <v>189</v>
      </c>
      <c r="F129" s="19"/>
      <c r="G129" s="15"/>
      <c r="H129" s="15"/>
      <c r="I129" s="17">
        <f t="shared" si="29"/>
        <v>0</v>
      </c>
      <c r="J129" s="13">
        <f t="shared" si="24"/>
        <v>0</v>
      </c>
      <c r="K129" s="140" t="str">
        <f t="shared" si="26"/>
        <v/>
      </c>
      <c r="L129" s="161"/>
      <c r="M129" s="13"/>
      <c r="N129" s="13"/>
      <c r="O129" s="15"/>
      <c r="P129" s="12">
        <f t="shared" si="21"/>
        <v>0</v>
      </c>
      <c r="Q129" s="175" t="str">
        <f t="shared" si="22"/>
        <v/>
      </c>
      <c r="R129" s="179">
        <f t="shared" si="30"/>
        <v>0</v>
      </c>
      <c r="S129" s="13">
        <f t="shared" si="31"/>
        <v>0</v>
      </c>
      <c r="T129" s="13">
        <f t="shared" si="31"/>
        <v>0</v>
      </c>
      <c r="U129" s="13">
        <f t="shared" si="31"/>
        <v>0</v>
      </c>
      <c r="V129" s="13">
        <f t="shared" si="36"/>
        <v>0</v>
      </c>
      <c r="W129" s="140" t="str">
        <f t="shared" si="37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39"/>
      <c r="B130" s="83"/>
      <c r="C130" s="190" t="s">
        <v>207</v>
      </c>
      <c r="D130" s="190" t="s">
        <v>76</v>
      </c>
      <c r="E130" s="254" t="s">
        <v>162</v>
      </c>
      <c r="F130" s="19"/>
      <c r="G130" s="15"/>
      <c r="H130" s="15"/>
      <c r="I130" s="17">
        <f t="shared" si="29"/>
        <v>0</v>
      </c>
      <c r="J130" s="13">
        <f t="shared" si="24"/>
        <v>0</v>
      </c>
      <c r="K130" s="140" t="str">
        <f t="shared" si="26"/>
        <v/>
      </c>
      <c r="L130" s="161"/>
      <c r="M130" s="13"/>
      <c r="N130" s="13"/>
      <c r="O130" s="15"/>
      <c r="P130" s="12">
        <f t="shared" si="21"/>
        <v>0</v>
      </c>
      <c r="Q130" s="175" t="str">
        <f t="shared" si="22"/>
        <v/>
      </c>
      <c r="R130" s="179">
        <f t="shared" si="30"/>
        <v>0</v>
      </c>
      <c r="S130" s="13">
        <f t="shared" si="31"/>
        <v>0</v>
      </c>
      <c r="T130" s="13">
        <f t="shared" si="31"/>
        <v>0</v>
      </c>
      <c r="U130" s="13">
        <f t="shared" si="31"/>
        <v>0</v>
      </c>
      <c r="V130" s="13">
        <f t="shared" si="36"/>
        <v>0</v>
      </c>
      <c r="W130" s="140" t="str">
        <f t="shared" si="3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39">
        <v>24</v>
      </c>
      <c r="B131" s="83"/>
      <c r="C131" s="190" t="s">
        <v>163</v>
      </c>
      <c r="D131" s="190" t="s">
        <v>84</v>
      </c>
      <c r="E131" s="254" t="s">
        <v>164</v>
      </c>
      <c r="F131" s="19"/>
      <c r="G131" s="15"/>
      <c r="H131" s="15"/>
      <c r="I131" s="17">
        <f t="shared" si="29"/>
        <v>0</v>
      </c>
      <c r="J131" s="13">
        <f t="shared" si="24"/>
        <v>0</v>
      </c>
      <c r="K131" s="140" t="str">
        <f t="shared" si="26"/>
        <v/>
      </c>
      <c r="L131" s="161"/>
      <c r="M131" s="13"/>
      <c r="N131" s="13"/>
      <c r="O131" s="15"/>
      <c r="P131" s="12">
        <f t="shared" si="21"/>
        <v>0</v>
      </c>
      <c r="Q131" s="175" t="str">
        <f t="shared" si="22"/>
        <v/>
      </c>
      <c r="R131" s="179">
        <f t="shared" si="30"/>
        <v>0</v>
      </c>
      <c r="S131" s="13">
        <f t="shared" si="31"/>
        <v>0</v>
      </c>
      <c r="T131" s="13">
        <f t="shared" si="31"/>
        <v>0</v>
      </c>
      <c r="U131" s="13">
        <f t="shared" si="31"/>
        <v>0</v>
      </c>
      <c r="V131" s="13">
        <f t="shared" si="32"/>
        <v>0</v>
      </c>
      <c r="W131" s="140" t="str">
        <f t="shared" si="3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86" customFormat="1" ht="54.75" hidden="1" customHeight="1" thickBot="1" x14ac:dyDescent="0.35">
      <c r="A132" s="141"/>
      <c r="B132" s="84"/>
      <c r="C132" s="191"/>
      <c r="D132" s="191"/>
      <c r="E132" s="258" t="s">
        <v>220</v>
      </c>
      <c r="F132" s="24"/>
      <c r="G132" s="25"/>
      <c r="H132" s="25"/>
      <c r="I132" s="17">
        <f t="shared" si="29"/>
        <v>0</v>
      </c>
      <c r="J132" s="13">
        <f t="shared" si="24"/>
        <v>0</v>
      </c>
      <c r="K132" s="140" t="str">
        <f t="shared" si="26"/>
        <v/>
      </c>
      <c r="L132" s="162"/>
      <c r="M132" s="25"/>
      <c r="N132" s="25"/>
      <c r="O132" s="25"/>
      <c r="P132" s="12">
        <f t="shared" si="21"/>
        <v>0</v>
      </c>
      <c r="Q132" s="175" t="str">
        <f t="shared" si="22"/>
        <v/>
      </c>
      <c r="R132" s="179">
        <f t="shared" si="30"/>
        <v>0</v>
      </c>
      <c r="S132" s="13">
        <f t="shared" si="31"/>
        <v>0</v>
      </c>
      <c r="T132" s="13">
        <f t="shared" si="31"/>
        <v>0</v>
      </c>
      <c r="U132" s="13">
        <f t="shared" si="31"/>
        <v>0</v>
      </c>
      <c r="V132" s="13">
        <f t="shared" si="32"/>
        <v>0</v>
      </c>
      <c r="W132" s="140" t="str">
        <f t="shared" si="37"/>
        <v/>
      </c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</row>
    <row r="133" spans="1:196" s="86" customFormat="1" ht="41.25" hidden="1" customHeight="1" thickBot="1" x14ac:dyDescent="0.35">
      <c r="A133" s="141"/>
      <c r="B133" s="84"/>
      <c r="C133" s="191"/>
      <c r="D133" s="191"/>
      <c r="E133" s="258" t="s">
        <v>221</v>
      </c>
      <c r="F133" s="24"/>
      <c r="G133" s="25"/>
      <c r="H133" s="25"/>
      <c r="I133" s="17">
        <f t="shared" si="29"/>
        <v>0</v>
      </c>
      <c r="J133" s="13">
        <f t="shared" si="24"/>
        <v>0</v>
      </c>
      <c r="K133" s="140" t="str">
        <f t="shared" si="26"/>
        <v/>
      </c>
      <c r="L133" s="162"/>
      <c r="M133" s="25"/>
      <c r="N133" s="25"/>
      <c r="O133" s="25"/>
      <c r="P133" s="12">
        <f t="shared" si="21"/>
        <v>0</v>
      </c>
      <c r="Q133" s="175" t="str">
        <f t="shared" si="22"/>
        <v/>
      </c>
      <c r="R133" s="179">
        <f t="shared" si="30"/>
        <v>0</v>
      </c>
      <c r="S133" s="13">
        <f t="shared" si="31"/>
        <v>0</v>
      </c>
      <c r="T133" s="13">
        <f t="shared" si="31"/>
        <v>0</v>
      </c>
      <c r="U133" s="13">
        <f t="shared" si="31"/>
        <v>0</v>
      </c>
      <c r="V133" s="13">
        <f t="shared" si="32"/>
        <v>0</v>
      </c>
      <c r="W133" s="140" t="str">
        <f t="shared" si="37"/>
        <v/>
      </c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</row>
    <row r="134" spans="1:196" s="1" customFormat="1" ht="39.75" hidden="1" customHeight="1" x14ac:dyDescent="0.3">
      <c r="A134" s="139">
        <v>25</v>
      </c>
      <c r="B134" s="83"/>
      <c r="C134" s="190" t="s">
        <v>188</v>
      </c>
      <c r="D134" s="190" t="s">
        <v>83</v>
      </c>
      <c r="E134" s="254" t="s">
        <v>189</v>
      </c>
      <c r="F134" s="19"/>
      <c r="G134" s="15"/>
      <c r="H134" s="15"/>
      <c r="I134" s="17">
        <f t="shared" si="29"/>
        <v>0</v>
      </c>
      <c r="J134" s="13">
        <f t="shared" si="24"/>
        <v>0</v>
      </c>
      <c r="K134" s="140" t="str">
        <f t="shared" si="26"/>
        <v/>
      </c>
      <c r="L134" s="161"/>
      <c r="M134" s="13"/>
      <c r="N134" s="13"/>
      <c r="O134" s="15"/>
      <c r="P134" s="12">
        <f t="shared" si="21"/>
        <v>0</v>
      </c>
      <c r="Q134" s="175" t="str">
        <f t="shared" si="22"/>
        <v/>
      </c>
      <c r="R134" s="179">
        <f t="shared" si="30"/>
        <v>0</v>
      </c>
      <c r="S134" s="13">
        <f t="shared" si="31"/>
        <v>0</v>
      </c>
      <c r="T134" s="13">
        <f t="shared" si="31"/>
        <v>0</v>
      </c>
      <c r="U134" s="13">
        <f t="shared" si="31"/>
        <v>0</v>
      </c>
      <c r="V134" s="13">
        <f t="shared" si="32"/>
        <v>0</v>
      </c>
      <c r="W134" s="140" t="str">
        <f t="shared" si="3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39"/>
      <c r="B135" s="83"/>
      <c r="C135" s="190" t="s">
        <v>267</v>
      </c>
      <c r="D135" s="190" t="s">
        <v>228</v>
      </c>
      <c r="E135" s="254" t="s">
        <v>268</v>
      </c>
      <c r="F135" s="19"/>
      <c r="G135" s="15"/>
      <c r="H135" s="15"/>
      <c r="I135" s="17">
        <f t="shared" si="29"/>
        <v>0</v>
      </c>
      <c r="J135" s="13">
        <f t="shared" si="24"/>
        <v>0</v>
      </c>
      <c r="K135" s="140" t="str">
        <f t="shared" si="26"/>
        <v/>
      </c>
      <c r="L135" s="161"/>
      <c r="M135" s="13"/>
      <c r="N135" s="13"/>
      <c r="O135" s="15"/>
      <c r="P135" s="12">
        <f t="shared" si="21"/>
        <v>0</v>
      </c>
      <c r="Q135" s="175" t="str">
        <f t="shared" si="22"/>
        <v/>
      </c>
      <c r="R135" s="179">
        <f t="shared" si="30"/>
        <v>0</v>
      </c>
      <c r="S135" s="13">
        <f t="shared" si="31"/>
        <v>0</v>
      </c>
      <c r="T135" s="13">
        <f t="shared" si="31"/>
        <v>0</v>
      </c>
      <c r="U135" s="13">
        <f t="shared" si="31"/>
        <v>0</v>
      </c>
      <c r="V135" s="13">
        <f t="shared" si="32"/>
        <v>0</v>
      </c>
      <c r="W135" s="140" t="str">
        <f t="shared" si="37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86" customFormat="1" ht="47.25" hidden="1" customHeight="1" thickBot="1" x14ac:dyDescent="0.35">
      <c r="A136" s="141"/>
      <c r="B136" s="84"/>
      <c r="C136" s="191"/>
      <c r="D136" s="191"/>
      <c r="E136" s="258" t="s">
        <v>274</v>
      </c>
      <c r="F136" s="24"/>
      <c r="G136" s="25"/>
      <c r="H136" s="25"/>
      <c r="I136" s="17">
        <f t="shared" si="29"/>
        <v>0</v>
      </c>
      <c r="J136" s="13">
        <f t="shared" si="24"/>
        <v>0</v>
      </c>
      <c r="K136" s="140" t="str">
        <f t="shared" si="26"/>
        <v/>
      </c>
      <c r="L136" s="165"/>
      <c r="M136" s="41"/>
      <c r="N136" s="41"/>
      <c r="O136" s="41"/>
      <c r="P136" s="12">
        <f t="shared" si="21"/>
        <v>0</v>
      </c>
      <c r="Q136" s="175" t="str">
        <f t="shared" si="22"/>
        <v/>
      </c>
      <c r="R136" s="179">
        <f t="shared" si="30"/>
        <v>0</v>
      </c>
      <c r="S136" s="13">
        <f t="shared" si="31"/>
        <v>0</v>
      </c>
      <c r="T136" s="13">
        <f t="shared" si="31"/>
        <v>0</v>
      </c>
      <c r="U136" s="13">
        <f t="shared" si="31"/>
        <v>0</v>
      </c>
      <c r="V136" s="13">
        <f t="shared" si="32"/>
        <v>0</v>
      </c>
      <c r="W136" s="140" t="str">
        <f t="shared" si="37"/>
        <v/>
      </c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</row>
    <row r="137" spans="1:196" s="5" customFormat="1" ht="30.75" hidden="1" customHeight="1" thickBot="1" x14ac:dyDescent="0.35">
      <c r="A137" s="139"/>
      <c r="B137" s="83"/>
      <c r="C137" s="190" t="s">
        <v>243</v>
      </c>
      <c r="D137" s="190" t="s">
        <v>76</v>
      </c>
      <c r="E137" s="254" t="s">
        <v>244</v>
      </c>
      <c r="F137" s="19"/>
      <c r="G137" s="15"/>
      <c r="H137" s="15"/>
      <c r="I137" s="17">
        <f t="shared" si="29"/>
        <v>0</v>
      </c>
      <c r="J137" s="13">
        <f t="shared" si="24"/>
        <v>0</v>
      </c>
      <c r="K137" s="140" t="str">
        <f t="shared" si="26"/>
        <v/>
      </c>
      <c r="L137" s="161"/>
      <c r="M137" s="13"/>
      <c r="N137" s="13"/>
      <c r="O137" s="15"/>
      <c r="P137" s="12">
        <f t="shared" si="21"/>
        <v>0</v>
      </c>
      <c r="Q137" s="175" t="str">
        <f t="shared" si="22"/>
        <v/>
      </c>
      <c r="R137" s="179">
        <f t="shared" si="30"/>
        <v>0</v>
      </c>
      <c r="S137" s="13">
        <f t="shared" si="31"/>
        <v>0</v>
      </c>
      <c r="T137" s="13">
        <f t="shared" si="31"/>
        <v>0</v>
      </c>
      <c r="U137" s="13">
        <f t="shared" si="31"/>
        <v>0</v>
      </c>
      <c r="V137" s="13">
        <f t="shared" si="32"/>
        <v>0</v>
      </c>
      <c r="W137" s="140" t="str">
        <f t="shared" si="37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0.5" customHeight="1" thickBot="1" x14ac:dyDescent="0.35">
      <c r="A138" s="139"/>
      <c r="B138" s="83"/>
      <c r="C138" s="190" t="s">
        <v>207</v>
      </c>
      <c r="D138" s="190" t="s">
        <v>76</v>
      </c>
      <c r="E138" s="254" t="s">
        <v>162</v>
      </c>
      <c r="F138" s="19">
        <v>141.1</v>
      </c>
      <c r="G138" s="15">
        <v>141.1</v>
      </c>
      <c r="H138" s="15">
        <v>69</v>
      </c>
      <c r="I138" s="17">
        <f t="shared" si="29"/>
        <v>1.4140740718394883E-4</v>
      </c>
      <c r="J138" s="13">
        <f t="shared" si="24"/>
        <v>-72.099999999999994</v>
      </c>
      <c r="K138" s="140">
        <f t="shared" si="26"/>
        <v>0.48901488306165841</v>
      </c>
      <c r="L138" s="161"/>
      <c r="M138" s="13"/>
      <c r="N138" s="13"/>
      <c r="O138" s="15"/>
      <c r="P138" s="12">
        <f t="shared" si="21"/>
        <v>0</v>
      </c>
      <c r="Q138" s="175" t="str">
        <f t="shared" si="22"/>
        <v/>
      </c>
      <c r="R138" s="179">
        <f t="shared" si="30"/>
        <v>141.1</v>
      </c>
      <c r="S138" s="13">
        <f t="shared" si="31"/>
        <v>141.1</v>
      </c>
      <c r="T138" s="13">
        <f t="shared" si="31"/>
        <v>141.1</v>
      </c>
      <c r="U138" s="13">
        <f t="shared" si="31"/>
        <v>69</v>
      </c>
      <c r="V138" s="13">
        <f t="shared" si="32"/>
        <v>-72.099999999999994</v>
      </c>
      <c r="W138" s="140">
        <f t="shared" si="37"/>
        <v>0.48901488306165841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116" customFormat="1" ht="28.5" customHeight="1" thickBot="1" x14ac:dyDescent="0.35">
      <c r="A139" s="144"/>
      <c r="B139" s="108"/>
      <c r="C139" s="194" t="s">
        <v>304</v>
      </c>
      <c r="D139" s="194" t="s">
        <v>76</v>
      </c>
      <c r="E139" s="263" t="s">
        <v>305</v>
      </c>
      <c r="F139" s="109">
        <v>120</v>
      </c>
      <c r="G139" s="15">
        <v>110</v>
      </c>
      <c r="H139" s="110"/>
      <c r="I139" s="111">
        <f t="shared" si="29"/>
        <v>0</v>
      </c>
      <c r="J139" s="13">
        <f t="shared" si="24"/>
        <v>-110</v>
      </c>
      <c r="K139" s="145">
        <f t="shared" si="26"/>
        <v>0</v>
      </c>
      <c r="L139" s="166"/>
      <c r="M139" s="112"/>
      <c r="N139" s="13"/>
      <c r="O139" s="110"/>
      <c r="P139" s="12">
        <f t="shared" si="21"/>
        <v>0</v>
      </c>
      <c r="Q139" s="176" t="str">
        <f t="shared" si="22"/>
        <v/>
      </c>
      <c r="R139" s="182">
        <f t="shared" si="30"/>
        <v>120</v>
      </c>
      <c r="S139" s="112">
        <f t="shared" si="31"/>
        <v>120</v>
      </c>
      <c r="T139" s="112">
        <f t="shared" si="31"/>
        <v>110</v>
      </c>
      <c r="U139" s="112">
        <f t="shared" si="31"/>
        <v>0</v>
      </c>
      <c r="V139" s="112">
        <f>U139-T139</f>
        <v>-110</v>
      </c>
      <c r="W139" s="145">
        <f>IFERROR(100%*(U139/T139),"")</f>
        <v>0</v>
      </c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14"/>
      <c r="FT139" s="114"/>
      <c r="FU139" s="114"/>
      <c r="FV139" s="114"/>
      <c r="FW139" s="114"/>
      <c r="FX139" s="114"/>
      <c r="FY139" s="114"/>
      <c r="FZ139" s="114"/>
      <c r="GA139" s="114"/>
      <c r="GB139" s="114"/>
      <c r="GC139" s="114"/>
      <c r="GD139" s="114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</row>
    <row r="140" spans="1:196" s="116" customFormat="1" ht="31.5" customHeight="1" thickBot="1" x14ac:dyDescent="0.35">
      <c r="A140" s="146">
        <v>12</v>
      </c>
      <c r="B140" s="117" t="s">
        <v>30</v>
      </c>
      <c r="C140" s="117" t="s">
        <v>260</v>
      </c>
      <c r="D140" s="117"/>
      <c r="E140" s="158" t="s">
        <v>261</v>
      </c>
      <c r="F140" s="107">
        <f>SUM(F141:F150)</f>
        <v>23756.800000000003</v>
      </c>
      <c r="G140" s="12">
        <f t="shared" ref="G140" si="38">SUM(G141:G150)</f>
        <v>15318.900000000001</v>
      </c>
      <c r="H140" s="119">
        <f>SUM(H141:H150)</f>
        <v>6727.2</v>
      </c>
      <c r="I140" s="118">
        <f t="shared" si="29"/>
        <v>1.3786607385621166E-2</v>
      </c>
      <c r="J140" s="12">
        <f t="shared" si="24"/>
        <v>-8591.7000000000007</v>
      </c>
      <c r="K140" s="147">
        <f t="shared" si="26"/>
        <v>0.43914380275346138</v>
      </c>
      <c r="L140" s="167">
        <f>SUM(L141:L150)</f>
        <v>6358.3</v>
      </c>
      <c r="M140" s="119">
        <f t="shared" ref="M140:O140" si="39">SUM(M141:M150)</f>
        <v>6382</v>
      </c>
      <c r="N140" s="12">
        <f t="shared" si="39"/>
        <v>6194.6</v>
      </c>
      <c r="O140" s="119">
        <f t="shared" si="39"/>
        <v>1147</v>
      </c>
      <c r="P140" s="12">
        <f t="shared" si="21"/>
        <v>-5047.6000000000004</v>
      </c>
      <c r="Q140" s="195">
        <f t="shared" si="22"/>
        <v>0.18516126949278403</v>
      </c>
      <c r="R140" s="107">
        <f>SUM(R141:R150)</f>
        <v>30115.1</v>
      </c>
      <c r="S140" s="119">
        <f t="shared" ref="S140:U140" si="40">SUM(S141:S150)</f>
        <v>30138.800000000003</v>
      </c>
      <c r="T140" s="119">
        <f>SUM(T141:T150)</f>
        <v>21513.5</v>
      </c>
      <c r="U140" s="120">
        <f t="shared" si="40"/>
        <v>7874.2</v>
      </c>
      <c r="V140" s="119">
        <f t="shared" ref="V140:V146" si="41">U140-T140</f>
        <v>-13639.3</v>
      </c>
      <c r="W140" s="147">
        <f t="shared" si="23"/>
        <v>0.36601203895228579</v>
      </c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14"/>
      <c r="FT140" s="114"/>
      <c r="FU140" s="114"/>
      <c r="FV140" s="114"/>
      <c r="FW140" s="114"/>
      <c r="FX140" s="114"/>
      <c r="FY140" s="114"/>
      <c r="FZ140" s="114"/>
      <c r="GA140" s="114"/>
      <c r="GB140" s="114"/>
      <c r="GC140" s="114"/>
      <c r="GD140" s="114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</row>
    <row r="141" spans="1:196" s="122" customFormat="1" ht="39" customHeight="1" x14ac:dyDescent="0.3">
      <c r="A141" s="144"/>
      <c r="B141" s="108"/>
      <c r="C141" s="194" t="s">
        <v>163</v>
      </c>
      <c r="D141" s="194" t="s">
        <v>84</v>
      </c>
      <c r="E141" s="263" t="s">
        <v>164</v>
      </c>
      <c r="F141" s="109">
        <v>1233.4000000000001</v>
      </c>
      <c r="G141" s="15">
        <v>1200.4000000000001</v>
      </c>
      <c r="H141" s="110">
        <v>189.9</v>
      </c>
      <c r="I141" s="121">
        <f t="shared" si="29"/>
        <v>3.891777771627809E-4</v>
      </c>
      <c r="J141" s="13">
        <f t="shared" si="24"/>
        <v>-1010.5000000000001</v>
      </c>
      <c r="K141" s="145">
        <f t="shared" si="26"/>
        <v>0.15819726757747415</v>
      </c>
      <c r="L141" s="166">
        <v>460</v>
      </c>
      <c r="M141" s="112">
        <v>479.6</v>
      </c>
      <c r="N141" s="13">
        <v>479.6</v>
      </c>
      <c r="O141" s="110">
        <v>19.7</v>
      </c>
      <c r="P141" s="13">
        <f t="shared" ref="P141:P180" si="42">O141-N141</f>
        <v>-459.90000000000003</v>
      </c>
      <c r="Q141" s="176">
        <f t="shared" si="22"/>
        <v>4.1075896580483731E-2</v>
      </c>
      <c r="R141" s="182">
        <f t="shared" ref="R141:R142" si="43">SUM(F141,L141)</f>
        <v>1693.4</v>
      </c>
      <c r="S141" s="112">
        <f t="shared" ref="S141:T142" si="44">SUM(F141,M141)</f>
        <v>1713</v>
      </c>
      <c r="T141" s="112">
        <f>SUM(G141,N141)</f>
        <v>1680</v>
      </c>
      <c r="U141" s="112">
        <f t="shared" si="31"/>
        <v>209.6</v>
      </c>
      <c r="V141" s="112">
        <f t="shared" si="41"/>
        <v>-1470.4</v>
      </c>
      <c r="W141" s="145">
        <f t="shared" ref="W141:W180" si="45">IFERROR(100%*(U141/T141),"")</f>
        <v>0.12476190476190475</v>
      </c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</row>
    <row r="142" spans="1:196" s="122" customFormat="1" ht="35.25" hidden="1" customHeight="1" x14ac:dyDescent="0.3">
      <c r="A142" s="144"/>
      <c r="B142" s="108"/>
      <c r="C142" s="194" t="s">
        <v>289</v>
      </c>
      <c r="D142" s="194" t="s">
        <v>83</v>
      </c>
      <c r="E142" s="263" t="s">
        <v>292</v>
      </c>
      <c r="F142" s="109"/>
      <c r="G142" s="15"/>
      <c r="H142" s="110"/>
      <c r="I142" s="121">
        <f t="shared" si="29"/>
        <v>0</v>
      </c>
      <c r="J142" s="13">
        <f t="shared" ref="J142:J180" si="46">H142-G142</f>
        <v>0</v>
      </c>
      <c r="K142" s="145" t="str">
        <f t="shared" si="26"/>
        <v/>
      </c>
      <c r="L142" s="168"/>
      <c r="M142" s="112"/>
      <c r="N142" s="13"/>
      <c r="O142" s="110"/>
      <c r="P142" s="12">
        <f t="shared" si="42"/>
        <v>0</v>
      </c>
      <c r="Q142" s="176" t="str">
        <f t="shared" si="22"/>
        <v/>
      </c>
      <c r="R142" s="182">
        <f t="shared" si="43"/>
        <v>0</v>
      </c>
      <c r="S142" s="112">
        <f t="shared" si="44"/>
        <v>0</v>
      </c>
      <c r="T142" s="112">
        <f t="shared" si="44"/>
        <v>0</v>
      </c>
      <c r="U142" s="112">
        <f t="shared" si="31"/>
        <v>0</v>
      </c>
      <c r="V142" s="112">
        <f t="shared" si="41"/>
        <v>0</v>
      </c>
      <c r="W142" s="145" t="str">
        <f t="shared" si="45"/>
        <v/>
      </c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14"/>
      <c r="FT142" s="114"/>
      <c r="FU142" s="114"/>
      <c r="FV142" s="114"/>
      <c r="FW142" s="114"/>
      <c r="FX142" s="114"/>
      <c r="FY142" s="114"/>
      <c r="FZ142" s="114"/>
      <c r="GA142" s="114"/>
      <c r="GB142" s="114"/>
      <c r="GC142" s="114"/>
      <c r="GD142" s="114"/>
      <c r="GE142" s="114"/>
      <c r="GF142" s="114"/>
      <c r="GG142" s="114"/>
      <c r="GH142" s="114"/>
      <c r="GI142" s="114"/>
      <c r="GJ142" s="114"/>
      <c r="GK142" s="114"/>
      <c r="GL142" s="114"/>
      <c r="GM142" s="114"/>
      <c r="GN142" s="114"/>
    </row>
    <row r="143" spans="1:196" s="122" customFormat="1" ht="40.5" customHeight="1" x14ac:dyDescent="0.3">
      <c r="A143" s="144"/>
      <c r="B143" s="108"/>
      <c r="C143" s="194" t="s">
        <v>290</v>
      </c>
      <c r="D143" s="194" t="s">
        <v>83</v>
      </c>
      <c r="E143" s="263" t="s">
        <v>293</v>
      </c>
      <c r="F143" s="109">
        <v>1000</v>
      </c>
      <c r="G143" s="15">
        <v>1000</v>
      </c>
      <c r="H143" s="110">
        <v>553.79999999999995</v>
      </c>
      <c r="I143" s="121">
        <f t="shared" si="29"/>
        <v>1.13494814635465E-3</v>
      </c>
      <c r="J143" s="13">
        <f t="shared" si="46"/>
        <v>-446.20000000000005</v>
      </c>
      <c r="K143" s="145">
        <f t="shared" si="26"/>
        <v>0.55379999999999996</v>
      </c>
      <c r="L143" s="168"/>
      <c r="M143" s="112"/>
      <c r="N143" s="13"/>
      <c r="O143" s="110"/>
      <c r="P143" s="12">
        <f t="shared" si="42"/>
        <v>0</v>
      </c>
      <c r="Q143" s="176" t="str">
        <f t="shared" si="22"/>
        <v/>
      </c>
      <c r="R143" s="182">
        <f t="shared" si="30"/>
        <v>1000</v>
      </c>
      <c r="S143" s="112">
        <f t="shared" si="31"/>
        <v>1000</v>
      </c>
      <c r="T143" s="112">
        <f>SUM(G143,N143)</f>
        <v>1000</v>
      </c>
      <c r="U143" s="112">
        <f t="shared" si="31"/>
        <v>553.79999999999995</v>
      </c>
      <c r="V143" s="112">
        <f t="shared" si="41"/>
        <v>-446.20000000000005</v>
      </c>
      <c r="W143" s="145">
        <f t="shared" si="45"/>
        <v>0.55379999999999996</v>
      </c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</row>
    <row r="144" spans="1:196" s="122" customFormat="1" ht="30.75" customHeight="1" x14ac:dyDescent="0.3">
      <c r="A144" s="144"/>
      <c r="B144" s="108"/>
      <c r="C144" s="194" t="s">
        <v>188</v>
      </c>
      <c r="D144" s="194" t="s">
        <v>83</v>
      </c>
      <c r="E144" s="263" t="s">
        <v>189</v>
      </c>
      <c r="F144" s="109">
        <v>127.9</v>
      </c>
      <c r="G144" s="15">
        <v>63.9</v>
      </c>
      <c r="H144" s="110">
        <v>32</v>
      </c>
      <c r="I144" s="121">
        <f t="shared" si="29"/>
        <v>6.5580246809947282E-5</v>
      </c>
      <c r="J144" s="13">
        <f t="shared" si="46"/>
        <v>-31.9</v>
      </c>
      <c r="K144" s="145">
        <f t="shared" si="26"/>
        <v>0.50078247261345854</v>
      </c>
      <c r="L144" s="168"/>
      <c r="M144" s="112"/>
      <c r="N144" s="13"/>
      <c r="O144" s="110"/>
      <c r="P144" s="12">
        <f t="shared" si="42"/>
        <v>0</v>
      </c>
      <c r="Q144" s="176" t="str">
        <f t="shared" si="22"/>
        <v/>
      </c>
      <c r="R144" s="182">
        <f t="shared" si="30"/>
        <v>127.9</v>
      </c>
      <c r="S144" s="112">
        <f t="shared" si="31"/>
        <v>127.9</v>
      </c>
      <c r="T144" s="112">
        <f>SUM(G144,N144)</f>
        <v>63.9</v>
      </c>
      <c r="U144" s="112">
        <f t="shared" si="31"/>
        <v>32</v>
      </c>
      <c r="V144" s="112">
        <f t="shared" si="41"/>
        <v>-31.9</v>
      </c>
      <c r="W144" s="145">
        <f t="shared" si="45"/>
        <v>0.50078247261345854</v>
      </c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</row>
    <row r="145" spans="1:196" s="122" customFormat="1" ht="30.75" customHeight="1" x14ac:dyDescent="0.3">
      <c r="A145" s="144"/>
      <c r="B145" s="108"/>
      <c r="C145" s="194" t="s">
        <v>291</v>
      </c>
      <c r="D145" s="194" t="s">
        <v>83</v>
      </c>
      <c r="E145" s="263" t="s">
        <v>294</v>
      </c>
      <c r="F145" s="109">
        <v>13824.6</v>
      </c>
      <c r="G145" s="15">
        <v>13054.6</v>
      </c>
      <c r="H145" s="110">
        <v>5951.5</v>
      </c>
      <c r="I145" s="121">
        <f t="shared" si="29"/>
        <v>1.2196901215293788E-2</v>
      </c>
      <c r="J145" s="13">
        <f t="shared" si="46"/>
        <v>-7103.1</v>
      </c>
      <c r="K145" s="145">
        <f t="shared" si="26"/>
        <v>0.45589294195149599</v>
      </c>
      <c r="L145" s="168">
        <v>5523.3</v>
      </c>
      <c r="M145" s="112">
        <v>5527.4</v>
      </c>
      <c r="N145" s="13">
        <v>5527.4</v>
      </c>
      <c r="O145" s="110">
        <v>1127.3</v>
      </c>
      <c r="P145" s="13">
        <f t="shared" si="42"/>
        <v>-4400.0999999999995</v>
      </c>
      <c r="Q145" s="176">
        <f t="shared" ref="Q145:Q180" si="47">IFERROR(100%*(O145/N145),"")</f>
        <v>0.20394760646958787</v>
      </c>
      <c r="R145" s="182">
        <f t="shared" si="30"/>
        <v>19347.900000000001</v>
      </c>
      <c r="S145" s="112">
        <f t="shared" si="31"/>
        <v>19352</v>
      </c>
      <c r="T145" s="112">
        <f>SUM(G145,N145)</f>
        <v>18582</v>
      </c>
      <c r="U145" s="112">
        <f t="shared" si="31"/>
        <v>7078.8</v>
      </c>
      <c r="V145" s="112">
        <f t="shared" si="41"/>
        <v>-11503.2</v>
      </c>
      <c r="W145" s="145">
        <f t="shared" si="45"/>
        <v>0.38094930577978692</v>
      </c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14"/>
      <c r="FT145" s="114"/>
      <c r="FU145" s="114"/>
      <c r="FV145" s="114"/>
      <c r="FW145" s="114"/>
      <c r="FX145" s="114"/>
      <c r="FY145" s="114"/>
      <c r="FZ145" s="114"/>
      <c r="GA145" s="114"/>
      <c r="GB145" s="114"/>
      <c r="GC145" s="114"/>
      <c r="GD145" s="114"/>
      <c r="GE145" s="114"/>
      <c r="GF145" s="114"/>
      <c r="GG145" s="114"/>
      <c r="GH145" s="114"/>
      <c r="GI145" s="114"/>
      <c r="GJ145" s="114"/>
      <c r="GK145" s="114"/>
      <c r="GL145" s="114"/>
      <c r="GM145" s="114"/>
      <c r="GN145" s="114"/>
    </row>
    <row r="146" spans="1:196" s="122" customFormat="1" ht="30.75" customHeight="1" x14ac:dyDescent="0.3">
      <c r="A146" s="144"/>
      <c r="B146" s="108"/>
      <c r="C146" s="194" t="s">
        <v>191</v>
      </c>
      <c r="D146" s="194" t="s">
        <v>87</v>
      </c>
      <c r="E146" s="263" t="s">
        <v>192</v>
      </c>
      <c r="F146" s="109"/>
      <c r="G146" s="15"/>
      <c r="H146" s="110"/>
      <c r="I146" s="121">
        <f t="shared" si="29"/>
        <v>0</v>
      </c>
      <c r="J146" s="13">
        <f t="shared" si="46"/>
        <v>0</v>
      </c>
      <c r="K146" s="145" t="str">
        <f t="shared" si="26"/>
        <v/>
      </c>
      <c r="L146" s="168">
        <v>375</v>
      </c>
      <c r="M146" s="112">
        <v>375</v>
      </c>
      <c r="N146" s="13">
        <v>187.6</v>
      </c>
      <c r="O146" s="110"/>
      <c r="P146" s="13">
        <f t="shared" si="42"/>
        <v>-187.6</v>
      </c>
      <c r="Q146" s="176">
        <f t="shared" si="47"/>
        <v>0</v>
      </c>
      <c r="R146" s="182">
        <f t="shared" si="30"/>
        <v>375</v>
      </c>
      <c r="S146" s="112">
        <f t="shared" si="31"/>
        <v>375</v>
      </c>
      <c r="T146" s="112">
        <f t="shared" si="31"/>
        <v>187.6</v>
      </c>
      <c r="U146" s="112">
        <f t="shared" si="31"/>
        <v>0</v>
      </c>
      <c r="V146" s="112">
        <f t="shared" si="41"/>
        <v>-187.6</v>
      </c>
      <c r="W146" s="145">
        <f t="shared" si="45"/>
        <v>0</v>
      </c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</row>
    <row r="147" spans="1:196" s="122" customFormat="1" ht="19.5" hidden="1" customHeight="1" x14ac:dyDescent="0.3">
      <c r="A147" s="144"/>
      <c r="B147" s="108"/>
      <c r="C147" s="194" t="s">
        <v>88</v>
      </c>
      <c r="D147" s="194" t="s">
        <v>49</v>
      </c>
      <c r="E147" s="263" t="s">
        <v>165</v>
      </c>
      <c r="F147" s="109"/>
      <c r="G147" s="15"/>
      <c r="H147" s="110"/>
      <c r="I147" s="121">
        <f t="shared" si="29"/>
        <v>0</v>
      </c>
      <c r="J147" s="13">
        <f t="shared" si="46"/>
        <v>0</v>
      </c>
      <c r="K147" s="145" t="str">
        <f t="shared" si="26"/>
        <v/>
      </c>
      <c r="L147" s="168"/>
      <c r="M147" s="112"/>
      <c r="N147" s="13"/>
      <c r="O147" s="110"/>
      <c r="P147" s="12">
        <f t="shared" si="42"/>
        <v>0</v>
      </c>
      <c r="Q147" s="176" t="str">
        <f t="shared" si="47"/>
        <v/>
      </c>
      <c r="R147" s="182">
        <f t="shared" si="30"/>
        <v>0</v>
      </c>
      <c r="S147" s="112">
        <f t="shared" si="31"/>
        <v>0</v>
      </c>
      <c r="T147" s="112">
        <f t="shared" si="31"/>
        <v>0</v>
      </c>
      <c r="U147" s="112">
        <f t="shared" si="31"/>
        <v>0</v>
      </c>
      <c r="V147" s="112">
        <f t="shared" si="32"/>
        <v>0</v>
      </c>
      <c r="W147" s="145" t="str">
        <f t="shared" si="45"/>
        <v/>
      </c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14"/>
      <c r="GF147" s="114"/>
      <c r="GG147" s="114"/>
      <c r="GH147" s="114"/>
      <c r="GI147" s="114"/>
      <c r="GJ147" s="114"/>
      <c r="GK147" s="114"/>
      <c r="GL147" s="114"/>
      <c r="GM147" s="114"/>
      <c r="GN147" s="114"/>
    </row>
    <row r="148" spans="1:196" s="127" customFormat="1" ht="27" customHeight="1" x14ac:dyDescent="0.3">
      <c r="A148" s="144"/>
      <c r="B148" s="123" t="s">
        <v>19</v>
      </c>
      <c r="C148" s="194" t="s">
        <v>237</v>
      </c>
      <c r="D148" s="194" t="s">
        <v>85</v>
      </c>
      <c r="E148" s="264" t="s">
        <v>238</v>
      </c>
      <c r="F148" s="124">
        <v>7570.9</v>
      </c>
      <c r="G148" s="27"/>
      <c r="H148" s="125"/>
      <c r="I148" s="111">
        <f t="shared" si="29"/>
        <v>0</v>
      </c>
      <c r="J148" s="13">
        <f t="shared" si="46"/>
        <v>0</v>
      </c>
      <c r="K148" s="145" t="str">
        <f t="shared" ref="K148:K180" si="48">IFERROR(100%*(H148/G148),"")</f>
        <v/>
      </c>
      <c r="L148" s="168"/>
      <c r="M148" s="112"/>
      <c r="N148" s="13"/>
      <c r="O148" s="125"/>
      <c r="P148" s="12">
        <f t="shared" si="42"/>
        <v>0</v>
      </c>
      <c r="Q148" s="176" t="str">
        <f t="shared" si="47"/>
        <v/>
      </c>
      <c r="R148" s="182">
        <f t="shared" si="30"/>
        <v>7570.9</v>
      </c>
      <c r="S148" s="112">
        <f t="shared" si="31"/>
        <v>7570.9</v>
      </c>
      <c r="T148" s="112">
        <f t="shared" si="31"/>
        <v>0</v>
      </c>
      <c r="U148" s="112">
        <f t="shared" si="31"/>
        <v>0</v>
      </c>
      <c r="V148" s="112">
        <f t="shared" si="32"/>
        <v>0</v>
      </c>
      <c r="W148" s="145" t="str">
        <f t="shared" si="45"/>
        <v/>
      </c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14"/>
      <c r="FT148" s="114"/>
      <c r="FU148" s="114"/>
      <c r="FV148" s="114"/>
      <c r="FW148" s="114"/>
      <c r="FX148" s="114"/>
      <c r="FY148" s="114"/>
      <c r="FZ148" s="114"/>
      <c r="GA148" s="114"/>
      <c r="GB148" s="114"/>
      <c r="GC148" s="114"/>
      <c r="GD148" s="114"/>
      <c r="GE148" s="126"/>
      <c r="GF148" s="126"/>
      <c r="GG148" s="126"/>
      <c r="GH148" s="126"/>
      <c r="GI148" s="126"/>
      <c r="GJ148" s="126"/>
      <c r="GK148" s="126"/>
      <c r="GL148" s="126"/>
      <c r="GM148" s="126"/>
      <c r="GN148" s="126"/>
    </row>
    <row r="149" spans="1:196" s="127" customFormat="1" ht="93" hidden="1" customHeight="1" x14ac:dyDescent="0.3">
      <c r="A149" s="144"/>
      <c r="B149" s="123" t="s">
        <v>19</v>
      </c>
      <c r="C149" s="194" t="s">
        <v>282</v>
      </c>
      <c r="D149" s="194" t="s">
        <v>60</v>
      </c>
      <c r="E149" s="264" t="s">
        <v>283</v>
      </c>
      <c r="F149" s="124"/>
      <c r="G149" s="27"/>
      <c r="H149" s="125"/>
      <c r="I149" s="111">
        <f t="shared" si="29"/>
        <v>0</v>
      </c>
      <c r="J149" s="13">
        <f t="shared" si="46"/>
        <v>0</v>
      </c>
      <c r="K149" s="145" t="str">
        <f t="shared" si="48"/>
        <v/>
      </c>
      <c r="L149" s="168"/>
      <c r="M149" s="112"/>
      <c r="N149" s="13"/>
      <c r="O149" s="125"/>
      <c r="P149" s="12">
        <f t="shared" si="42"/>
        <v>0</v>
      </c>
      <c r="Q149" s="176" t="str">
        <f t="shared" si="47"/>
        <v/>
      </c>
      <c r="R149" s="182">
        <f t="shared" si="30"/>
        <v>0</v>
      </c>
      <c r="S149" s="112">
        <f t="shared" si="31"/>
        <v>0</v>
      </c>
      <c r="T149" s="112">
        <f t="shared" si="31"/>
        <v>0</v>
      </c>
      <c r="U149" s="112">
        <f t="shared" si="31"/>
        <v>0</v>
      </c>
      <c r="V149" s="112">
        <f t="shared" si="32"/>
        <v>0</v>
      </c>
      <c r="W149" s="145" t="str">
        <f t="shared" si="45"/>
        <v/>
      </c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14"/>
      <c r="FT149" s="114"/>
      <c r="FU149" s="114"/>
      <c r="FV149" s="114"/>
      <c r="FW149" s="114"/>
      <c r="FX149" s="114"/>
      <c r="FY149" s="114"/>
      <c r="FZ149" s="114"/>
      <c r="GA149" s="114"/>
      <c r="GB149" s="114"/>
      <c r="GC149" s="114"/>
      <c r="GD149" s="114"/>
      <c r="GE149" s="126"/>
      <c r="GF149" s="126"/>
      <c r="GG149" s="126"/>
      <c r="GH149" s="126"/>
      <c r="GI149" s="126"/>
      <c r="GJ149" s="126"/>
      <c r="GK149" s="126"/>
      <c r="GL149" s="126"/>
      <c r="GM149" s="126"/>
      <c r="GN149" s="126"/>
    </row>
    <row r="150" spans="1:196" s="127" customFormat="1" ht="40.5" hidden="1" customHeight="1" x14ac:dyDescent="0.3">
      <c r="A150" s="144"/>
      <c r="B150" s="123"/>
      <c r="C150" s="194" t="s">
        <v>306</v>
      </c>
      <c r="D150" s="194" t="s">
        <v>85</v>
      </c>
      <c r="E150" s="264" t="s">
        <v>307</v>
      </c>
      <c r="F150" s="124"/>
      <c r="G150" s="27"/>
      <c r="H150" s="125"/>
      <c r="I150" s="111">
        <f t="shared" si="29"/>
        <v>0</v>
      </c>
      <c r="J150" s="13">
        <f t="shared" si="46"/>
        <v>0</v>
      </c>
      <c r="K150" s="145" t="str">
        <f t="shared" si="48"/>
        <v/>
      </c>
      <c r="L150" s="166"/>
      <c r="M150" s="112"/>
      <c r="N150" s="13"/>
      <c r="O150" s="125"/>
      <c r="P150" s="12">
        <f t="shared" si="42"/>
        <v>0</v>
      </c>
      <c r="Q150" s="176" t="str">
        <f t="shared" si="47"/>
        <v/>
      </c>
      <c r="R150" s="182">
        <f t="shared" si="30"/>
        <v>0</v>
      </c>
      <c r="S150" s="112">
        <f t="shared" si="31"/>
        <v>0</v>
      </c>
      <c r="T150" s="112">
        <f t="shared" si="31"/>
        <v>0</v>
      </c>
      <c r="U150" s="112">
        <f t="shared" si="31"/>
        <v>0</v>
      </c>
      <c r="V150" s="112">
        <f t="shared" si="32"/>
        <v>0</v>
      </c>
      <c r="W150" s="145" t="str">
        <f t="shared" si="45"/>
        <v/>
      </c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  <c r="FM150" s="114"/>
      <c r="FN150" s="114"/>
      <c r="FO150" s="114"/>
      <c r="FP150" s="114"/>
      <c r="FQ150" s="114"/>
      <c r="FR150" s="114"/>
      <c r="FS150" s="114"/>
      <c r="FT150" s="114"/>
      <c r="FU150" s="114"/>
      <c r="FV150" s="114"/>
      <c r="FW150" s="114"/>
      <c r="FX150" s="114"/>
      <c r="FY150" s="114"/>
      <c r="FZ150" s="114"/>
      <c r="GA150" s="114"/>
      <c r="GB150" s="114"/>
      <c r="GC150" s="114"/>
      <c r="GD150" s="114"/>
      <c r="GE150" s="126"/>
      <c r="GF150" s="126"/>
      <c r="GG150" s="126"/>
      <c r="GH150" s="126"/>
      <c r="GI150" s="126"/>
      <c r="GJ150" s="126"/>
      <c r="GK150" s="126"/>
      <c r="GL150" s="126"/>
      <c r="GM150" s="126"/>
      <c r="GN150" s="126"/>
    </row>
    <row r="151" spans="1:196" s="1" customFormat="1" ht="28.5" customHeight="1" x14ac:dyDescent="0.3">
      <c r="A151" s="137">
        <v>13</v>
      </c>
      <c r="B151" s="48" t="s">
        <v>20</v>
      </c>
      <c r="C151" s="87" t="s">
        <v>86</v>
      </c>
      <c r="D151" s="87" t="s">
        <v>50</v>
      </c>
      <c r="E151" s="155" t="s">
        <v>299</v>
      </c>
      <c r="F151" s="265">
        <v>167495.6</v>
      </c>
      <c r="G151" s="266">
        <v>83748</v>
      </c>
      <c r="H151" s="33">
        <v>83748</v>
      </c>
      <c r="I151" s="21">
        <f t="shared" si="29"/>
        <v>0.17163170343248327</v>
      </c>
      <c r="J151" s="13">
        <f t="shared" si="46"/>
        <v>0</v>
      </c>
      <c r="K151" s="138">
        <f t="shared" si="48"/>
        <v>1</v>
      </c>
      <c r="L151" s="133"/>
      <c r="M151" s="12"/>
      <c r="N151" s="133"/>
      <c r="O151" s="33"/>
      <c r="P151" s="12">
        <f t="shared" si="42"/>
        <v>0</v>
      </c>
      <c r="Q151" s="174" t="str">
        <f t="shared" si="47"/>
        <v/>
      </c>
      <c r="R151" s="172">
        <f t="shared" si="30"/>
        <v>167495.6</v>
      </c>
      <c r="S151" s="12">
        <f t="shared" si="31"/>
        <v>167495.6</v>
      </c>
      <c r="T151" s="12">
        <f t="shared" si="31"/>
        <v>83748</v>
      </c>
      <c r="U151" s="12">
        <f t="shared" si="31"/>
        <v>83748</v>
      </c>
      <c r="V151" s="12">
        <f t="shared" si="32"/>
        <v>0</v>
      </c>
      <c r="W151" s="138">
        <f t="shared" si="45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37">
        <v>14</v>
      </c>
      <c r="B152" s="48" t="s">
        <v>20</v>
      </c>
      <c r="C152" s="87" t="s">
        <v>166</v>
      </c>
      <c r="D152" s="87" t="s">
        <v>50</v>
      </c>
      <c r="E152" s="155" t="s">
        <v>167</v>
      </c>
      <c r="F152" s="265">
        <f>SUM(F153:F165)</f>
        <v>37803.699999999997</v>
      </c>
      <c r="G152" s="266">
        <f>SUM(G153:G165)</f>
        <v>37803.699999999997</v>
      </c>
      <c r="H152" s="266">
        <f>SUM(H153:H165)</f>
        <v>36803.699999999997</v>
      </c>
      <c r="I152" s="21">
        <f t="shared" si="29"/>
        <v>7.5424866547476765E-2</v>
      </c>
      <c r="J152" s="12">
        <f t="shared" si="46"/>
        <v>-1000</v>
      </c>
      <c r="K152" s="138">
        <f t="shared" si="48"/>
        <v>0.97354756280469901</v>
      </c>
      <c r="L152" s="265">
        <f>SUM(L153:L165)</f>
        <v>4100</v>
      </c>
      <c r="M152" s="33">
        <f>SUM(M153:M165)</f>
        <v>4100</v>
      </c>
      <c r="N152" s="33">
        <f>SUM(N153:N165)</f>
        <v>4100</v>
      </c>
      <c r="O152" s="266">
        <f>SUM(O153:O165)</f>
        <v>1000</v>
      </c>
      <c r="P152" s="12">
        <f t="shared" si="42"/>
        <v>-3100</v>
      </c>
      <c r="Q152" s="174">
        <f t="shared" si="47"/>
        <v>0.24390243902439024</v>
      </c>
      <c r="R152" s="172">
        <f t="shared" si="30"/>
        <v>41903.699999999997</v>
      </c>
      <c r="S152" s="12">
        <f t="shared" si="31"/>
        <v>41903.699999999997</v>
      </c>
      <c r="T152" s="12">
        <f t="shared" si="31"/>
        <v>41903.699999999997</v>
      </c>
      <c r="U152" s="12">
        <f t="shared" si="31"/>
        <v>37803.699999999997</v>
      </c>
      <c r="V152" s="12">
        <f t="shared" si="32"/>
        <v>-4100</v>
      </c>
      <c r="W152" s="138">
        <f t="shared" si="45"/>
        <v>0.90215661146867698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76" customFormat="1" ht="54" customHeight="1" x14ac:dyDescent="0.3">
      <c r="A153" s="141"/>
      <c r="B153" s="54"/>
      <c r="C153" s="54"/>
      <c r="D153" s="54"/>
      <c r="E153" s="267" t="s">
        <v>354</v>
      </c>
      <c r="F153" s="268">
        <v>24100</v>
      </c>
      <c r="G153" s="106">
        <v>24100</v>
      </c>
      <c r="H153" s="106">
        <v>24100</v>
      </c>
      <c r="I153" s="38">
        <f>H153/$H$12</f>
        <v>4.9390123378741546E-2</v>
      </c>
      <c r="J153" s="13">
        <f t="shared" si="46"/>
        <v>0</v>
      </c>
      <c r="K153" s="142">
        <f>IFERROR(100%*(H153/G153),"")</f>
        <v>1</v>
      </c>
      <c r="L153" s="130"/>
      <c r="M153" s="25"/>
      <c r="N153" s="269"/>
      <c r="O153" s="270"/>
      <c r="P153" s="12">
        <f t="shared" si="42"/>
        <v>0</v>
      </c>
      <c r="Q153" s="132" t="str">
        <f>IFERROR(100%*(O153/N153),"")</f>
        <v/>
      </c>
      <c r="R153" s="180">
        <f t="shared" si="30"/>
        <v>24100</v>
      </c>
      <c r="S153" s="25">
        <f t="shared" si="31"/>
        <v>24100</v>
      </c>
      <c r="T153" s="25">
        <f t="shared" si="31"/>
        <v>24100</v>
      </c>
      <c r="U153" s="25">
        <f>SUM(H153,O153)</f>
        <v>24100</v>
      </c>
      <c r="V153" s="25">
        <f>U153-T153</f>
        <v>0</v>
      </c>
      <c r="W153" s="142">
        <f>IFERROR(100%*(U153/T153),"")</f>
        <v>1</v>
      </c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</row>
    <row r="154" spans="1:196" s="76" customFormat="1" ht="84" customHeight="1" x14ac:dyDescent="0.3">
      <c r="A154" s="141"/>
      <c r="B154" s="54"/>
      <c r="C154" s="54"/>
      <c r="D154" s="54"/>
      <c r="E154" s="267" t="s">
        <v>355</v>
      </c>
      <c r="F154" s="131">
        <v>1003.7</v>
      </c>
      <c r="G154" s="35">
        <v>1003.7</v>
      </c>
      <c r="H154" s="271">
        <v>1003.7</v>
      </c>
      <c r="I154" s="38">
        <f>H154/$H$12</f>
        <v>2.0569654288482525E-3</v>
      </c>
      <c r="J154" s="13">
        <f t="shared" si="46"/>
        <v>0</v>
      </c>
      <c r="K154" s="142">
        <f>IFERROR(100%*(H154/G154),"")</f>
        <v>1</v>
      </c>
      <c r="L154" s="272"/>
      <c r="M154" s="25"/>
      <c r="N154" s="162"/>
      <c r="O154" s="218"/>
      <c r="P154" s="12">
        <f t="shared" si="42"/>
        <v>0</v>
      </c>
      <c r="Q154" s="132"/>
      <c r="R154" s="24">
        <f>SUM(F154,L154)</f>
        <v>1003.7</v>
      </c>
      <c r="S154" s="25">
        <f>SUM(F154,M154)</f>
        <v>1003.7</v>
      </c>
      <c r="T154" s="25">
        <f>SUM(G154,N154)</f>
        <v>1003.7</v>
      </c>
      <c r="U154" s="25">
        <f t="shared" ref="U154:U165" si="49">SUM(H154,O154)</f>
        <v>1003.7</v>
      </c>
      <c r="V154" s="25">
        <f t="shared" ref="V154:V167" si="50">U154-T154</f>
        <v>0</v>
      </c>
      <c r="W154" s="142">
        <f t="shared" ref="W154:W165" si="51">IFERROR(100%*(U154/T154),"")</f>
        <v>1</v>
      </c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</row>
    <row r="155" spans="1:196" s="76" customFormat="1" ht="49.5" customHeight="1" x14ac:dyDescent="0.3">
      <c r="A155" s="141"/>
      <c r="B155" s="54"/>
      <c r="C155" s="54"/>
      <c r="D155" s="54"/>
      <c r="E155" s="267" t="s">
        <v>356</v>
      </c>
      <c r="F155" s="273"/>
      <c r="G155" s="35"/>
      <c r="H155" s="271"/>
      <c r="I155" s="40"/>
      <c r="J155" s="13">
        <f t="shared" si="46"/>
        <v>0</v>
      </c>
      <c r="K155" s="142"/>
      <c r="L155" s="272">
        <v>3100</v>
      </c>
      <c r="M155" s="274">
        <v>3100</v>
      </c>
      <c r="N155" s="25">
        <v>3100</v>
      </c>
      <c r="O155" s="275"/>
      <c r="P155" s="25">
        <f t="shared" si="42"/>
        <v>-3100</v>
      </c>
      <c r="Q155" s="276">
        <f t="shared" ref="Q155" si="52">IFERROR(100%*(O155/N155),"")</f>
        <v>0</v>
      </c>
      <c r="R155" s="24">
        <f>SUM(F155,L155)</f>
        <v>3100</v>
      </c>
      <c r="S155" s="25">
        <f>SUM(F155,M155)</f>
        <v>3100</v>
      </c>
      <c r="T155" s="25">
        <f>SUM(G155,N155)</f>
        <v>3100</v>
      </c>
      <c r="U155" s="25">
        <f t="shared" si="49"/>
        <v>0</v>
      </c>
      <c r="V155" s="25">
        <f t="shared" si="50"/>
        <v>-3100</v>
      </c>
      <c r="W155" s="142">
        <f t="shared" si="51"/>
        <v>0</v>
      </c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</row>
    <row r="156" spans="1:196" s="76" customFormat="1" ht="66.75" customHeight="1" x14ac:dyDescent="0.3">
      <c r="A156" s="141"/>
      <c r="B156" s="54"/>
      <c r="C156" s="54"/>
      <c r="D156" s="54"/>
      <c r="E156" s="267" t="s">
        <v>320</v>
      </c>
      <c r="F156" s="131">
        <v>1000</v>
      </c>
      <c r="G156" s="35">
        <v>1000</v>
      </c>
      <c r="H156" s="35">
        <v>1000</v>
      </c>
      <c r="I156" s="42">
        <f t="shared" si="29"/>
        <v>2.0493827128108522E-3</v>
      </c>
      <c r="J156" s="13">
        <f t="shared" si="46"/>
        <v>0</v>
      </c>
      <c r="K156" s="142">
        <f t="shared" si="48"/>
        <v>1</v>
      </c>
      <c r="L156" s="165"/>
      <c r="M156" s="41"/>
      <c r="N156" s="41"/>
      <c r="O156" s="34"/>
      <c r="P156" s="12">
        <f t="shared" si="42"/>
        <v>0</v>
      </c>
      <c r="Q156" s="175" t="str">
        <f t="shared" si="47"/>
        <v/>
      </c>
      <c r="R156" s="180">
        <f t="shared" si="30"/>
        <v>1000</v>
      </c>
      <c r="S156" s="25">
        <f t="shared" si="31"/>
        <v>1000</v>
      </c>
      <c r="T156" s="25">
        <f t="shared" si="31"/>
        <v>1000</v>
      </c>
      <c r="U156" s="25">
        <f t="shared" si="49"/>
        <v>1000</v>
      </c>
      <c r="V156" s="25">
        <f t="shared" si="50"/>
        <v>0</v>
      </c>
      <c r="W156" s="142">
        <f t="shared" si="51"/>
        <v>1</v>
      </c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</row>
    <row r="157" spans="1:196" s="76" customFormat="1" ht="69.75" customHeight="1" x14ac:dyDescent="0.3">
      <c r="A157" s="141"/>
      <c r="B157" s="54"/>
      <c r="C157" s="54"/>
      <c r="D157" s="54"/>
      <c r="E157" s="267" t="s">
        <v>357</v>
      </c>
      <c r="F157" s="131">
        <v>2000</v>
      </c>
      <c r="G157" s="35">
        <v>2000</v>
      </c>
      <c r="H157" s="35">
        <v>2000</v>
      </c>
      <c r="I157" s="38">
        <f t="shared" si="29"/>
        <v>4.0987654256217044E-3</v>
      </c>
      <c r="J157" s="13">
        <f t="shared" si="46"/>
        <v>0</v>
      </c>
      <c r="K157" s="142">
        <f t="shared" si="48"/>
        <v>1</v>
      </c>
      <c r="L157" s="165"/>
      <c r="M157" s="41"/>
      <c r="N157" s="41"/>
      <c r="O157" s="34"/>
      <c r="P157" s="12">
        <f t="shared" si="42"/>
        <v>0</v>
      </c>
      <c r="Q157" s="175" t="str">
        <f t="shared" si="47"/>
        <v/>
      </c>
      <c r="R157" s="180">
        <f t="shared" si="30"/>
        <v>2000</v>
      </c>
      <c r="S157" s="25">
        <f t="shared" si="31"/>
        <v>2000</v>
      </c>
      <c r="T157" s="25">
        <f t="shared" si="31"/>
        <v>2000</v>
      </c>
      <c r="U157" s="25">
        <f t="shared" si="49"/>
        <v>2000</v>
      </c>
      <c r="V157" s="25">
        <f t="shared" si="50"/>
        <v>0</v>
      </c>
      <c r="W157" s="142">
        <f t="shared" si="51"/>
        <v>1</v>
      </c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</row>
    <row r="158" spans="1:196" s="76" customFormat="1" ht="69.75" customHeight="1" x14ac:dyDescent="0.3">
      <c r="A158" s="141"/>
      <c r="B158" s="54"/>
      <c r="C158" s="54"/>
      <c r="D158" s="54"/>
      <c r="E158" s="267" t="s">
        <v>325</v>
      </c>
      <c r="F158" s="28">
        <v>1000</v>
      </c>
      <c r="G158" s="29">
        <v>1000</v>
      </c>
      <c r="H158" s="29">
        <v>1000</v>
      </c>
      <c r="I158" s="38">
        <f t="shared" ref="I158:I180" si="53">H158/$H$12</f>
        <v>2.0493827128108522E-3</v>
      </c>
      <c r="J158" s="13">
        <f t="shared" si="46"/>
        <v>0</v>
      </c>
      <c r="K158" s="142">
        <f t="shared" si="48"/>
        <v>1</v>
      </c>
      <c r="L158" s="130"/>
      <c r="M158" s="41"/>
      <c r="N158" s="41"/>
      <c r="O158" s="88"/>
      <c r="P158" s="12">
        <f t="shared" si="42"/>
        <v>0</v>
      </c>
      <c r="Q158" s="132" t="str">
        <f t="shared" si="47"/>
        <v/>
      </c>
      <c r="R158" s="180">
        <f t="shared" si="30"/>
        <v>1000</v>
      </c>
      <c r="S158" s="25">
        <f t="shared" si="31"/>
        <v>1000</v>
      </c>
      <c r="T158" s="25">
        <f t="shared" si="31"/>
        <v>1000</v>
      </c>
      <c r="U158" s="25">
        <f t="shared" si="49"/>
        <v>1000</v>
      </c>
      <c r="V158" s="25">
        <f t="shared" si="50"/>
        <v>0</v>
      </c>
      <c r="W158" s="142">
        <f t="shared" si="51"/>
        <v>1</v>
      </c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</row>
    <row r="159" spans="1:196" s="76" customFormat="1" ht="87" customHeight="1" x14ac:dyDescent="0.3">
      <c r="A159" s="141"/>
      <c r="B159" s="54"/>
      <c r="C159" s="54"/>
      <c r="D159" s="54"/>
      <c r="E159" s="267" t="s">
        <v>326</v>
      </c>
      <c r="F159" s="28">
        <v>500</v>
      </c>
      <c r="G159" s="29">
        <v>500</v>
      </c>
      <c r="H159" s="29">
        <v>500</v>
      </c>
      <c r="I159" s="40">
        <f t="shared" si="53"/>
        <v>1.0246913564054261E-3</v>
      </c>
      <c r="J159" s="13">
        <f t="shared" si="46"/>
        <v>0</v>
      </c>
      <c r="K159" s="142">
        <f t="shared" si="48"/>
        <v>1</v>
      </c>
      <c r="L159" s="170"/>
      <c r="M159" s="41"/>
      <c r="N159" s="41"/>
      <c r="O159" s="88"/>
      <c r="P159" s="12">
        <f t="shared" si="42"/>
        <v>0</v>
      </c>
      <c r="Q159" s="132" t="str">
        <f t="shared" si="47"/>
        <v/>
      </c>
      <c r="R159" s="180">
        <f t="shared" si="30"/>
        <v>500</v>
      </c>
      <c r="S159" s="25">
        <f t="shared" si="31"/>
        <v>500</v>
      </c>
      <c r="T159" s="25">
        <f t="shared" si="31"/>
        <v>500</v>
      </c>
      <c r="U159" s="25">
        <f t="shared" si="49"/>
        <v>500</v>
      </c>
      <c r="V159" s="25">
        <f t="shared" si="50"/>
        <v>0</v>
      </c>
      <c r="W159" s="142">
        <f t="shared" si="51"/>
        <v>1</v>
      </c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</row>
    <row r="160" spans="1:196" s="76" customFormat="1" ht="84.75" customHeight="1" x14ac:dyDescent="0.3">
      <c r="A160" s="141"/>
      <c r="B160" s="54"/>
      <c r="C160" s="54"/>
      <c r="D160" s="54"/>
      <c r="E160" s="267" t="s">
        <v>327</v>
      </c>
      <c r="F160" s="131">
        <v>500</v>
      </c>
      <c r="G160" s="29">
        <v>500</v>
      </c>
      <c r="H160" s="29">
        <v>500</v>
      </c>
      <c r="I160" s="40">
        <f t="shared" si="53"/>
        <v>1.0246913564054261E-3</v>
      </c>
      <c r="J160" s="13">
        <f t="shared" si="46"/>
        <v>0</v>
      </c>
      <c r="K160" s="142">
        <f t="shared" si="48"/>
        <v>1</v>
      </c>
      <c r="L160" s="170"/>
      <c r="M160" s="41"/>
      <c r="N160" s="41"/>
      <c r="O160" s="88"/>
      <c r="P160" s="12">
        <f t="shared" si="42"/>
        <v>0</v>
      </c>
      <c r="Q160" s="132" t="str">
        <f t="shared" si="47"/>
        <v/>
      </c>
      <c r="R160" s="180">
        <f t="shared" si="30"/>
        <v>500</v>
      </c>
      <c r="S160" s="25">
        <f t="shared" si="31"/>
        <v>500</v>
      </c>
      <c r="T160" s="25">
        <f t="shared" si="31"/>
        <v>500</v>
      </c>
      <c r="U160" s="25">
        <f t="shared" si="49"/>
        <v>500</v>
      </c>
      <c r="V160" s="25">
        <f t="shared" si="50"/>
        <v>0</v>
      </c>
      <c r="W160" s="142">
        <f t="shared" si="51"/>
        <v>1</v>
      </c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</row>
    <row r="161" spans="1:196" s="76" customFormat="1" ht="185.25" customHeight="1" x14ac:dyDescent="0.3">
      <c r="A161" s="141"/>
      <c r="B161" s="54"/>
      <c r="C161" s="54"/>
      <c r="D161" s="54"/>
      <c r="E161" s="267" t="s">
        <v>328</v>
      </c>
      <c r="F161" s="131">
        <v>500</v>
      </c>
      <c r="G161" s="35">
        <v>500</v>
      </c>
      <c r="H161" s="29">
        <v>500</v>
      </c>
      <c r="I161" s="40">
        <f t="shared" si="53"/>
        <v>1.0246913564054261E-3</v>
      </c>
      <c r="J161" s="13">
        <f t="shared" si="46"/>
        <v>0</v>
      </c>
      <c r="K161" s="142">
        <f t="shared" si="48"/>
        <v>1</v>
      </c>
      <c r="L161" s="165"/>
      <c r="M161" s="41"/>
      <c r="N161" s="41"/>
      <c r="O161" s="88"/>
      <c r="P161" s="12">
        <f t="shared" si="42"/>
        <v>0</v>
      </c>
      <c r="Q161" s="132" t="str">
        <f t="shared" si="47"/>
        <v/>
      </c>
      <c r="R161" s="180">
        <f t="shared" si="30"/>
        <v>500</v>
      </c>
      <c r="S161" s="25">
        <f t="shared" si="31"/>
        <v>500</v>
      </c>
      <c r="T161" s="25">
        <f t="shared" si="31"/>
        <v>500</v>
      </c>
      <c r="U161" s="25">
        <f t="shared" si="49"/>
        <v>500</v>
      </c>
      <c r="V161" s="25">
        <f t="shared" si="50"/>
        <v>0</v>
      </c>
      <c r="W161" s="142">
        <f t="shared" si="51"/>
        <v>1</v>
      </c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</row>
    <row r="162" spans="1:196" s="76" customFormat="1" ht="54" customHeight="1" x14ac:dyDescent="0.3">
      <c r="A162" s="141"/>
      <c r="B162" s="54"/>
      <c r="C162" s="54"/>
      <c r="D162" s="54"/>
      <c r="E162" s="267" t="s">
        <v>358</v>
      </c>
      <c r="F162" s="131">
        <v>1000</v>
      </c>
      <c r="G162" s="35">
        <v>1000</v>
      </c>
      <c r="H162" s="29"/>
      <c r="I162" s="40">
        <f t="shared" si="53"/>
        <v>0</v>
      </c>
      <c r="J162" s="13">
        <f t="shared" si="46"/>
        <v>-1000</v>
      </c>
      <c r="K162" s="142">
        <f t="shared" si="48"/>
        <v>0</v>
      </c>
      <c r="L162" s="196"/>
      <c r="M162" s="162"/>
      <c r="N162" s="162"/>
      <c r="O162" s="106"/>
      <c r="P162" s="12">
        <f t="shared" si="42"/>
        <v>0</v>
      </c>
      <c r="Q162" s="132" t="str">
        <f>IFERROR(100%*(O162/N162),"")</f>
        <v/>
      </c>
      <c r="R162" s="180">
        <f>SUM(F162,L162)</f>
        <v>1000</v>
      </c>
      <c r="S162" s="25">
        <f>SUM(F162,M162)</f>
        <v>1000</v>
      </c>
      <c r="T162" s="25">
        <f>SUM(G162,N162)</f>
        <v>1000</v>
      </c>
      <c r="U162" s="25">
        <f t="shared" si="49"/>
        <v>0</v>
      </c>
      <c r="V162" s="25">
        <f t="shared" si="50"/>
        <v>-1000</v>
      </c>
      <c r="W162" s="142">
        <f t="shared" si="51"/>
        <v>0</v>
      </c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</row>
    <row r="163" spans="1:196" s="76" customFormat="1" ht="88.5" customHeight="1" x14ac:dyDescent="0.3">
      <c r="A163" s="141"/>
      <c r="B163" s="54"/>
      <c r="C163" s="54"/>
      <c r="D163" s="54"/>
      <c r="E163" s="267" t="s">
        <v>329</v>
      </c>
      <c r="F163" s="131">
        <v>700</v>
      </c>
      <c r="G163" s="35">
        <v>700</v>
      </c>
      <c r="H163" s="29">
        <v>700</v>
      </c>
      <c r="I163" s="40">
        <f t="shared" si="53"/>
        <v>1.4345678989675966E-3</v>
      </c>
      <c r="J163" s="13">
        <f t="shared" si="46"/>
        <v>0</v>
      </c>
      <c r="K163" s="142">
        <f t="shared" si="48"/>
        <v>1</v>
      </c>
      <c r="L163" s="165"/>
      <c r="M163" s="41"/>
      <c r="N163" s="41"/>
      <c r="O163" s="88"/>
      <c r="P163" s="12">
        <f t="shared" si="42"/>
        <v>0</v>
      </c>
      <c r="Q163" s="132" t="str">
        <f t="shared" si="47"/>
        <v/>
      </c>
      <c r="R163" s="180">
        <f t="shared" si="30"/>
        <v>700</v>
      </c>
      <c r="S163" s="25">
        <f t="shared" si="31"/>
        <v>700</v>
      </c>
      <c r="T163" s="25">
        <f t="shared" si="31"/>
        <v>700</v>
      </c>
      <c r="U163" s="25">
        <f t="shared" si="49"/>
        <v>700</v>
      </c>
      <c r="V163" s="25">
        <f t="shared" si="50"/>
        <v>0</v>
      </c>
      <c r="W163" s="142">
        <f t="shared" si="51"/>
        <v>1</v>
      </c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</row>
    <row r="164" spans="1:196" s="76" customFormat="1" ht="67.5" customHeight="1" x14ac:dyDescent="0.3">
      <c r="A164" s="141"/>
      <c r="B164" s="54"/>
      <c r="C164" s="54"/>
      <c r="D164" s="54"/>
      <c r="E164" s="267" t="s">
        <v>330</v>
      </c>
      <c r="F164" s="131">
        <v>1500</v>
      </c>
      <c r="G164" s="35">
        <v>1500</v>
      </c>
      <c r="H164" s="29">
        <v>1500</v>
      </c>
      <c r="I164" s="40">
        <f t="shared" si="53"/>
        <v>3.0740740692162785E-3</v>
      </c>
      <c r="J164" s="13">
        <f t="shared" si="46"/>
        <v>0</v>
      </c>
      <c r="K164" s="142">
        <f t="shared" si="48"/>
        <v>1</v>
      </c>
      <c r="L164" s="196"/>
      <c r="M164" s="25"/>
      <c r="N164" s="25"/>
      <c r="O164" s="106"/>
      <c r="P164" s="12">
        <f t="shared" si="42"/>
        <v>0</v>
      </c>
      <c r="Q164" s="132" t="str">
        <f t="shared" si="47"/>
        <v/>
      </c>
      <c r="R164" s="180">
        <f t="shared" si="30"/>
        <v>1500</v>
      </c>
      <c r="S164" s="25">
        <f t="shared" si="31"/>
        <v>1500</v>
      </c>
      <c r="T164" s="25">
        <f t="shared" si="31"/>
        <v>1500</v>
      </c>
      <c r="U164" s="25">
        <f t="shared" si="49"/>
        <v>1500</v>
      </c>
      <c r="V164" s="25">
        <f t="shared" si="50"/>
        <v>0</v>
      </c>
      <c r="W164" s="142">
        <f t="shared" si="51"/>
        <v>1</v>
      </c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</row>
    <row r="165" spans="1:196" s="76" customFormat="1" ht="87.75" customHeight="1" x14ac:dyDescent="0.3">
      <c r="A165" s="141"/>
      <c r="B165" s="54"/>
      <c r="C165" s="54"/>
      <c r="D165" s="54"/>
      <c r="E165" s="267" t="s">
        <v>359</v>
      </c>
      <c r="F165" s="273">
        <v>4000</v>
      </c>
      <c r="G165" s="35">
        <v>4000</v>
      </c>
      <c r="H165" s="271">
        <v>4000</v>
      </c>
      <c r="I165" s="40">
        <f t="shared" si="53"/>
        <v>8.1975308512434088E-3</v>
      </c>
      <c r="J165" s="13">
        <f t="shared" si="46"/>
        <v>0</v>
      </c>
      <c r="K165" s="142">
        <f t="shared" si="48"/>
        <v>1</v>
      </c>
      <c r="L165" s="272">
        <v>1000</v>
      </c>
      <c r="M165" s="274">
        <v>1000</v>
      </c>
      <c r="N165" s="25">
        <v>1000</v>
      </c>
      <c r="O165" s="218">
        <v>1000</v>
      </c>
      <c r="P165" s="12">
        <f t="shared" si="42"/>
        <v>0</v>
      </c>
      <c r="Q165" s="132"/>
      <c r="R165" s="24">
        <f t="shared" si="30"/>
        <v>5000</v>
      </c>
      <c r="S165" s="25">
        <f t="shared" si="31"/>
        <v>5000</v>
      </c>
      <c r="T165" s="25">
        <f t="shared" si="31"/>
        <v>5000</v>
      </c>
      <c r="U165" s="25">
        <f t="shared" si="49"/>
        <v>5000</v>
      </c>
      <c r="V165" s="25">
        <f t="shared" si="50"/>
        <v>0</v>
      </c>
      <c r="W165" s="142">
        <f t="shared" si="51"/>
        <v>1</v>
      </c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</row>
    <row r="166" spans="1:196" s="51" customFormat="1" ht="60.75" customHeight="1" x14ac:dyDescent="0.3">
      <c r="A166" s="137">
        <v>15</v>
      </c>
      <c r="B166" s="48"/>
      <c r="C166" s="48" t="s">
        <v>241</v>
      </c>
      <c r="D166" s="48" t="s">
        <v>50</v>
      </c>
      <c r="E166" s="156" t="s">
        <v>245</v>
      </c>
      <c r="F166" s="265">
        <f>F167+F168+F169+F173+F176+F171+F172</f>
        <v>7484.7000000000007</v>
      </c>
      <c r="G166" s="33">
        <f>G167+G168+G169+G173+G176+G171+G172</f>
        <v>7484.7000000000007</v>
      </c>
      <c r="H166" s="169">
        <f>H167+H168+H169+H173+H176+H171+H172</f>
        <v>7484.7000000000007</v>
      </c>
      <c r="I166" s="21">
        <f t="shared" si="53"/>
        <v>1.5339014790575388E-2</v>
      </c>
      <c r="J166" s="13">
        <f t="shared" si="46"/>
        <v>0</v>
      </c>
      <c r="K166" s="148">
        <f t="shared" si="48"/>
        <v>1</v>
      </c>
      <c r="L166" s="32">
        <f>L167+L168+L169+L173+L176+L171+L172+L174+L175</f>
        <v>4388</v>
      </c>
      <c r="M166" s="277">
        <f>M167+M168+M169+M173+M176+M171+M174+M175</f>
        <v>4388</v>
      </c>
      <c r="N166" s="33">
        <f>N167+N168+N169+N173+N176+N171+N174+N175</f>
        <v>4388</v>
      </c>
      <c r="O166" s="169">
        <f>O167+O168+O169+O173+O176+O171+O174+O175</f>
        <v>4388</v>
      </c>
      <c r="P166" s="12">
        <f t="shared" si="42"/>
        <v>0</v>
      </c>
      <c r="Q166" s="174">
        <f t="shared" si="47"/>
        <v>1</v>
      </c>
      <c r="R166" s="18">
        <f t="shared" si="30"/>
        <v>11872.7</v>
      </c>
      <c r="S166" s="12">
        <f>SUM(G166,M166)</f>
        <v>11872.7</v>
      </c>
      <c r="T166" s="12">
        <f t="shared" si="31"/>
        <v>11872.7</v>
      </c>
      <c r="U166" s="12">
        <f t="shared" si="31"/>
        <v>11872.7</v>
      </c>
      <c r="V166" s="12">
        <f t="shared" si="50"/>
        <v>0</v>
      </c>
      <c r="W166" s="148">
        <f t="shared" si="45"/>
        <v>1</v>
      </c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</row>
    <row r="167" spans="1:196" s="76" customFormat="1" ht="85.5" customHeight="1" x14ac:dyDescent="0.3">
      <c r="A167" s="141"/>
      <c r="B167" s="54"/>
      <c r="C167" s="54"/>
      <c r="D167" s="54"/>
      <c r="E167" s="267" t="s">
        <v>331</v>
      </c>
      <c r="F167" s="28">
        <v>2581.1</v>
      </c>
      <c r="G167" s="29">
        <v>2581.1</v>
      </c>
      <c r="H167" s="29">
        <v>2581.1</v>
      </c>
      <c r="I167" s="38">
        <f t="shared" si="53"/>
        <v>5.2896617200360908E-3</v>
      </c>
      <c r="J167" s="13">
        <f t="shared" si="46"/>
        <v>0</v>
      </c>
      <c r="K167" s="142">
        <f t="shared" si="48"/>
        <v>1</v>
      </c>
      <c r="L167" s="162"/>
      <c r="M167" s="25"/>
      <c r="N167" s="25"/>
      <c r="O167" s="29"/>
      <c r="P167" s="12">
        <f t="shared" si="42"/>
        <v>0</v>
      </c>
      <c r="Q167" s="132" t="str">
        <f t="shared" si="47"/>
        <v/>
      </c>
      <c r="R167" s="180">
        <f t="shared" si="30"/>
        <v>2581.1</v>
      </c>
      <c r="S167" s="25">
        <f t="shared" ref="S167" si="54">SUM(F167,M167)</f>
        <v>2581.1</v>
      </c>
      <c r="T167" s="25">
        <f t="shared" si="31"/>
        <v>2581.1</v>
      </c>
      <c r="U167" s="25">
        <f t="shared" si="31"/>
        <v>2581.1</v>
      </c>
      <c r="V167" s="25">
        <f t="shared" si="50"/>
        <v>0</v>
      </c>
      <c r="W167" s="142">
        <f t="shared" si="45"/>
        <v>1</v>
      </c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</row>
    <row r="168" spans="1:196" s="76" customFormat="1" ht="89.25" customHeight="1" x14ac:dyDescent="0.3">
      <c r="A168" s="137"/>
      <c r="B168" s="48"/>
      <c r="C168" s="48"/>
      <c r="D168" s="48"/>
      <c r="E168" s="278" t="s">
        <v>332</v>
      </c>
      <c r="F168" s="28">
        <v>1000</v>
      </c>
      <c r="G168" s="29">
        <v>1000</v>
      </c>
      <c r="H168" s="29">
        <v>1000</v>
      </c>
      <c r="I168" s="38">
        <f>H168/$H$12</f>
        <v>2.0493827128108522E-3</v>
      </c>
      <c r="J168" s="13">
        <f t="shared" si="46"/>
        <v>0</v>
      </c>
      <c r="K168" s="142">
        <f>IFERROR(100%*(H168/G168),"")</f>
        <v>1</v>
      </c>
      <c r="L168" s="130">
        <v>622.20000000000005</v>
      </c>
      <c r="M168" s="25">
        <v>622.20000000000005</v>
      </c>
      <c r="N168" s="25">
        <v>622.20000000000005</v>
      </c>
      <c r="O168" s="29">
        <v>622.20000000000005</v>
      </c>
      <c r="P168" s="12">
        <f t="shared" si="42"/>
        <v>0</v>
      </c>
      <c r="Q168" s="132">
        <f t="shared" si="47"/>
        <v>1</v>
      </c>
      <c r="R168" s="180">
        <f>SUM(F168,L168)</f>
        <v>1622.2</v>
      </c>
      <c r="S168" s="25">
        <f>SUM(F168,M168)</f>
        <v>1622.2</v>
      </c>
      <c r="T168" s="25">
        <f>SUM(G168,N168)</f>
        <v>1622.2</v>
      </c>
      <c r="U168" s="25">
        <f>SUM(H168,O168)</f>
        <v>1622.2</v>
      </c>
      <c r="V168" s="25">
        <f>U168-T168</f>
        <v>0</v>
      </c>
      <c r="W168" s="142">
        <f>IFERROR(100%*(U168/T168),"")</f>
        <v>1</v>
      </c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</row>
    <row r="169" spans="1:196" s="76" customFormat="1" ht="71.25" customHeight="1" x14ac:dyDescent="0.3">
      <c r="A169" s="141"/>
      <c r="B169" s="54"/>
      <c r="C169" s="54"/>
      <c r="D169" s="54"/>
      <c r="E169" s="267" t="s">
        <v>333</v>
      </c>
      <c r="F169" s="28">
        <v>1100</v>
      </c>
      <c r="G169" s="29">
        <v>1100</v>
      </c>
      <c r="H169" s="29">
        <v>1100</v>
      </c>
      <c r="I169" s="38">
        <f t="shared" si="53"/>
        <v>2.2543209840919375E-3</v>
      </c>
      <c r="J169" s="13">
        <f t="shared" si="46"/>
        <v>0</v>
      </c>
      <c r="K169" s="142">
        <f t="shared" si="48"/>
        <v>1</v>
      </c>
      <c r="L169" s="162"/>
      <c r="M169" s="25"/>
      <c r="N169" s="25"/>
      <c r="O169" s="29"/>
      <c r="P169" s="12">
        <f t="shared" si="42"/>
        <v>0</v>
      </c>
      <c r="Q169" s="132" t="str">
        <f t="shared" si="47"/>
        <v/>
      </c>
      <c r="R169" s="180">
        <f t="shared" si="30"/>
        <v>1100</v>
      </c>
      <c r="S169" s="25">
        <f t="shared" si="31"/>
        <v>1100</v>
      </c>
      <c r="T169" s="25">
        <f t="shared" si="31"/>
        <v>1100</v>
      </c>
      <c r="U169" s="25">
        <f t="shared" si="31"/>
        <v>1100</v>
      </c>
      <c r="V169" s="25">
        <f t="shared" si="32"/>
        <v>0</v>
      </c>
      <c r="W169" s="142">
        <f t="shared" si="45"/>
        <v>1</v>
      </c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  <c r="GB169" s="56"/>
      <c r="GC169" s="56"/>
      <c r="GD169" s="56"/>
      <c r="GE169" s="56"/>
      <c r="GF169" s="56"/>
      <c r="GG169" s="56"/>
      <c r="GH169" s="56"/>
      <c r="GI169" s="56"/>
      <c r="GJ169" s="56"/>
      <c r="GK169" s="56"/>
      <c r="GL169" s="56"/>
      <c r="GM169" s="56"/>
      <c r="GN169" s="56"/>
    </row>
    <row r="170" spans="1:196" s="215" customFormat="1" ht="26.25" hidden="1" customHeight="1" x14ac:dyDescent="0.3">
      <c r="A170" s="216"/>
      <c r="B170" s="217"/>
      <c r="C170" s="217"/>
      <c r="D170" s="217"/>
      <c r="E170" s="279" t="s">
        <v>337</v>
      </c>
      <c r="F170" s="131">
        <v>587</v>
      </c>
      <c r="G170" s="35">
        <v>587</v>
      </c>
      <c r="H170" s="218">
        <v>587</v>
      </c>
      <c r="I170" s="209">
        <f t="shared" si="53"/>
        <v>1.2029876524199705E-3</v>
      </c>
      <c r="J170" s="13">
        <f t="shared" si="46"/>
        <v>0</v>
      </c>
      <c r="K170" s="142">
        <f t="shared" si="48"/>
        <v>1</v>
      </c>
      <c r="L170" s="218">
        <v>2208.4</v>
      </c>
      <c r="M170" s="35">
        <v>2208.4</v>
      </c>
      <c r="N170" s="35">
        <v>2208.4</v>
      </c>
      <c r="O170" s="35"/>
      <c r="P170" s="12">
        <f t="shared" si="42"/>
        <v>-2208.4</v>
      </c>
      <c r="Q170" s="132">
        <f t="shared" si="47"/>
        <v>0</v>
      </c>
      <c r="R170" s="212">
        <f t="shared" ref="R170:R175" si="55">SUM(F170,L170)</f>
        <v>2795.4</v>
      </c>
      <c r="S170" s="210">
        <f t="shared" si="31"/>
        <v>2795.4</v>
      </c>
      <c r="T170" s="210">
        <f t="shared" si="31"/>
        <v>2795.4</v>
      </c>
      <c r="U170" s="210">
        <f t="shared" si="31"/>
        <v>587</v>
      </c>
      <c r="V170" s="210">
        <f t="shared" ref="V170:V175" si="56">U170-T170</f>
        <v>-2208.4</v>
      </c>
      <c r="W170" s="211">
        <f t="shared" si="45"/>
        <v>0.20998783716105029</v>
      </c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214"/>
      <c r="EL170" s="214"/>
      <c r="EM170" s="214"/>
      <c r="EN170" s="214"/>
      <c r="EO170" s="214"/>
      <c r="EP170" s="214"/>
      <c r="EQ170" s="214"/>
      <c r="ER170" s="214"/>
      <c r="ES170" s="214"/>
      <c r="ET170" s="214"/>
      <c r="EU170" s="214"/>
      <c r="EV170" s="214"/>
      <c r="EW170" s="214"/>
      <c r="EX170" s="214"/>
      <c r="EY170" s="214"/>
      <c r="EZ170" s="214"/>
      <c r="FA170" s="214"/>
      <c r="FB170" s="214"/>
      <c r="FC170" s="214"/>
      <c r="FD170" s="214"/>
      <c r="FE170" s="214"/>
      <c r="FF170" s="214"/>
      <c r="FG170" s="214"/>
      <c r="FH170" s="214"/>
      <c r="FI170" s="214"/>
      <c r="FJ170" s="214"/>
      <c r="FK170" s="214"/>
      <c r="FL170" s="214"/>
      <c r="FM170" s="214"/>
      <c r="FN170" s="214"/>
      <c r="FO170" s="214"/>
      <c r="FP170" s="214"/>
      <c r="FQ170" s="214"/>
      <c r="FR170" s="214"/>
      <c r="FS170" s="214"/>
      <c r="FT170" s="214"/>
      <c r="FU170" s="214"/>
      <c r="FV170" s="214"/>
      <c r="FW170" s="214"/>
      <c r="FX170" s="214"/>
      <c r="FY170" s="214"/>
      <c r="FZ170" s="214"/>
      <c r="GA170" s="214"/>
      <c r="GB170" s="214"/>
      <c r="GC170" s="214"/>
      <c r="GD170" s="214"/>
      <c r="GE170" s="214"/>
      <c r="GF170" s="214"/>
      <c r="GG170" s="214"/>
      <c r="GH170" s="214"/>
      <c r="GI170" s="214"/>
      <c r="GJ170" s="214"/>
      <c r="GK170" s="214"/>
      <c r="GL170" s="214"/>
      <c r="GM170" s="214"/>
      <c r="GN170" s="214"/>
    </row>
    <row r="171" spans="1:196" s="76" customFormat="1" ht="69" customHeight="1" x14ac:dyDescent="0.3">
      <c r="A171" s="137"/>
      <c r="B171" s="48"/>
      <c r="C171" s="48"/>
      <c r="D171" s="48"/>
      <c r="E171" s="267" t="s">
        <v>336</v>
      </c>
      <c r="F171" s="28">
        <v>589.6</v>
      </c>
      <c r="G171" s="29">
        <v>589.6</v>
      </c>
      <c r="H171" s="29">
        <v>589.6</v>
      </c>
      <c r="I171" s="38">
        <f t="shared" si="53"/>
        <v>1.2083160474732786E-3</v>
      </c>
      <c r="J171" s="13">
        <f t="shared" si="46"/>
        <v>0</v>
      </c>
      <c r="K171" s="142">
        <f t="shared" si="48"/>
        <v>1</v>
      </c>
      <c r="L171" s="162">
        <v>140.4</v>
      </c>
      <c r="M171" s="25">
        <v>140.4</v>
      </c>
      <c r="N171" s="25">
        <v>140.4</v>
      </c>
      <c r="O171" s="29">
        <v>140.4</v>
      </c>
      <c r="P171" s="12">
        <f t="shared" si="42"/>
        <v>0</v>
      </c>
      <c r="Q171" s="132">
        <f t="shared" si="47"/>
        <v>1</v>
      </c>
      <c r="R171" s="24">
        <f t="shared" si="55"/>
        <v>730</v>
      </c>
      <c r="S171" s="25">
        <f t="shared" si="31"/>
        <v>730</v>
      </c>
      <c r="T171" s="25">
        <f t="shared" si="31"/>
        <v>730</v>
      </c>
      <c r="U171" s="25">
        <f t="shared" si="31"/>
        <v>730</v>
      </c>
      <c r="V171" s="130">
        <f t="shared" si="56"/>
        <v>0</v>
      </c>
      <c r="W171" s="142">
        <f t="shared" si="45"/>
        <v>1</v>
      </c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</row>
    <row r="172" spans="1:196" s="76" customFormat="1" ht="119.25" hidden="1" customHeight="1" x14ac:dyDescent="0.3">
      <c r="A172" s="137"/>
      <c r="B172" s="48"/>
      <c r="C172" s="48"/>
      <c r="D172" s="48"/>
      <c r="E172" s="267" t="s">
        <v>360</v>
      </c>
      <c r="F172" s="28"/>
      <c r="G172" s="280"/>
      <c r="H172" s="29"/>
      <c r="I172" s="38">
        <f t="shared" si="53"/>
        <v>0</v>
      </c>
      <c r="J172" s="13">
        <f t="shared" si="46"/>
        <v>0</v>
      </c>
      <c r="K172" s="142" t="str">
        <f t="shared" si="48"/>
        <v/>
      </c>
      <c r="L172" s="162"/>
      <c r="M172" s="25"/>
      <c r="N172" s="25"/>
      <c r="O172" s="29"/>
      <c r="P172" s="12">
        <f t="shared" si="42"/>
        <v>0</v>
      </c>
      <c r="Q172" s="132" t="str">
        <f t="shared" si="47"/>
        <v/>
      </c>
      <c r="R172" s="24">
        <f t="shared" si="55"/>
        <v>0</v>
      </c>
      <c r="S172" s="25">
        <f>SUM(F172,M172)</f>
        <v>0</v>
      </c>
      <c r="T172" s="25">
        <f t="shared" si="31"/>
        <v>0</v>
      </c>
      <c r="U172" s="25">
        <f t="shared" si="31"/>
        <v>0</v>
      </c>
      <c r="V172" s="130">
        <f t="shared" si="56"/>
        <v>0</v>
      </c>
      <c r="W172" s="142" t="str">
        <f t="shared" si="45"/>
        <v/>
      </c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</row>
    <row r="173" spans="1:196" s="215" customFormat="1" ht="70.5" customHeight="1" x14ac:dyDescent="0.3">
      <c r="A173" s="216"/>
      <c r="B173" s="217"/>
      <c r="C173" s="217"/>
      <c r="D173" s="217"/>
      <c r="E173" s="279" t="s">
        <v>361</v>
      </c>
      <c r="F173" s="131">
        <v>1718</v>
      </c>
      <c r="G173" s="35">
        <v>1718</v>
      </c>
      <c r="H173" s="218">
        <v>1718</v>
      </c>
      <c r="I173" s="209">
        <f>H173/$H$12</f>
        <v>3.5208395006090447E-3</v>
      </c>
      <c r="J173" s="13">
        <f t="shared" si="46"/>
        <v>0</v>
      </c>
      <c r="K173" s="142">
        <f>IFERROR(100%*(H173/G173),"")</f>
        <v>1</v>
      </c>
      <c r="L173" s="218">
        <v>1073.5999999999999</v>
      </c>
      <c r="M173" s="35">
        <v>1073.5999999999999</v>
      </c>
      <c r="N173" s="35">
        <v>1073.5999999999999</v>
      </c>
      <c r="O173" s="35">
        <v>1073.5999999999999</v>
      </c>
      <c r="P173" s="12">
        <f t="shared" si="42"/>
        <v>0</v>
      </c>
      <c r="Q173" s="132">
        <f>IFERROR(100%*(O173/N173),"")</f>
        <v>1</v>
      </c>
      <c r="R173" s="212">
        <f>SUM(F173,L173)</f>
        <v>2791.6</v>
      </c>
      <c r="S173" s="210">
        <f>SUM(F173,M173)</f>
        <v>2791.6</v>
      </c>
      <c r="T173" s="210">
        <f>SUM(G173,N173)</f>
        <v>2791.6</v>
      </c>
      <c r="U173" s="210">
        <f>SUM(H173,O173)</f>
        <v>2791.6</v>
      </c>
      <c r="V173" s="210">
        <f>U173-T173</f>
        <v>0</v>
      </c>
      <c r="W173" s="211">
        <f>IFERROR(100%*(U173/T173),"")</f>
        <v>1</v>
      </c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  <c r="ED173" s="214"/>
      <c r="EE173" s="214"/>
      <c r="EF173" s="214"/>
      <c r="EG173" s="214"/>
      <c r="EH173" s="214"/>
      <c r="EI173" s="214"/>
      <c r="EJ173" s="214"/>
      <c r="EK173" s="214"/>
      <c r="EL173" s="214"/>
      <c r="EM173" s="214"/>
      <c r="EN173" s="214"/>
      <c r="EO173" s="214"/>
      <c r="EP173" s="214"/>
      <c r="EQ173" s="214"/>
      <c r="ER173" s="214"/>
      <c r="ES173" s="214"/>
      <c r="ET173" s="214"/>
      <c r="EU173" s="214"/>
      <c r="EV173" s="214"/>
      <c r="EW173" s="214"/>
      <c r="EX173" s="214"/>
      <c r="EY173" s="214"/>
      <c r="EZ173" s="214"/>
      <c r="FA173" s="214"/>
      <c r="FB173" s="214"/>
      <c r="FC173" s="214"/>
      <c r="FD173" s="214"/>
      <c r="FE173" s="214"/>
      <c r="FF173" s="214"/>
      <c r="FG173" s="214"/>
      <c r="FH173" s="214"/>
      <c r="FI173" s="214"/>
      <c r="FJ173" s="214"/>
      <c r="FK173" s="214"/>
      <c r="FL173" s="214"/>
      <c r="FM173" s="214"/>
      <c r="FN173" s="214"/>
      <c r="FO173" s="214"/>
      <c r="FP173" s="214"/>
      <c r="FQ173" s="214"/>
      <c r="FR173" s="214"/>
      <c r="FS173" s="214"/>
      <c r="FT173" s="214"/>
      <c r="FU173" s="214"/>
      <c r="FV173" s="214"/>
      <c r="FW173" s="214"/>
      <c r="FX173" s="214"/>
      <c r="FY173" s="214"/>
      <c r="FZ173" s="214"/>
      <c r="GA173" s="214"/>
      <c r="GB173" s="214"/>
      <c r="GC173" s="214"/>
      <c r="GD173" s="214"/>
      <c r="GE173" s="214"/>
      <c r="GF173" s="214"/>
      <c r="GG173" s="214"/>
      <c r="GH173" s="214"/>
      <c r="GI173" s="214"/>
      <c r="GJ173" s="214"/>
      <c r="GK173" s="214"/>
      <c r="GL173" s="214"/>
      <c r="GM173" s="214"/>
      <c r="GN173" s="214"/>
    </row>
    <row r="174" spans="1:196" s="76" customFormat="1" ht="72.75" customHeight="1" x14ac:dyDescent="0.3">
      <c r="A174" s="137"/>
      <c r="B174" s="48"/>
      <c r="C174" s="48"/>
      <c r="D174" s="48"/>
      <c r="E174" s="267" t="s">
        <v>362</v>
      </c>
      <c r="F174" s="268"/>
      <c r="G174" s="271"/>
      <c r="H174" s="29"/>
      <c r="I174" s="38"/>
      <c r="J174" s="13">
        <f t="shared" si="46"/>
        <v>0</v>
      </c>
      <c r="K174" s="142"/>
      <c r="L174" s="130">
        <v>1452.8</v>
      </c>
      <c r="M174" s="274">
        <v>1452.8</v>
      </c>
      <c r="N174" s="274">
        <v>1452.8</v>
      </c>
      <c r="O174" s="280">
        <v>1452.8</v>
      </c>
      <c r="P174" s="12">
        <f t="shared" si="42"/>
        <v>0</v>
      </c>
      <c r="Q174" s="132">
        <f t="shared" ref="Q174:Q175" si="57">IFERROR(100%*(O174/N174),"")</f>
        <v>1</v>
      </c>
      <c r="R174" s="24">
        <f t="shared" si="55"/>
        <v>1452.8</v>
      </c>
      <c r="S174" s="25">
        <f t="shared" ref="S174:S175" si="58">SUM(F174,M174)</f>
        <v>1452.8</v>
      </c>
      <c r="T174" s="25">
        <f t="shared" si="31"/>
        <v>1452.8</v>
      </c>
      <c r="U174" s="25">
        <f t="shared" si="31"/>
        <v>1452.8</v>
      </c>
      <c r="V174" s="130">
        <f t="shared" si="56"/>
        <v>0</v>
      </c>
      <c r="W174" s="142">
        <f t="shared" si="45"/>
        <v>1</v>
      </c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</row>
    <row r="175" spans="1:196" s="76" customFormat="1" ht="74.25" customHeight="1" x14ac:dyDescent="0.3">
      <c r="A175" s="137"/>
      <c r="B175" s="48"/>
      <c r="C175" s="48"/>
      <c r="D175" s="48"/>
      <c r="E175" s="267" t="s">
        <v>363</v>
      </c>
      <c r="F175" s="268"/>
      <c r="G175" s="271"/>
      <c r="H175" s="29"/>
      <c r="I175" s="38"/>
      <c r="J175" s="13">
        <f t="shared" si="46"/>
        <v>0</v>
      </c>
      <c r="K175" s="142"/>
      <c r="L175" s="130">
        <v>1000</v>
      </c>
      <c r="M175" s="274">
        <v>1000</v>
      </c>
      <c r="N175" s="274">
        <v>1000</v>
      </c>
      <c r="O175" s="280">
        <v>1000</v>
      </c>
      <c r="P175" s="12">
        <f t="shared" si="42"/>
        <v>0</v>
      </c>
      <c r="Q175" s="132">
        <f t="shared" si="57"/>
        <v>1</v>
      </c>
      <c r="R175" s="24">
        <f t="shared" si="55"/>
        <v>1000</v>
      </c>
      <c r="S175" s="25">
        <f t="shared" si="58"/>
        <v>1000</v>
      </c>
      <c r="T175" s="25">
        <f t="shared" si="31"/>
        <v>1000</v>
      </c>
      <c r="U175" s="25">
        <f t="shared" si="31"/>
        <v>1000</v>
      </c>
      <c r="V175" s="130">
        <f t="shared" si="56"/>
        <v>0</v>
      </c>
      <c r="W175" s="142">
        <f t="shared" si="45"/>
        <v>1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</row>
    <row r="176" spans="1:196" s="76" customFormat="1" ht="66.75" customHeight="1" x14ac:dyDescent="0.3">
      <c r="A176" s="137"/>
      <c r="B176" s="48"/>
      <c r="C176" s="48"/>
      <c r="D176" s="48"/>
      <c r="E176" s="281" t="s">
        <v>334</v>
      </c>
      <c r="F176" s="28">
        <v>496</v>
      </c>
      <c r="G176" s="29">
        <v>496</v>
      </c>
      <c r="H176" s="29">
        <v>496</v>
      </c>
      <c r="I176" s="38">
        <f>H176/$H$12</f>
        <v>1.0164938255541828E-3</v>
      </c>
      <c r="J176" s="13">
        <f t="shared" si="46"/>
        <v>0</v>
      </c>
      <c r="K176" s="142">
        <f>IFERROR(100%*(H176/G176),"")</f>
        <v>1</v>
      </c>
      <c r="L176" s="162">
        <v>99</v>
      </c>
      <c r="M176" s="25">
        <v>99</v>
      </c>
      <c r="N176" s="25">
        <v>99</v>
      </c>
      <c r="O176" s="29">
        <v>99</v>
      </c>
      <c r="P176" s="12">
        <f t="shared" si="42"/>
        <v>0</v>
      </c>
      <c r="Q176" s="132">
        <f>IFERROR(100%*(O176/N176),"")</f>
        <v>1</v>
      </c>
      <c r="R176" s="180">
        <f>SUM(F176,L176)</f>
        <v>595</v>
      </c>
      <c r="S176" s="25">
        <f>SUM(F176,M176)</f>
        <v>595</v>
      </c>
      <c r="T176" s="25">
        <f>SUM(G176,N176)</f>
        <v>595</v>
      </c>
      <c r="U176" s="25">
        <f>SUM(H176,O176)</f>
        <v>595</v>
      </c>
      <c r="V176" s="25">
        <f>U176-T176</f>
        <v>0</v>
      </c>
      <c r="W176" s="142">
        <f>IFERROR(100%*(U176/T176),"")</f>
        <v>1</v>
      </c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  <c r="GB176" s="56"/>
      <c r="GC176" s="56"/>
      <c r="GD176" s="56"/>
      <c r="GE176" s="56"/>
      <c r="GF176" s="56"/>
      <c r="GG176" s="56"/>
      <c r="GH176" s="56"/>
      <c r="GI176" s="56"/>
      <c r="GJ176" s="56"/>
      <c r="GK176" s="56"/>
      <c r="GL176" s="56"/>
      <c r="GM176" s="56"/>
      <c r="GN176" s="56"/>
    </row>
    <row r="177" spans="1:196" s="1" customFormat="1" ht="29.25" customHeight="1" x14ac:dyDescent="0.3">
      <c r="A177" s="299" t="s">
        <v>5</v>
      </c>
      <c r="B177" s="300"/>
      <c r="C177" s="300"/>
      <c r="D177" s="300"/>
      <c r="E177" s="301"/>
      <c r="F177" s="172">
        <f>SUM(F55,F15,F42,F75,F80,F86,F87,F88,F89,F90,F103,F140,F151:F152,F166)</f>
        <v>960886.7</v>
      </c>
      <c r="G177" s="128">
        <f>SUM(G55,G15,G42,G75,G80,G86,G87,G88,G89,G90,G103,G140,G151:G152,G166)</f>
        <v>558427.1</v>
      </c>
      <c r="H177" s="18">
        <f>SUM(H55,H15,H42,H75,H80,H86,H87,H88,H89,H90,H103,H140,H151:H152,H166)</f>
        <v>487951.8079999999</v>
      </c>
      <c r="I177" s="21">
        <f t="shared" si="53"/>
        <v>1</v>
      </c>
      <c r="J177" s="12">
        <f t="shared" si="46"/>
        <v>-70475.292000000074</v>
      </c>
      <c r="K177" s="138">
        <f t="shared" si="48"/>
        <v>0.87379679102249863</v>
      </c>
      <c r="L177" s="18">
        <f>SUM(L55,L15,L42,L75,L80,L86,L87,L88,L89,L90,L103,L140,L151:L152,L166)</f>
        <v>86497.1</v>
      </c>
      <c r="M177" s="18">
        <f>SUM(M55,M15,M42,M75,M80,M86,M87,M88,M89,M90,M103,M140,M151:M152,M166)</f>
        <v>146450.29999999999</v>
      </c>
      <c r="N177" s="18">
        <f>SUM(N55,N15,N42,N75,N80,N86,N87,N88,N89,N90,N103,N140,N151:N152,N166)</f>
        <v>112880.9</v>
      </c>
      <c r="O177" s="129">
        <f>SUM(O55,O15,O42,O75,O80,O86,O87,O88,O89,O90,O103,O140,O151:O152,O166)</f>
        <v>77619.300000000017</v>
      </c>
      <c r="P177" s="12">
        <f t="shared" si="42"/>
        <v>-35261.599999999977</v>
      </c>
      <c r="Q177" s="174">
        <f t="shared" si="47"/>
        <v>0.68762120075229749</v>
      </c>
      <c r="R177" s="172">
        <f>SUM(R55,R15,R42,R75,R80,R86,R87,R88,R89,R90,R103,R140,R151:R152,R166)</f>
        <v>1047383.7999999999</v>
      </c>
      <c r="S177" s="129">
        <f>SUM(S55,S15,S42,S75,S80,S86,S87,S88,S89,S90,S103,S140,S151:S152,S166)</f>
        <v>1107337.0000000002</v>
      </c>
      <c r="T177" s="129">
        <f>SUM(T55,T15,T42,T75,T80,T86,T87,T88,T89,T90,T103,T140,T151:T152,T166)</f>
        <v>671308</v>
      </c>
      <c r="U177" s="12">
        <f>SUM(U55,U15,U42,U75,U80,U86,U87,U88,U89,U90,U103,U140,U151:U152,U166)</f>
        <v>565571.10799999989</v>
      </c>
      <c r="V177" s="128">
        <f>SUM(V55,V15,V42,V75,V80,V86,V87,V88,V89,V90,V103,V140,V151:V152,V166)</f>
        <v>-105736.89200000009</v>
      </c>
      <c r="W177" s="138">
        <f t="shared" si="45"/>
        <v>0.84249123800103665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</row>
    <row r="178" spans="1:196" s="93" customFormat="1" ht="75.599999999999994" hidden="1" customHeight="1" x14ac:dyDescent="0.25">
      <c r="A178" s="137">
        <v>15</v>
      </c>
      <c r="B178" s="89">
        <v>250909</v>
      </c>
      <c r="C178" s="89">
        <v>8821</v>
      </c>
      <c r="D178" s="89">
        <v>1060</v>
      </c>
      <c r="E178" s="159" t="s">
        <v>278</v>
      </c>
      <c r="F178" s="26"/>
      <c r="G178" s="33"/>
      <c r="H178" s="33"/>
      <c r="I178" s="21">
        <f t="shared" si="53"/>
        <v>0</v>
      </c>
      <c r="J178" s="13">
        <f t="shared" si="46"/>
        <v>0</v>
      </c>
      <c r="K178" s="138" t="str">
        <f t="shared" si="48"/>
        <v/>
      </c>
      <c r="L178" s="161"/>
      <c r="M178" s="13"/>
      <c r="N178" s="13"/>
      <c r="O178" s="27"/>
      <c r="P178" s="12">
        <f t="shared" si="42"/>
        <v>0</v>
      </c>
      <c r="Q178" s="174" t="str">
        <f t="shared" si="47"/>
        <v/>
      </c>
      <c r="R178" s="179">
        <f>SUM(F178,L178)</f>
        <v>0</v>
      </c>
      <c r="S178" s="13">
        <f t="shared" si="31"/>
        <v>0</v>
      </c>
      <c r="T178" s="13">
        <f t="shared" si="31"/>
        <v>0</v>
      </c>
      <c r="U178" s="13">
        <f t="shared" si="31"/>
        <v>0</v>
      </c>
      <c r="V178" s="13">
        <f>U178-T178</f>
        <v>0</v>
      </c>
      <c r="W178" s="138" t="str">
        <f t="shared" si="45"/>
        <v/>
      </c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</row>
    <row r="179" spans="1:196" s="93" customFormat="1" ht="60" customHeight="1" x14ac:dyDescent="0.3">
      <c r="A179" s="137">
        <v>16</v>
      </c>
      <c r="B179" s="89">
        <v>250909</v>
      </c>
      <c r="C179" s="89">
        <v>8822</v>
      </c>
      <c r="D179" s="89">
        <v>1060</v>
      </c>
      <c r="E179" s="282" t="s">
        <v>319</v>
      </c>
      <c r="F179" s="32"/>
      <c r="G179" s="33"/>
      <c r="H179" s="33"/>
      <c r="I179" s="21">
        <f t="shared" si="53"/>
        <v>0</v>
      </c>
      <c r="J179" s="13">
        <f t="shared" si="46"/>
        <v>0</v>
      </c>
      <c r="K179" s="138" t="str">
        <f t="shared" si="48"/>
        <v/>
      </c>
      <c r="L179" s="161"/>
      <c r="M179" s="13"/>
      <c r="N179" s="13"/>
      <c r="O179" s="27">
        <v>-34.5</v>
      </c>
      <c r="P179" s="13">
        <f t="shared" si="42"/>
        <v>-34.5</v>
      </c>
      <c r="Q179" s="174" t="str">
        <f t="shared" si="47"/>
        <v/>
      </c>
      <c r="R179" s="179">
        <f>SUM(F179,L179)</f>
        <v>0</v>
      </c>
      <c r="S179" s="13" t="s">
        <v>181</v>
      </c>
      <c r="T179" s="13">
        <f t="shared" ref="T179:U180" si="59">SUM(G179,N179)</f>
        <v>0</v>
      </c>
      <c r="U179" s="13">
        <f t="shared" si="59"/>
        <v>-34.5</v>
      </c>
      <c r="V179" s="13">
        <f>U179-T179</f>
        <v>-34.5</v>
      </c>
      <c r="W179" s="138" t="str">
        <f t="shared" si="45"/>
        <v/>
      </c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</row>
    <row r="180" spans="1:196" s="97" customFormat="1" ht="40.5" customHeight="1" x14ac:dyDescent="0.3">
      <c r="A180" s="149"/>
      <c r="B180" s="150"/>
      <c r="C180" s="150"/>
      <c r="D180" s="150"/>
      <c r="E180" s="283" t="s">
        <v>33</v>
      </c>
      <c r="F180" s="198">
        <f>SUM(F177:F179)</f>
        <v>960886.7</v>
      </c>
      <c r="G180" s="151">
        <f>SUM(G177:G179)</f>
        <v>558427.1</v>
      </c>
      <c r="H180" s="151">
        <f>SUM(H177:H179)</f>
        <v>487951.8079999999</v>
      </c>
      <c r="I180" s="152">
        <f t="shared" si="53"/>
        <v>1</v>
      </c>
      <c r="J180" s="153">
        <f t="shared" si="46"/>
        <v>-70475.292000000074</v>
      </c>
      <c r="K180" s="154">
        <f t="shared" si="48"/>
        <v>0.87379679102249863</v>
      </c>
      <c r="L180" s="199">
        <f>SUM(L177:L179)</f>
        <v>86497.1</v>
      </c>
      <c r="M180" s="151">
        <f>SUM(M177:M179)</f>
        <v>146450.29999999999</v>
      </c>
      <c r="N180" s="200">
        <f>SUM(N177:N179)</f>
        <v>112880.9</v>
      </c>
      <c r="O180" s="151">
        <f>SUM(O177:O179)</f>
        <v>77584.800000000017</v>
      </c>
      <c r="P180" s="153">
        <f t="shared" si="42"/>
        <v>-35296.099999999977</v>
      </c>
      <c r="Q180" s="177">
        <f t="shared" si="47"/>
        <v>0.68731556888720791</v>
      </c>
      <c r="R180" s="201">
        <f>SUM(F180,L180)</f>
        <v>1047383.7999999999</v>
      </c>
      <c r="S180" s="153">
        <f>SUM(F180,M180)</f>
        <v>1107337</v>
      </c>
      <c r="T180" s="153">
        <f>SUM(G180,N180)</f>
        <v>671308</v>
      </c>
      <c r="U180" s="153">
        <f t="shared" si="59"/>
        <v>565536.60799999989</v>
      </c>
      <c r="V180" s="153">
        <f>U180-T180</f>
        <v>-105771.39200000011</v>
      </c>
      <c r="W180" s="154">
        <f t="shared" si="45"/>
        <v>0.84243984579358488</v>
      </c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</row>
    <row r="181" spans="1:196" ht="86.25" customHeight="1" x14ac:dyDescent="0.4">
      <c r="E181" s="293" t="s">
        <v>339</v>
      </c>
      <c r="F181" s="293"/>
      <c r="G181" s="99"/>
      <c r="H181" s="228"/>
      <c r="I181" s="100"/>
      <c r="J181" s="100"/>
      <c r="K181" s="229"/>
      <c r="L181" s="100"/>
      <c r="M181" s="230" t="s">
        <v>340</v>
      </c>
      <c r="N181" s="231"/>
      <c r="O181" s="101"/>
      <c r="P181" s="101"/>
      <c r="Q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196" ht="25.5" x14ac:dyDescent="0.35">
      <c r="B182" s="3"/>
      <c r="C182" s="3"/>
      <c r="D182" s="3"/>
      <c r="E182" s="228"/>
      <c r="F182" s="99"/>
      <c r="G182" s="99"/>
      <c r="H182" s="100"/>
      <c r="I182" s="100"/>
      <c r="J182" s="100"/>
      <c r="K182" s="284"/>
      <c r="L182" s="100"/>
      <c r="M182" s="100"/>
      <c r="N182" s="100"/>
      <c r="O182" s="10"/>
      <c r="P182" s="101"/>
      <c r="Q182" s="10"/>
      <c r="R182" s="10"/>
      <c r="S182" s="10"/>
      <c r="T182" s="10"/>
      <c r="U182" s="10"/>
      <c r="V182" s="10"/>
      <c r="W182" s="10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1:196" ht="25.5" x14ac:dyDescent="0.35">
      <c r="B183" s="3"/>
      <c r="C183" s="3"/>
      <c r="D183" s="3"/>
      <c r="E183" s="228"/>
      <c r="F183" s="99"/>
      <c r="G183" s="99"/>
      <c r="H183" s="100"/>
      <c r="I183" s="100"/>
      <c r="J183" s="100"/>
      <c r="K183" s="284"/>
      <c r="L183" s="100"/>
      <c r="M183" s="100"/>
      <c r="N183" s="100"/>
      <c r="O183" s="10"/>
      <c r="P183" s="101"/>
      <c r="Q183" s="10"/>
      <c r="R183" s="10"/>
      <c r="S183" s="10"/>
      <c r="T183" s="10"/>
      <c r="U183" s="10"/>
      <c r="V183" s="10"/>
      <c r="W183" s="10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1:196" ht="25.5" x14ac:dyDescent="0.35">
      <c r="B184" s="3"/>
      <c r="C184" s="3"/>
      <c r="D184" s="3"/>
      <c r="E184" s="228"/>
      <c r="F184" s="99"/>
      <c r="G184" s="99"/>
      <c r="H184" s="100"/>
      <c r="I184" s="100"/>
      <c r="J184" s="100"/>
      <c r="K184" s="284"/>
      <c r="L184" s="100"/>
      <c r="M184" s="100"/>
      <c r="N184" s="100"/>
      <c r="O184" s="10"/>
      <c r="P184" s="101"/>
      <c r="Q184" s="10"/>
      <c r="R184" s="10"/>
      <c r="S184" s="10"/>
      <c r="T184" s="10"/>
      <c r="U184" s="10"/>
      <c r="V184" s="10"/>
      <c r="W184" s="10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1:196" ht="25.5" x14ac:dyDescent="0.35">
      <c r="B185" s="3"/>
      <c r="C185" s="3"/>
      <c r="D185" s="3"/>
      <c r="E185" s="228"/>
      <c r="F185" s="99"/>
      <c r="G185" s="99"/>
      <c r="H185" s="100"/>
      <c r="I185" s="100"/>
      <c r="J185" s="100"/>
      <c r="K185" s="284"/>
      <c r="L185" s="100"/>
      <c r="M185" s="100"/>
      <c r="N185" s="100"/>
      <c r="O185" s="10"/>
      <c r="P185" s="101"/>
      <c r="Q185" s="10"/>
      <c r="R185" s="10"/>
      <c r="S185" s="10"/>
      <c r="T185" s="10"/>
      <c r="U185" s="10"/>
      <c r="V185" s="10"/>
      <c r="W185" s="10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1:196" ht="25.5" x14ac:dyDescent="0.35">
      <c r="B186" s="3"/>
      <c r="C186" s="3"/>
      <c r="D186" s="3"/>
      <c r="E186" s="228"/>
      <c r="F186" s="99"/>
      <c r="G186" s="99"/>
      <c r="H186" s="100"/>
      <c r="I186" s="100"/>
      <c r="J186" s="100"/>
      <c r="K186" s="284"/>
      <c r="L186" s="100"/>
      <c r="M186" s="100"/>
      <c r="N186" s="100"/>
      <c r="O186" s="10"/>
      <c r="P186" s="101"/>
      <c r="Q186" s="10"/>
      <c r="R186" s="10"/>
      <c r="S186" s="10"/>
      <c r="T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1:196" ht="25.5" x14ac:dyDescent="0.35">
      <c r="B187" s="3"/>
      <c r="C187" s="3"/>
      <c r="D187" s="3"/>
      <c r="E187" s="228"/>
      <c r="F187" s="99"/>
      <c r="G187" s="99"/>
      <c r="H187" s="100"/>
      <c r="I187" s="100"/>
      <c r="J187" s="100"/>
      <c r="K187" s="284"/>
      <c r="L187" s="100"/>
      <c r="M187" s="100"/>
      <c r="N187" s="100"/>
      <c r="O187" s="10"/>
      <c r="P187" s="101"/>
      <c r="Q187" s="10"/>
      <c r="R187" s="10"/>
      <c r="S187" s="10"/>
      <c r="T187" s="10"/>
      <c r="U187" s="10"/>
      <c r="V187" s="10"/>
      <c r="W187" s="10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1:196" x14ac:dyDescent="0.2">
      <c r="B188" s="3"/>
      <c r="C188" s="3"/>
      <c r="D188" s="3"/>
      <c r="F188" s="102"/>
      <c r="G188" s="102"/>
      <c r="H188" s="10"/>
      <c r="I188" s="10"/>
      <c r="J188" s="10"/>
      <c r="K188" s="103"/>
      <c r="L188" s="10"/>
      <c r="M188" s="10"/>
      <c r="N188" s="10"/>
      <c r="O188" s="10"/>
      <c r="P188" s="101"/>
      <c r="Q188" s="10"/>
      <c r="R188" s="10"/>
      <c r="S188" s="10"/>
      <c r="T188" s="10"/>
      <c r="U188" s="10"/>
      <c r="V188" s="10"/>
      <c r="W188" s="10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1:196" x14ac:dyDescent="0.2">
      <c r="B189" s="3"/>
      <c r="C189" s="3"/>
      <c r="D189" s="3"/>
      <c r="F189" s="102"/>
      <c r="G189" s="102"/>
      <c r="H189" s="10"/>
      <c r="I189" s="10"/>
      <c r="J189" s="10"/>
      <c r="K189" s="103"/>
      <c r="L189" s="10"/>
      <c r="M189" s="10"/>
      <c r="N189" s="10"/>
      <c r="O189" s="10"/>
      <c r="P189" s="101"/>
      <c r="Q189" s="10"/>
      <c r="R189" s="10"/>
      <c r="S189" s="10"/>
      <c r="T189" s="10"/>
      <c r="U189" s="10"/>
      <c r="V189" s="10"/>
      <c r="W189" s="10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1:196" x14ac:dyDescent="0.2">
      <c r="B190" s="3"/>
      <c r="C190" s="3"/>
      <c r="D190" s="3"/>
      <c r="F190" s="102"/>
      <c r="G190" s="102"/>
      <c r="H190" s="10"/>
      <c r="I190" s="10"/>
      <c r="J190" s="10"/>
      <c r="K190" s="103"/>
      <c r="L190" s="10"/>
      <c r="M190" s="10"/>
      <c r="N190" s="10"/>
      <c r="O190" s="10"/>
      <c r="P190" s="101"/>
      <c r="Q190" s="10"/>
      <c r="R190" s="10"/>
      <c r="S190" s="10"/>
      <c r="T190" s="10"/>
      <c r="U190" s="10"/>
      <c r="V190" s="10"/>
      <c r="W190" s="10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1:196" x14ac:dyDescent="0.2">
      <c r="B191" s="3"/>
      <c r="C191" s="3"/>
      <c r="D191" s="3"/>
      <c r="F191" s="102"/>
      <c r="G191" s="102"/>
      <c r="H191" s="10"/>
      <c r="I191" s="10"/>
      <c r="J191" s="10"/>
      <c r="K191" s="103"/>
      <c r="L191" s="10"/>
      <c r="M191" s="10"/>
      <c r="N191" s="10"/>
      <c r="O191" s="10"/>
      <c r="P191" s="101"/>
      <c r="Q191" s="10"/>
      <c r="R191" s="10"/>
      <c r="S191" s="10"/>
      <c r="T191" s="10"/>
      <c r="U191" s="10"/>
      <c r="V191" s="10"/>
      <c r="W191" s="10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1:196" x14ac:dyDescent="0.2">
      <c r="B192" s="3"/>
      <c r="C192" s="3"/>
      <c r="D192" s="3"/>
      <c r="F192" s="102"/>
      <c r="G192" s="102"/>
      <c r="H192" s="10"/>
      <c r="I192" s="10"/>
      <c r="J192" s="10"/>
      <c r="K192" s="103"/>
      <c r="L192" s="10"/>
      <c r="M192" s="10"/>
      <c r="N192" s="10"/>
      <c r="O192" s="10"/>
      <c r="P192" s="101"/>
      <c r="Q192" s="10"/>
      <c r="R192" s="10"/>
      <c r="S192" s="10"/>
      <c r="T192" s="10"/>
      <c r="U192" s="10"/>
      <c r="V192" s="10"/>
      <c r="W192" s="10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2"/>
      <c r="G193" s="102"/>
      <c r="H193" s="10"/>
      <c r="I193" s="10"/>
      <c r="J193" s="10"/>
      <c r="K193" s="103"/>
      <c r="L193" s="10"/>
      <c r="M193" s="10"/>
      <c r="N193" s="10"/>
      <c r="O193" s="10"/>
      <c r="P193" s="101"/>
      <c r="Q193" s="10"/>
      <c r="R193" s="10"/>
      <c r="S193" s="10"/>
      <c r="T193" s="10"/>
      <c r="U193" s="10"/>
      <c r="V193" s="10"/>
      <c r="W193" s="10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2"/>
      <c r="G194" s="102"/>
      <c r="H194" s="10"/>
      <c r="I194" s="10"/>
      <c r="J194" s="10"/>
      <c r="K194" s="103"/>
      <c r="L194" s="10"/>
      <c r="M194" s="10"/>
      <c r="N194" s="10"/>
      <c r="O194" s="10"/>
      <c r="P194" s="101"/>
      <c r="Q194" s="10"/>
      <c r="R194" s="10"/>
      <c r="S194" s="10"/>
      <c r="T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2"/>
      <c r="G195" s="102"/>
      <c r="H195" s="10"/>
      <c r="I195" s="10"/>
      <c r="J195" s="10"/>
      <c r="K195" s="103"/>
      <c r="L195" s="10"/>
      <c r="M195" s="10"/>
      <c r="N195" s="10"/>
      <c r="O195" s="10"/>
      <c r="P195" s="101"/>
      <c r="Q195" s="10"/>
      <c r="R195" s="10"/>
      <c r="S195" s="10"/>
      <c r="T195" s="10"/>
      <c r="U195" s="10"/>
      <c r="V195" s="10"/>
      <c r="W195" s="10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2"/>
      <c r="G196" s="102"/>
      <c r="H196" s="10"/>
      <c r="I196" s="10"/>
      <c r="J196" s="10"/>
      <c r="K196" s="103"/>
      <c r="L196" s="10"/>
      <c r="M196" s="10"/>
      <c r="N196" s="10"/>
      <c r="O196" s="10"/>
      <c r="P196" s="101"/>
      <c r="Q196" s="10"/>
      <c r="R196" s="10"/>
      <c r="S196" s="10"/>
      <c r="T196" s="10"/>
      <c r="U196" s="10"/>
      <c r="V196" s="10"/>
      <c r="W196" s="1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2"/>
      <c r="G197" s="102"/>
      <c r="H197" s="10"/>
      <c r="I197" s="10"/>
      <c r="J197" s="10"/>
      <c r="K197" s="103"/>
      <c r="L197" s="10"/>
      <c r="M197" s="10"/>
      <c r="N197" s="10"/>
      <c r="O197" s="10"/>
      <c r="P197" s="101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2"/>
      <c r="G198" s="102"/>
      <c r="H198" s="10"/>
      <c r="I198" s="10"/>
      <c r="J198" s="10"/>
      <c r="K198" s="103"/>
      <c r="L198" s="10"/>
      <c r="M198" s="10"/>
      <c r="N198" s="10"/>
      <c r="O198" s="10"/>
      <c r="P198" s="101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2"/>
      <c r="G199" s="102"/>
      <c r="H199" s="10"/>
      <c r="I199" s="10"/>
      <c r="J199" s="10"/>
      <c r="K199" s="103"/>
      <c r="L199" s="10"/>
      <c r="M199" s="10"/>
      <c r="N199" s="10"/>
      <c r="O199" s="10"/>
      <c r="P199" s="101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2"/>
      <c r="G200" s="102"/>
      <c r="H200" s="10"/>
      <c r="I200" s="10"/>
      <c r="J200" s="10"/>
      <c r="K200" s="103"/>
      <c r="L200" s="10"/>
      <c r="M200" s="10"/>
      <c r="N200" s="10"/>
      <c r="O200" s="10"/>
      <c r="P200" s="101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2"/>
      <c r="G201" s="102"/>
      <c r="H201" s="10"/>
      <c r="I201" s="10"/>
      <c r="J201" s="10"/>
      <c r="K201" s="103"/>
      <c r="L201" s="10"/>
      <c r="M201" s="10"/>
      <c r="N201" s="10"/>
      <c r="O201" s="10"/>
      <c r="P201" s="101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2"/>
      <c r="G202" s="102"/>
      <c r="H202" s="10"/>
      <c r="I202" s="10"/>
      <c r="J202" s="10"/>
      <c r="K202" s="103"/>
      <c r="L202" s="10"/>
      <c r="M202" s="10"/>
      <c r="N202" s="10"/>
      <c r="O202" s="10"/>
      <c r="P202" s="101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2"/>
      <c r="G203" s="102"/>
      <c r="H203" s="10"/>
      <c r="I203" s="10"/>
      <c r="J203" s="10"/>
      <c r="K203" s="103"/>
      <c r="L203" s="10"/>
      <c r="M203" s="10"/>
      <c r="N203" s="10"/>
      <c r="O203" s="10"/>
      <c r="P203" s="101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2"/>
      <c r="G204" s="102"/>
      <c r="H204" s="10"/>
      <c r="I204" s="10"/>
      <c r="J204" s="10"/>
      <c r="K204" s="103"/>
      <c r="L204" s="10"/>
      <c r="M204" s="10"/>
      <c r="N204" s="10"/>
      <c r="O204" s="10"/>
      <c r="P204" s="101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2"/>
      <c r="G205" s="102"/>
      <c r="H205" s="10"/>
      <c r="I205" s="10"/>
      <c r="J205" s="10"/>
      <c r="K205" s="103"/>
      <c r="L205" s="10"/>
      <c r="M205" s="10"/>
      <c r="N205" s="10"/>
      <c r="O205" s="10"/>
      <c r="P205" s="101"/>
      <c r="Q205" s="10"/>
      <c r="R205" s="10"/>
      <c r="S205" s="10"/>
      <c r="T205" s="10"/>
      <c r="U205" s="10"/>
      <c r="V205" s="10"/>
      <c r="W205" s="10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2"/>
      <c r="G206" s="102"/>
      <c r="H206" s="10"/>
      <c r="I206" s="10"/>
      <c r="J206" s="10"/>
      <c r="K206" s="103"/>
      <c r="L206" s="10"/>
      <c r="M206" s="10"/>
      <c r="N206" s="10"/>
      <c r="O206" s="10"/>
      <c r="P206" s="101"/>
      <c r="Q206" s="10"/>
      <c r="R206" s="10"/>
      <c r="S206" s="10"/>
      <c r="T206" s="10"/>
      <c r="U206" s="10"/>
      <c r="V206" s="10"/>
      <c r="W206" s="10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2"/>
      <c r="G207" s="102"/>
      <c r="H207" s="10"/>
      <c r="I207" s="10"/>
      <c r="J207" s="10"/>
      <c r="K207" s="103"/>
      <c r="L207" s="10"/>
      <c r="M207" s="10"/>
      <c r="N207" s="10"/>
      <c r="O207" s="10"/>
      <c r="P207" s="101"/>
      <c r="Q207" s="10"/>
      <c r="R207" s="10"/>
      <c r="S207" s="10"/>
      <c r="T207" s="10"/>
      <c r="U207" s="10"/>
      <c r="V207" s="10"/>
      <c r="W207" s="10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2"/>
      <c r="G208" s="102"/>
      <c r="H208" s="10"/>
      <c r="I208" s="10"/>
      <c r="J208" s="10"/>
      <c r="K208" s="103"/>
      <c r="L208" s="10"/>
      <c r="M208" s="10"/>
      <c r="N208" s="10"/>
      <c r="O208" s="10"/>
      <c r="P208" s="101"/>
      <c r="Q208" s="10"/>
      <c r="R208" s="10"/>
      <c r="S208" s="10"/>
      <c r="T208" s="10"/>
      <c r="U208" s="10"/>
      <c r="V208" s="10"/>
      <c r="W208" s="10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2"/>
      <c r="G209" s="102"/>
      <c r="H209" s="10"/>
      <c r="I209" s="10"/>
      <c r="J209" s="10"/>
      <c r="K209" s="103"/>
      <c r="L209" s="10"/>
      <c r="M209" s="10"/>
      <c r="N209" s="10"/>
      <c r="O209" s="10"/>
      <c r="P209" s="101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2"/>
      <c r="G210" s="102"/>
      <c r="H210" s="10"/>
      <c r="I210" s="10"/>
      <c r="J210" s="10"/>
      <c r="K210" s="103"/>
      <c r="L210" s="10"/>
      <c r="M210" s="10"/>
      <c r="N210" s="10"/>
      <c r="O210" s="10"/>
      <c r="P210" s="101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2"/>
      <c r="G211" s="102"/>
      <c r="H211" s="10"/>
      <c r="I211" s="10"/>
      <c r="J211" s="10"/>
      <c r="K211" s="103"/>
      <c r="L211" s="10"/>
      <c r="M211" s="10"/>
      <c r="N211" s="10"/>
      <c r="O211" s="10"/>
      <c r="P211" s="101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2"/>
      <c r="G212" s="102"/>
      <c r="H212" s="10"/>
      <c r="I212" s="10"/>
      <c r="J212" s="10"/>
      <c r="K212" s="103"/>
      <c r="L212" s="10"/>
      <c r="M212" s="10"/>
      <c r="N212" s="10"/>
      <c r="O212" s="10"/>
      <c r="P212" s="101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2"/>
      <c r="G213" s="102"/>
      <c r="H213" s="10"/>
      <c r="I213" s="10"/>
      <c r="J213" s="10"/>
      <c r="K213" s="103"/>
      <c r="L213" s="10"/>
      <c r="M213" s="10"/>
      <c r="N213" s="10"/>
      <c r="O213" s="10"/>
      <c r="P213" s="101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2"/>
      <c r="G214" s="102"/>
      <c r="H214" s="10"/>
      <c r="I214" s="10"/>
      <c r="J214" s="10"/>
      <c r="K214" s="103"/>
      <c r="L214" s="10"/>
      <c r="M214" s="10"/>
      <c r="N214" s="10"/>
      <c r="O214" s="10"/>
      <c r="P214" s="101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2"/>
      <c r="G215" s="102"/>
      <c r="H215" s="10"/>
      <c r="I215" s="10"/>
      <c r="J215" s="10"/>
      <c r="K215" s="103"/>
      <c r="L215" s="10"/>
      <c r="M215" s="10"/>
      <c r="N215" s="10"/>
      <c r="O215" s="10"/>
      <c r="P215" s="101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2"/>
      <c r="G216" s="102"/>
      <c r="H216" s="10"/>
      <c r="I216" s="10"/>
      <c r="J216" s="10"/>
      <c r="K216" s="103"/>
      <c r="L216" s="10"/>
      <c r="M216" s="10"/>
      <c r="N216" s="10"/>
      <c r="O216" s="10"/>
      <c r="P216" s="101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2"/>
      <c r="G217" s="102"/>
      <c r="H217" s="10"/>
      <c r="I217" s="10"/>
      <c r="J217" s="10"/>
      <c r="K217" s="103"/>
      <c r="L217" s="10"/>
      <c r="M217" s="10"/>
      <c r="N217" s="10"/>
      <c r="O217" s="10"/>
      <c r="P217" s="101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2"/>
      <c r="G218" s="102"/>
      <c r="H218" s="10"/>
      <c r="I218" s="10"/>
      <c r="J218" s="10"/>
      <c r="K218" s="103"/>
      <c r="L218" s="10"/>
      <c r="M218" s="10"/>
      <c r="N218" s="10"/>
      <c r="O218" s="10"/>
      <c r="P218" s="101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2"/>
      <c r="G219" s="102"/>
      <c r="H219" s="10"/>
      <c r="I219" s="10"/>
      <c r="J219" s="10"/>
      <c r="K219" s="103"/>
      <c r="L219" s="10"/>
      <c r="M219" s="10"/>
      <c r="N219" s="10"/>
      <c r="O219" s="10"/>
      <c r="P219" s="101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2"/>
      <c r="G220" s="102"/>
      <c r="H220" s="10"/>
      <c r="I220" s="10"/>
      <c r="J220" s="10"/>
      <c r="K220" s="103"/>
      <c r="L220" s="10"/>
      <c r="M220" s="10"/>
      <c r="N220" s="10"/>
      <c r="O220" s="10"/>
      <c r="P220" s="101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2"/>
      <c r="G221" s="102"/>
      <c r="H221" s="10"/>
      <c r="I221" s="10"/>
      <c r="J221" s="10"/>
      <c r="K221" s="103"/>
      <c r="L221" s="10"/>
      <c r="M221" s="10"/>
      <c r="N221" s="10"/>
      <c r="O221" s="10"/>
      <c r="P221" s="101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2"/>
      <c r="G222" s="102"/>
      <c r="H222" s="10"/>
      <c r="I222" s="10"/>
      <c r="J222" s="10"/>
      <c r="K222" s="103"/>
      <c r="L222" s="10"/>
      <c r="M222" s="10"/>
      <c r="N222" s="10"/>
      <c r="O222" s="10"/>
      <c r="P222" s="101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2"/>
      <c r="G223" s="102"/>
      <c r="H223" s="10"/>
      <c r="I223" s="10"/>
      <c r="J223" s="10"/>
      <c r="K223" s="103"/>
      <c r="L223" s="10"/>
      <c r="M223" s="10"/>
      <c r="N223" s="10"/>
      <c r="O223" s="10"/>
      <c r="P223" s="101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2"/>
      <c r="G224" s="102"/>
      <c r="H224" s="10"/>
      <c r="I224" s="10"/>
      <c r="J224" s="10"/>
      <c r="K224" s="103"/>
      <c r="L224" s="10"/>
      <c r="M224" s="10"/>
      <c r="N224" s="10"/>
      <c r="O224" s="10"/>
      <c r="P224" s="101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2"/>
      <c r="G225" s="102"/>
      <c r="H225" s="10"/>
      <c r="I225" s="10"/>
      <c r="J225" s="10"/>
      <c r="K225" s="103"/>
      <c r="L225" s="10"/>
      <c r="M225" s="10"/>
      <c r="N225" s="10"/>
      <c r="O225" s="10"/>
      <c r="P225" s="101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2"/>
      <c r="G226" s="102"/>
      <c r="H226" s="10"/>
      <c r="I226" s="10"/>
      <c r="J226" s="10"/>
      <c r="K226" s="103"/>
      <c r="L226" s="10"/>
      <c r="M226" s="10"/>
      <c r="N226" s="10"/>
      <c r="O226" s="10"/>
      <c r="P226" s="101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2"/>
      <c r="G227" s="102"/>
      <c r="H227" s="10"/>
      <c r="I227" s="10"/>
      <c r="J227" s="10"/>
      <c r="K227" s="103"/>
      <c r="L227" s="10"/>
      <c r="M227" s="10"/>
      <c r="N227" s="10"/>
      <c r="O227" s="10"/>
      <c r="P227" s="101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2"/>
      <c r="G228" s="102"/>
      <c r="H228" s="10"/>
      <c r="I228" s="10"/>
      <c r="J228" s="10"/>
      <c r="K228" s="103"/>
      <c r="L228" s="10"/>
      <c r="M228" s="10"/>
      <c r="N228" s="10"/>
      <c r="O228" s="10"/>
      <c r="P228" s="101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2"/>
      <c r="G229" s="102"/>
      <c r="H229" s="10"/>
      <c r="I229" s="10"/>
      <c r="J229" s="10"/>
      <c r="K229" s="103"/>
      <c r="L229" s="10"/>
      <c r="M229" s="10"/>
      <c r="N229" s="10"/>
      <c r="O229" s="10"/>
      <c r="P229" s="101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2"/>
      <c r="G230" s="102"/>
      <c r="H230" s="10"/>
      <c r="I230" s="10"/>
      <c r="J230" s="10"/>
      <c r="K230" s="103"/>
      <c r="L230" s="10"/>
      <c r="M230" s="10"/>
      <c r="N230" s="10"/>
      <c r="O230" s="10"/>
      <c r="P230" s="101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2"/>
      <c r="G231" s="102"/>
      <c r="H231" s="10"/>
      <c r="I231" s="10"/>
      <c r="J231" s="10"/>
      <c r="K231" s="103"/>
      <c r="L231" s="10"/>
      <c r="M231" s="10"/>
      <c r="N231" s="10"/>
      <c r="O231" s="10"/>
      <c r="P231" s="101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2"/>
      <c r="G232" s="102"/>
      <c r="H232" s="10"/>
      <c r="I232" s="10"/>
      <c r="J232" s="10"/>
      <c r="K232" s="103"/>
      <c r="L232" s="10"/>
      <c r="M232" s="10"/>
      <c r="N232" s="10"/>
      <c r="O232" s="10"/>
      <c r="P232" s="101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2"/>
      <c r="G233" s="102"/>
      <c r="H233" s="10"/>
      <c r="I233" s="10"/>
      <c r="J233" s="10"/>
      <c r="K233" s="103"/>
      <c r="L233" s="10"/>
      <c r="M233" s="10"/>
      <c r="N233" s="10"/>
      <c r="O233" s="10"/>
      <c r="P233" s="101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2"/>
      <c r="G234" s="102"/>
      <c r="H234" s="10"/>
      <c r="I234" s="10"/>
      <c r="J234" s="10"/>
      <c r="K234" s="103"/>
      <c r="L234" s="10"/>
      <c r="M234" s="10"/>
      <c r="N234" s="10"/>
      <c r="O234" s="10"/>
      <c r="P234" s="101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2"/>
      <c r="G235" s="102"/>
      <c r="H235" s="10"/>
      <c r="I235" s="10"/>
      <c r="J235" s="10"/>
      <c r="K235" s="103"/>
      <c r="L235" s="10"/>
      <c r="M235" s="10"/>
      <c r="N235" s="10"/>
      <c r="O235" s="10"/>
      <c r="P235" s="101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2"/>
      <c r="G236" s="102"/>
      <c r="H236" s="10"/>
      <c r="I236" s="10"/>
      <c r="J236" s="10"/>
      <c r="K236" s="103"/>
      <c r="L236" s="10"/>
      <c r="M236" s="10"/>
      <c r="N236" s="10"/>
      <c r="O236" s="10"/>
      <c r="P236" s="101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2"/>
      <c r="G237" s="102"/>
      <c r="H237" s="10"/>
      <c r="I237" s="10"/>
      <c r="J237" s="10"/>
      <c r="K237" s="103"/>
      <c r="L237" s="10"/>
      <c r="M237" s="10"/>
      <c r="N237" s="10"/>
      <c r="O237" s="10"/>
      <c r="P237" s="101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2"/>
      <c r="G238" s="102"/>
      <c r="H238" s="10"/>
      <c r="I238" s="10"/>
      <c r="J238" s="10"/>
      <c r="K238" s="103"/>
      <c r="L238" s="10"/>
      <c r="M238" s="10"/>
      <c r="N238" s="10"/>
      <c r="O238" s="10"/>
      <c r="P238" s="101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2"/>
      <c r="G239" s="102"/>
      <c r="H239" s="10"/>
      <c r="I239" s="10"/>
      <c r="J239" s="10"/>
      <c r="K239" s="103"/>
      <c r="L239" s="10"/>
      <c r="M239" s="10"/>
      <c r="N239" s="10"/>
      <c r="O239" s="10"/>
      <c r="P239" s="101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2"/>
      <c r="G240" s="102"/>
      <c r="H240" s="10"/>
      <c r="I240" s="10"/>
      <c r="J240" s="10"/>
      <c r="K240" s="103"/>
      <c r="L240" s="10"/>
      <c r="M240" s="10"/>
      <c r="N240" s="10"/>
      <c r="O240" s="10"/>
      <c r="P240" s="101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2"/>
      <c r="G241" s="102"/>
      <c r="H241" s="10"/>
      <c r="I241" s="10"/>
      <c r="J241" s="10"/>
      <c r="K241" s="103"/>
      <c r="L241" s="10"/>
      <c r="M241" s="10"/>
      <c r="N241" s="10"/>
      <c r="O241" s="10"/>
      <c r="P241" s="101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2"/>
      <c r="G242" s="102"/>
      <c r="H242" s="10"/>
      <c r="I242" s="10"/>
      <c r="J242" s="10"/>
      <c r="K242" s="103"/>
      <c r="L242" s="10"/>
      <c r="M242" s="10"/>
      <c r="N242" s="10"/>
      <c r="O242" s="10"/>
      <c r="P242" s="101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2"/>
      <c r="G243" s="102"/>
      <c r="H243" s="10"/>
      <c r="I243" s="10"/>
      <c r="J243" s="10"/>
      <c r="K243" s="103"/>
      <c r="L243" s="10"/>
      <c r="M243" s="10"/>
      <c r="N243" s="10"/>
      <c r="O243" s="10"/>
      <c r="P243" s="101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2"/>
      <c r="G244" s="102"/>
      <c r="H244" s="10"/>
      <c r="I244" s="10"/>
      <c r="J244" s="10"/>
      <c r="K244" s="103"/>
      <c r="L244" s="10"/>
      <c r="M244" s="10"/>
      <c r="N244" s="10"/>
      <c r="O244" s="10"/>
      <c r="P244" s="101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2"/>
      <c r="G245" s="102"/>
      <c r="H245" s="10"/>
      <c r="I245" s="10"/>
      <c r="J245" s="10"/>
      <c r="K245" s="103"/>
      <c r="L245" s="10"/>
      <c r="M245" s="10"/>
      <c r="N245" s="10"/>
      <c r="O245" s="10"/>
      <c r="P245" s="101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2"/>
      <c r="G246" s="102"/>
      <c r="H246" s="10"/>
      <c r="I246" s="10"/>
      <c r="J246" s="10"/>
      <c r="K246" s="103"/>
      <c r="L246" s="10"/>
      <c r="M246" s="10"/>
      <c r="N246" s="10"/>
      <c r="O246" s="10"/>
      <c r="P246" s="101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2"/>
      <c r="G247" s="102"/>
      <c r="H247" s="10"/>
      <c r="I247" s="10"/>
      <c r="J247" s="10"/>
      <c r="K247" s="103"/>
      <c r="L247" s="10"/>
      <c r="M247" s="10"/>
      <c r="N247" s="10"/>
      <c r="O247" s="10"/>
      <c r="P247" s="101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2"/>
      <c r="G248" s="102"/>
      <c r="H248" s="10"/>
      <c r="I248" s="10"/>
      <c r="J248" s="10"/>
      <c r="K248" s="103"/>
      <c r="L248" s="10"/>
      <c r="M248" s="10"/>
      <c r="N248" s="10"/>
      <c r="O248" s="10"/>
      <c r="P248" s="101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2"/>
      <c r="G249" s="102"/>
      <c r="H249" s="10"/>
      <c r="I249" s="10"/>
      <c r="J249" s="10"/>
      <c r="K249" s="103"/>
      <c r="L249" s="10"/>
      <c r="M249" s="10"/>
      <c r="N249" s="10"/>
      <c r="O249" s="10"/>
      <c r="P249" s="101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2"/>
      <c r="G250" s="102"/>
      <c r="H250" s="10"/>
      <c r="I250" s="10"/>
      <c r="J250" s="10"/>
      <c r="K250" s="103"/>
      <c r="L250" s="10"/>
      <c r="M250" s="10"/>
      <c r="N250" s="10"/>
      <c r="O250" s="10"/>
      <c r="P250" s="101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2"/>
      <c r="G251" s="102"/>
      <c r="H251" s="10"/>
      <c r="I251" s="10"/>
      <c r="J251" s="10"/>
      <c r="K251" s="103"/>
      <c r="L251" s="10"/>
      <c r="M251" s="10"/>
      <c r="N251" s="10"/>
      <c r="O251" s="10"/>
      <c r="P251" s="101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2"/>
      <c r="G252" s="102"/>
      <c r="H252" s="10"/>
      <c r="I252" s="10"/>
      <c r="J252" s="10"/>
      <c r="K252" s="103"/>
      <c r="L252" s="10"/>
      <c r="M252" s="10"/>
      <c r="N252" s="10"/>
      <c r="O252" s="10"/>
      <c r="P252" s="101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2"/>
      <c r="G253" s="102"/>
      <c r="H253" s="10"/>
      <c r="I253" s="10"/>
      <c r="J253" s="10"/>
      <c r="K253" s="103"/>
      <c r="L253" s="10"/>
      <c r="M253" s="10"/>
      <c r="N253" s="10"/>
      <c r="O253" s="10"/>
      <c r="P253" s="101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2"/>
      <c r="G254" s="102"/>
      <c r="H254" s="10"/>
      <c r="I254" s="10"/>
      <c r="J254" s="10"/>
      <c r="K254" s="103"/>
      <c r="L254" s="10"/>
      <c r="M254" s="10"/>
      <c r="N254" s="10"/>
      <c r="O254" s="10"/>
      <c r="P254" s="101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2"/>
      <c r="G255" s="102"/>
      <c r="H255" s="10"/>
      <c r="I255" s="10"/>
      <c r="J255" s="10"/>
      <c r="K255" s="103"/>
      <c r="L255" s="10"/>
      <c r="M255" s="10"/>
      <c r="N255" s="10"/>
      <c r="O255" s="10"/>
      <c r="P255" s="101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2"/>
      <c r="G256" s="102"/>
      <c r="H256" s="10"/>
      <c r="I256" s="10"/>
      <c r="J256" s="10"/>
      <c r="K256" s="103"/>
      <c r="L256" s="10"/>
      <c r="M256" s="10"/>
      <c r="N256" s="10"/>
      <c r="O256" s="10"/>
      <c r="P256" s="101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2"/>
      <c r="G257" s="102"/>
      <c r="H257" s="10"/>
      <c r="I257" s="10"/>
      <c r="J257" s="10"/>
      <c r="K257" s="103"/>
      <c r="L257" s="10"/>
      <c r="M257" s="10"/>
      <c r="N257" s="10"/>
      <c r="O257" s="10"/>
      <c r="P257" s="101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2"/>
      <c r="G258" s="102"/>
      <c r="H258" s="10"/>
      <c r="I258" s="10"/>
      <c r="J258" s="10"/>
      <c r="K258" s="103"/>
      <c r="L258" s="10"/>
      <c r="M258" s="10"/>
      <c r="N258" s="10"/>
      <c r="O258" s="10"/>
      <c r="P258" s="101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2"/>
      <c r="G259" s="102"/>
      <c r="H259" s="10"/>
      <c r="I259" s="10"/>
      <c r="J259" s="10"/>
      <c r="K259" s="103"/>
      <c r="L259" s="10"/>
      <c r="M259" s="10"/>
      <c r="N259" s="10"/>
      <c r="O259" s="10"/>
      <c r="P259" s="101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2"/>
      <c r="G260" s="102"/>
      <c r="H260" s="10"/>
      <c r="I260" s="10"/>
      <c r="J260" s="10"/>
      <c r="K260" s="103"/>
      <c r="L260" s="10"/>
      <c r="M260" s="10"/>
      <c r="N260" s="10"/>
      <c r="O260" s="10"/>
      <c r="P260" s="101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2"/>
      <c r="G261" s="102"/>
      <c r="H261" s="10"/>
      <c r="I261" s="10"/>
      <c r="J261" s="10"/>
      <c r="K261" s="103"/>
      <c r="L261" s="10"/>
      <c r="M261" s="10"/>
      <c r="N261" s="10"/>
      <c r="O261" s="10"/>
      <c r="P261" s="101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2"/>
      <c r="G262" s="102"/>
      <c r="H262" s="10"/>
      <c r="I262" s="10"/>
      <c r="J262" s="10"/>
      <c r="K262" s="103"/>
      <c r="L262" s="10"/>
      <c r="M262" s="10"/>
      <c r="N262" s="10"/>
      <c r="O262" s="10"/>
      <c r="P262" s="101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2"/>
      <c r="G263" s="102"/>
      <c r="H263" s="10"/>
      <c r="I263" s="10"/>
      <c r="J263" s="10"/>
      <c r="K263" s="103"/>
      <c r="L263" s="10"/>
      <c r="M263" s="10"/>
      <c r="N263" s="10"/>
      <c r="O263" s="10"/>
      <c r="P263" s="101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2"/>
      <c r="G264" s="102"/>
      <c r="H264" s="10"/>
      <c r="I264" s="10"/>
      <c r="J264" s="10"/>
      <c r="K264" s="103"/>
      <c r="L264" s="10"/>
      <c r="M264" s="10"/>
      <c r="N264" s="10"/>
      <c r="O264" s="10"/>
      <c r="P264" s="101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2"/>
      <c r="G265" s="102"/>
      <c r="H265" s="10"/>
      <c r="I265" s="10"/>
      <c r="J265" s="10"/>
      <c r="K265" s="103"/>
      <c r="L265" s="10"/>
      <c r="M265" s="10"/>
      <c r="N265" s="10"/>
      <c r="O265" s="10"/>
      <c r="P265" s="101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2"/>
      <c r="G266" s="102"/>
      <c r="H266" s="10"/>
      <c r="I266" s="10"/>
      <c r="J266" s="10"/>
      <c r="K266" s="103"/>
      <c r="L266" s="10"/>
      <c r="M266" s="10"/>
      <c r="N266" s="10"/>
      <c r="O266" s="10"/>
      <c r="P266" s="101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2"/>
      <c r="G267" s="102"/>
      <c r="H267" s="10"/>
      <c r="I267" s="10"/>
      <c r="J267" s="10"/>
      <c r="K267" s="103"/>
      <c r="L267" s="10"/>
      <c r="M267" s="10"/>
      <c r="N267" s="10"/>
      <c r="O267" s="10"/>
      <c r="P267" s="101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2"/>
      <c r="G268" s="102"/>
      <c r="H268" s="10"/>
      <c r="I268" s="10"/>
      <c r="J268" s="10"/>
      <c r="K268" s="103"/>
      <c r="L268" s="10"/>
      <c r="M268" s="10"/>
      <c r="N268" s="10"/>
      <c r="O268" s="10"/>
      <c r="P268" s="101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2"/>
      <c r="G269" s="102"/>
      <c r="H269" s="10"/>
      <c r="I269" s="10"/>
      <c r="J269" s="10"/>
      <c r="K269" s="103"/>
      <c r="L269" s="10"/>
      <c r="M269" s="10"/>
      <c r="N269" s="10"/>
      <c r="O269" s="10"/>
      <c r="P269" s="101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2"/>
      <c r="G270" s="102"/>
      <c r="H270" s="10"/>
      <c r="I270" s="10"/>
      <c r="J270" s="10"/>
      <c r="K270" s="103"/>
      <c r="L270" s="10"/>
      <c r="M270" s="10"/>
      <c r="N270" s="10"/>
      <c r="O270" s="10"/>
      <c r="P270" s="101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2"/>
      <c r="G271" s="102"/>
      <c r="H271" s="10"/>
      <c r="I271" s="10"/>
      <c r="J271" s="10"/>
      <c r="K271" s="103"/>
      <c r="L271" s="10"/>
      <c r="M271" s="10"/>
      <c r="N271" s="10"/>
      <c r="O271" s="10"/>
      <c r="P271" s="101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2"/>
      <c r="G272" s="102"/>
      <c r="H272" s="10"/>
      <c r="I272" s="10"/>
      <c r="J272" s="10"/>
      <c r="K272" s="103"/>
      <c r="L272" s="10"/>
      <c r="M272" s="10"/>
      <c r="N272" s="10"/>
      <c r="O272" s="10"/>
      <c r="P272" s="101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2"/>
      <c r="G273" s="102"/>
      <c r="H273" s="10"/>
      <c r="I273" s="10"/>
      <c r="J273" s="10"/>
      <c r="K273" s="103"/>
      <c r="L273" s="10"/>
      <c r="M273" s="10"/>
      <c r="N273" s="10"/>
      <c r="O273" s="10"/>
      <c r="P273" s="101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2"/>
      <c r="G274" s="102"/>
      <c r="H274" s="10"/>
      <c r="I274" s="10"/>
      <c r="J274" s="10"/>
      <c r="K274" s="103"/>
      <c r="L274" s="10"/>
      <c r="M274" s="10"/>
      <c r="N274" s="10"/>
      <c r="O274" s="10"/>
      <c r="P274" s="101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2"/>
      <c r="G275" s="102"/>
      <c r="H275" s="10"/>
      <c r="I275" s="10"/>
      <c r="J275" s="10"/>
      <c r="K275" s="103"/>
      <c r="L275" s="10"/>
      <c r="M275" s="10"/>
      <c r="N275" s="10"/>
      <c r="O275" s="10"/>
      <c r="P275" s="101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2"/>
      <c r="G276" s="102"/>
      <c r="H276" s="10"/>
      <c r="I276" s="10"/>
      <c r="J276" s="10"/>
      <c r="K276" s="103"/>
      <c r="L276" s="10"/>
      <c r="M276" s="10"/>
      <c r="N276" s="10"/>
      <c r="O276" s="10"/>
      <c r="P276" s="101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2"/>
      <c r="G277" s="102"/>
      <c r="H277" s="10"/>
      <c r="I277" s="10"/>
      <c r="J277" s="10"/>
      <c r="K277" s="103"/>
      <c r="L277" s="10"/>
      <c r="M277" s="10"/>
      <c r="N277" s="10"/>
      <c r="O277" s="10"/>
      <c r="P277" s="101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2"/>
      <c r="G278" s="102"/>
      <c r="H278" s="10"/>
      <c r="I278" s="10"/>
      <c r="J278" s="10"/>
      <c r="K278" s="103"/>
      <c r="L278" s="10"/>
      <c r="M278" s="10"/>
      <c r="N278" s="10"/>
      <c r="O278" s="10"/>
      <c r="P278" s="101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2"/>
      <c r="G279" s="102"/>
      <c r="H279" s="10"/>
      <c r="I279" s="10"/>
      <c r="J279" s="10"/>
      <c r="K279" s="103"/>
      <c r="L279" s="10"/>
      <c r="M279" s="10"/>
      <c r="N279" s="10"/>
      <c r="O279" s="10"/>
      <c r="P279" s="101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2"/>
      <c r="G280" s="102"/>
      <c r="H280" s="10"/>
      <c r="I280" s="10"/>
      <c r="J280" s="10"/>
      <c r="K280" s="103"/>
      <c r="L280" s="10"/>
      <c r="M280" s="10"/>
      <c r="N280" s="10"/>
      <c r="O280" s="10"/>
      <c r="P280" s="101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2"/>
      <c r="G281" s="102"/>
      <c r="H281" s="10"/>
      <c r="I281" s="10"/>
      <c r="J281" s="10"/>
      <c r="K281" s="103"/>
      <c r="L281" s="10"/>
      <c r="M281" s="10"/>
      <c r="N281" s="10"/>
      <c r="O281" s="10"/>
      <c r="P281" s="101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2"/>
      <c r="G282" s="102"/>
      <c r="H282" s="10"/>
      <c r="I282" s="10"/>
      <c r="J282" s="10"/>
      <c r="K282" s="103"/>
      <c r="L282" s="10"/>
      <c r="M282" s="10"/>
      <c r="N282" s="10"/>
      <c r="O282" s="10"/>
      <c r="P282" s="101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2"/>
      <c r="G283" s="102"/>
      <c r="H283" s="10"/>
      <c r="I283" s="10"/>
      <c r="J283" s="10"/>
      <c r="K283" s="103"/>
      <c r="L283" s="10"/>
      <c r="M283" s="10"/>
      <c r="N283" s="10"/>
      <c r="O283" s="10"/>
      <c r="P283" s="101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2"/>
      <c r="G284" s="102"/>
      <c r="H284" s="10"/>
      <c r="I284" s="10"/>
      <c r="J284" s="10"/>
      <c r="K284" s="103"/>
      <c r="L284" s="10"/>
      <c r="M284" s="10"/>
      <c r="N284" s="10"/>
      <c r="O284" s="10"/>
      <c r="P284" s="101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2"/>
      <c r="G285" s="102"/>
      <c r="H285" s="10"/>
      <c r="I285" s="10"/>
      <c r="J285" s="10"/>
      <c r="K285" s="103"/>
      <c r="L285" s="10"/>
      <c r="M285" s="10"/>
      <c r="N285" s="10"/>
      <c r="O285" s="10"/>
      <c r="P285" s="101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2"/>
      <c r="G286" s="102"/>
      <c r="H286" s="10"/>
      <c r="I286" s="10"/>
      <c r="J286" s="10"/>
      <c r="K286" s="103"/>
      <c r="L286" s="10"/>
      <c r="M286" s="10"/>
      <c r="N286" s="10"/>
      <c r="O286" s="10"/>
      <c r="P286" s="101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2"/>
      <c r="G287" s="102"/>
      <c r="H287" s="10"/>
      <c r="I287" s="10"/>
      <c r="J287" s="10"/>
      <c r="K287" s="103"/>
      <c r="L287" s="10"/>
      <c r="M287" s="10"/>
      <c r="N287" s="10"/>
      <c r="O287" s="10"/>
      <c r="P287" s="101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2"/>
      <c r="G288" s="102"/>
      <c r="H288" s="10"/>
      <c r="I288" s="10"/>
      <c r="J288" s="10"/>
      <c r="K288" s="103"/>
      <c r="L288" s="10"/>
      <c r="M288" s="10"/>
      <c r="N288" s="10"/>
      <c r="O288" s="10"/>
      <c r="P288" s="101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2"/>
      <c r="G289" s="102"/>
      <c r="H289" s="10"/>
      <c r="I289" s="10"/>
      <c r="J289" s="10"/>
      <c r="K289" s="103"/>
      <c r="L289" s="10"/>
      <c r="M289" s="10"/>
      <c r="N289" s="10"/>
      <c r="O289" s="10"/>
      <c r="P289" s="101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2"/>
      <c r="G290" s="102"/>
      <c r="H290" s="10"/>
      <c r="I290" s="10"/>
      <c r="J290" s="10"/>
      <c r="K290" s="103"/>
      <c r="L290" s="10"/>
      <c r="M290" s="10"/>
      <c r="N290" s="10"/>
      <c r="O290" s="10"/>
      <c r="P290" s="101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2"/>
      <c r="G291" s="102"/>
      <c r="H291" s="10"/>
      <c r="I291" s="10"/>
      <c r="J291" s="10"/>
      <c r="K291" s="103"/>
      <c r="L291" s="10"/>
      <c r="M291" s="10"/>
      <c r="N291" s="10"/>
      <c r="O291" s="10"/>
      <c r="P291" s="101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2"/>
      <c r="G292" s="102"/>
      <c r="H292" s="10"/>
      <c r="I292" s="10"/>
      <c r="J292" s="10"/>
      <c r="K292" s="103"/>
      <c r="L292" s="10"/>
      <c r="M292" s="10"/>
      <c r="N292" s="10"/>
      <c r="O292" s="10"/>
      <c r="P292" s="101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2"/>
      <c r="G293" s="102"/>
      <c r="H293" s="10"/>
      <c r="I293" s="10"/>
      <c r="J293" s="10"/>
      <c r="K293" s="103"/>
      <c r="L293" s="10"/>
      <c r="M293" s="10"/>
      <c r="N293" s="10"/>
      <c r="O293" s="10"/>
      <c r="P293" s="101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2"/>
      <c r="G294" s="102"/>
      <c r="H294" s="10"/>
      <c r="I294" s="10"/>
      <c r="J294" s="10"/>
      <c r="K294" s="103"/>
      <c r="L294" s="10"/>
      <c r="M294" s="10"/>
      <c r="N294" s="10"/>
      <c r="O294" s="10"/>
      <c r="P294" s="101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2"/>
      <c r="G295" s="102"/>
      <c r="H295" s="10"/>
      <c r="I295" s="10"/>
      <c r="J295" s="10"/>
      <c r="K295" s="103"/>
      <c r="L295" s="10"/>
      <c r="M295" s="10"/>
      <c r="N295" s="10"/>
      <c r="O295" s="10"/>
      <c r="P295" s="101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2"/>
      <c r="G296" s="102"/>
      <c r="H296" s="10"/>
      <c r="I296" s="10"/>
      <c r="J296" s="10"/>
      <c r="K296" s="103"/>
      <c r="L296" s="10"/>
      <c r="M296" s="10"/>
      <c r="N296" s="10"/>
      <c r="O296" s="10"/>
      <c r="P296" s="101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2"/>
      <c r="G297" s="102"/>
      <c r="H297" s="10"/>
      <c r="I297" s="10"/>
      <c r="J297" s="10"/>
      <c r="K297" s="103"/>
      <c r="L297" s="10"/>
      <c r="M297" s="10"/>
      <c r="N297" s="10"/>
      <c r="O297" s="10"/>
      <c r="P297" s="101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2"/>
      <c r="G298" s="102"/>
      <c r="H298" s="10"/>
      <c r="I298" s="10"/>
      <c r="J298" s="10"/>
      <c r="K298" s="103"/>
      <c r="L298" s="10"/>
      <c r="M298" s="10"/>
      <c r="N298" s="10"/>
      <c r="O298" s="10"/>
      <c r="P298" s="101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2"/>
      <c r="G299" s="102"/>
      <c r="H299" s="10"/>
      <c r="I299" s="10"/>
      <c r="J299" s="10"/>
      <c r="K299" s="103"/>
      <c r="L299" s="10"/>
      <c r="M299" s="10"/>
      <c r="N299" s="10"/>
      <c r="O299" s="10"/>
      <c r="P299" s="101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2"/>
      <c r="G300" s="102"/>
      <c r="H300" s="10"/>
      <c r="I300" s="10"/>
      <c r="J300" s="10"/>
      <c r="K300" s="103"/>
      <c r="L300" s="10"/>
      <c r="M300" s="10"/>
      <c r="N300" s="10"/>
      <c r="O300" s="10"/>
      <c r="P300" s="101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2"/>
      <c r="G301" s="102"/>
      <c r="H301" s="10"/>
      <c r="I301" s="10"/>
      <c r="J301" s="10"/>
      <c r="K301" s="103"/>
      <c r="L301" s="10"/>
      <c r="M301" s="10"/>
      <c r="N301" s="10"/>
      <c r="O301" s="10"/>
      <c r="P301" s="101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2"/>
      <c r="G302" s="102"/>
      <c r="H302" s="10"/>
      <c r="I302" s="10"/>
      <c r="J302" s="10"/>
      <c r="K302" s="103"/>
      <c r="L302" s="10"/>
      <c r="M302" s="10"/>
      <c r="N302" s="10"/>
      <c r="O302" s="10"/>
      <c r="P302" s="101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2"/>
      <c r="G303" s="102"/>
      <c r="H303" s="10"/>
      <c r="I303" s="10"/>
      <c r="J303" s="10"/>
      <c r="K303" s="103"/>
      <c r="L303" s="10"/>
      <c r="M303" s="10"/>
      <c r="N303" s="10"/>
      <c r="O303" s="10"/>
      <c r="P303" s="101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2"/>
      <c r="G304" s="102"/>
      <c r="H304" s="10"/>
      <c r="I304" s="10"/>
      <c r="J304" s="10"/>
      <c r="K304" s="103"/>
      <c r="L304" s="10"/>
      <c r="M304" s="10"/>
      <c r="N304" s="10"/>
      <c r="O304" s="10"/>
      <c r="P304" s="101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2"/>
      <c r="G305" s="102"/>
      <c r="H305" s="10"/>
      <c r="I305" s="10"/>
      <c r="J305" s="10"/>
      <c r="K305" s="103"/>
      <c r="L305" s="10"/>
      <c r="M305" s="10"/>
      <c r="N305" s="10"/>
      <c r="O305" s="10"/>
      <c r="P305" s="101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2"/>
      <c r="G306" s="102"/>
      <c r="H306" s="10"/>
      <c r="I306" s="10"/>
      <c r="J306" s="10"/>
      <c r="K306" s="103"/>
      <c r="L306" s="10"/>
      <c r="M306" s="10"/>
      <c r="N306" s="10"/>
      <c r="O306" s="10"/>
      <c r="P306" s="101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2"/>
      <c r="G307" s="102"/>
      <c r="H307" s="10"/>
      <c r="I307" s="10"/>
      <c r="J307" s="10"/>
      <c r="K307" s="103"/>
      <c r="L307" s="10"/>
      <c r="M307" s="10"/>
      <c r="N307" s="10"/>
      <c r="O307" s="10"/>
      <c r="P307" s="101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2"/>
      <c r="G308" s="102"/>
      <c r="H308" s="10"/>
      <c r="I308" s="10"/>
      <c r="J308" s="10"/>
      <c r="K308" s="103"/>
      <c r="L308" s="10"/>
      <c r="M308" s="10"/>
      <c r="N308" s="10"/>
      <c r="O308" s="10"/>
      <c r="P308" s="101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2"/>
      <c r="G309" s="102"/>
      <c r="H309" s="10"/>
      <c r="I309" s="10"/>
      <c r="J309" s="10"/>
      <c r="K309" s="103"/>
      <c r="L309" s="10"/>
      <c r="M309" s="10"/>
      <c r="N309" s="10"/>
      <c r="O309" s="10"/>
      <c r="P309" s="101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2"/>
      <c r="G310" s="102"/>
      <c r="H310" s="10"/>
      <c r="I310" s="10"/>
      <c r="J310" s="10"/>
      <c r="K310" s="103"/>
      <c r="L310" s="10"/>
      <c r="M310" s="10"/>
      <c r="N310" s="10"/>
      <c r="O310" s="10"/>
      <c r="P310" s="101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2"/>
      <c r="G311" s="102"/>
      <c r="H311" s="10"/>
      <c r="I311" s="10"/>
      <c r="J311" s="10"/>
      <c r="K311" s="103"/>
      <c r="L311" s="10"/>
      <c r="M311" s="10"/>
      <c r="N311" s="10"/>
      <c r="O311" s="10"/>
      <c r="P311" s="101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2"/>
      <c r="G312" s="102"/>
      <c r="H312" s="10"/>
      <c r="I312" s="10"/>
      <c r="J312" s="10"/>
      <c r="K312" s="103"/>
      <c r="L312" s="10"/>
      <c r="M312" s="10"/>
      <c r="N312" s="10"/>
      <c r="O312" s="10"/>
      <c r="P312" s="101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2"/>
      <c r="G313" s="102"/>
      <c r="H313" s="10"/>
      <c r="I313" s="10"/>
      <c r="J313" s="10"/>
      <c r="K313" s="103"/>
      <c r="L313" s="10"/>
      <c r="M313" s="10"/>
      <c r="N313" s="10"/>
      <c r="O313" s="10"/>
      <c r="P313" s="101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2"/>
      <c r="G314" s="102"/>
      <c r="H314" s="10"/>
      <c r="I314" s="10"/>
      <c r="J314" s="10"/>
      <c r="K314" s="103"/>
      <c r="L314" s="10"/>
      <c r="M314" s="10"/>
      <c r="N314" s="10"/>
      <c r="O314" s="10"/>
      <c r="P314" s="101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2"/>
      <c r="G315" s="102"/>
      <c r="H315" s="10"/>
      <c r="I315" s="10"/>
      <c r="J315" s="10"/>
      <c r="K315" s="103"/>
      <c r="L315" s="10"/>
      <c r="M315" s="10"/>
      <c r="N315" s="10"/>
      <c r="O315" s="10"/>
      <c r="P315" s="101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2"/>
      <c r="G316" s="102"/>
      <c r="H316" s="10"/>
      <c r="I316" s="10"/>
      <c r="J316" s="10"/>
      <c r="K316" s="103"/>
      <c r="L316" s="10"/>
      <c r="M316" s="10"/>
      <c r="N316" s="10"/>
      <c r="O316" s="10"/>
      <c r="P316" s="101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2"/>
      <c r="G317" s="102"/>
      <c r="H317" s="10"/>
      <c r="I317" s="10"/>
      <c r="J317" s="10"/>
      <c r="K317" s="103"/>
      <c r="L317" s="10"/>
      <c r="M317" s="10"/>
      <c r="N317" s="10"/>
      <c r="O317" s="10"/>
      <c r="P317" s="101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2"/>
      <c r="G318" s="102"/>
      <c r="H318" s="10"/>
      <c r="I318" s="10"/>
      <c r="J318" s="10"/>
      <c r="K318" s="103"/>
      <c r="L318" s="10"/>
      <c r="M318" s="10"/>
      <c r="N318" s="10"/>
      <c r="O318" s="10"/>
      <c r="P318" s="101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2"/>
      <c r="G319" s="102"/>
      <c r="H319" s="10"/>
      <c r="I319" s="10"/>
      <c r="J319" s="10"/>
      <c r="K319" s="103"/>
      <c r="L319" s="10"/>
      <c r="M319" s="10"/>
      <c r="N319" s="10"/>
      <c r="O319" s="10"/>
      <c r="P319" s="101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2"/>
      <c r="G320" s="102"/>
      <c r="H320" s="10"/>
      <c r="I320" s="10"/>
      <c r="J320" s="10"/>
      <c r="K320" s="103"/>
      <c r="L320" s="10"/>
      <c r="M320" s="10"/>
      <c r="N320" s="10"/>
      <c r="O320" s="10"/>
      <c r="P320" s="101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2"/>
      <c r="G321" s="102"/>
      <c r="H321" s="10"/>
      <c r="I321" s="10"/>
      <c r="J321" s="10"/>
      <c r="K321" s="103"/>
      <c r="L321" s="10"/>
      <c r="M321" s="10"/>
      <c r="N321" s="10"/>
      <c r="O321" s="10"/>
      <c r="P321" s="101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2"/>
      <c r="G322" s="102"/>
      <c r="H322" s="10"/>
      <c r="I322" s="10"/>
      <c r="J322" s="10"/>
      <c r="K322" s="103"/>
      <c r="L322" s="10"/>
      <c r="M322" s="10"/>
      <c r="N322" s="10"/>
      <c r="O322" s="10"/>
      <c r="P322" s="101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2"/>
      <c r="G323" s="102"/>
      <c r="H323" s="10"/>
      <c r="I323" s="10"/>
      <c r="J323" s="10"/>
      <c r="K323" s="103"/>
      <c r="L323" s="10"/>
      <c r="M323" s="10"/>
      <c r="N323" s="10"/>
      <c r="O323" s="10"/>
      <c r="P323" s="101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2"/>
      <c r="G324" s="102"/>
      <c r="H324" s="10"/>
      <c r="I324" s="10"/>
      <c r="J324" s="10"/>
      <c r="K324" s="103"/>
      <c r="L324" s="10"/>
      <c r="M324" s="10"/>
      <c r="N324" s="10"/>
      <c r="O324" s="10"/>
      <c r="P324" s="101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2"/>
      <c r="G325" s="102"/>
      <c r="H325" s="10"/>
      <c r="I325" s="10"/>
      <c r="J325" s="10"/>
      <c r="K325" s="103"/>
      <c r="L325" s="10"/>
      <c r="M325" s="10"/>
      <c r="N325" s="10"/>
      <c r="O325" s="10"/>
      <c r="P325" s="101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2"/>
      <c r="G326" s="102"/>
      <c r="H326" s="10"/>
      <c r="I326" s="10"/>
      <c r="J326" s="10"/>
      <c r="K326" s="103"/>
      <c r="L326" s="10"/>
      <c r="M326" s="10"/>
      <c r="N326" s="10"/>
      <c r="O326" s="10"/>
      <c r="P326" s="101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2"/>
      <c r="G327" s="102"/>
      <c r="H327" s="10"/>
      <c r="I327" s="10"/>
      <c r="J327" s="10"/>
      <c r="K327" s="103"/>
      <c r="L327" s="10"/>
      <c r="M327" s="10"/>
      <c r="N327" s="10"/>
      <c r="O327" s="10"/>
      <c r="P327" s="101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2"/>
      <c r="G328" s="102"/>
      <c r="H328" s="10"/>
      <c r="I328" s="10"/>
      <c r="J328" s="10"/>
      <c r="K328" s="103"/>
      <c r="L328" s="10"/>
      <c r="M328" s="10"/>
      <c r="N328" s="10"/>
      <c r="O328" s="10"/>
      <c r="P328" s="101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2"/>
      <c r="G329" s="102"/>
      <c r="H329" s="10"/>
      <c r="I329" s="10"/>
      <c r="J329" s="10"/>
      <c r="K329" s="103"/>
      <c r="L329" s="10"/>
      <c r="M329" s="10"/>
      <c r="N329" s="10"/>
      <c r="O329" s="10"/>
      <c r="P329" s="101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2"/>
      <c r="G330" s="102"/>
      <c r="H330" s="10"/>
      <c r="I330" s="10"/>
      <c r="J330" s="10"/>
      <c r="K330" s="103"/>
      <c r="L330" s="10"/>
      <c r="M330" s="10"/>
      <c r="N330" s="10"/>
      <c r="O330" s="10"/>
      <c r="P330" s="101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2"/>
      <c r="G331" s="102"/>
      <c r="H331" s="10"/>
      <c r="I331" s="10"/>
      <c r="J331" s="10"/>
      <c r="K331" s="103"/>
      <c r="L331" s="10"/>
      <c r="M331" s="10"/>
      <c r="N331" s="10"/>
      <c r="O331" s="10"/>
      <c r="P331" s="101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2"/>
      <c r="G332" s="102"/>
      <c r="H332" s="10"/>
      <c r="I332" s="10"/>
      <c r="J332" s="10"/>
      <c r="K332" s="103"/>
      <c r="L332" s="10"/>
      <c r="M332" s="10"/>
      <c r="N332" s="10"/>
      <c r="O332" s="10"/>
      <c r="P332" s="101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2"/>
      <c r="G333" s="102"/>
      <c r="H333" s="10"/>
      <c r="I333" s="10"/>
      <c r="J333" s="10"/>
      <c r="K333" s="103"/>
      <c r="L333" s="10"/>
      <c r="M333" s="10"/>
      <c r="N333" s="10"/>
      <c r="O333" s="10"/>
      <c r="P333" s="101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2"/>
      <c r="G334" s="102"/>
      <c r="H334" s="10"/>
      <c r="I334" s="10"/>
      <c r="J334" s="10"/>
      <c r="K334" s="103"/>
      <c r="L334" s="10"/>
      <c r="M334" s="10"/>
      <c r="N334" s="10"/>
      <c r="O334" s="10"/>
      <c r="P334" s="101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2"/>
      <c r="G335" s="102"/>
      <c r="H335" s="10"/>
      <c r="I335" s="10"/>
      <c r="J335" s="10"/>
      <c r="K335" s="103"/>
      <c r="L335" s="10"/>
      <c r="M335" s="10"/>
      <c r="N335" s="10"/>
      <c r="O335" s="10"/>
      <c r="P335" s="101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2"/>
      <c r="G336" s="102"/>
      <c r="H336" s="10"/>
      <c r="I336" s="10"/>
      <c r="J336" s="10"/>
      <c r="K336" s="103"/>
      <c r="L336" s="10"/>
      <c r="M336" s="10"/>
      <c r="N336" s="10"/>
      <c r="O336" s="10"/>
      <c r="P336" s="101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2"/>
      <c r="G337" s="102"/>
      <c r="H337" s="10"/>
      <c r="I337" s="10"/>
      <c r="J337" s="10"/>
      <c r="K337" s="103"/>
      <c r="L337" s="10"/>
      <c r="M337" s="10"/>
      <c r="N337" s="10"/>
      <c r="O337" s="10"/>
      <c r="P337" s="101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2"/>
      <c r="G338" s="102"/>
      <c r="H338" s="10"/>
      <c r="I338" s="10"/>
      <c r="J338" s="10"/>
      <c r="K338" s="103"/>
      <c r="L338" s="10"/>
      <c r="M338" s="10"/>
      <c r="N338" s="10"/>
      <c r="O338" s="10"/>
      <c r="P338" s="101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2"/>
      <c r="G339" s="102"/>
      <c r="H339" s="10"/>
      <c r="I339" s="10"/>
      <c r="J339" s="10"/>
      <c r="K339" s="103"/>
      <c r="L339" s="10"/>
      <c r="M339" s="10"/>
      <c r="N339" s="10"/>
      <c r="O339" s="10"/>
      <c r="P339" s="101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2"/>
      <c r="G340" s="102"/>
      <c r="H340" s="10"/>
      <c r="I340" s="10"/>
      <c r="J340" s="10"/>
      <c r="K340" s="103"/>
      <c r="L340" s="10"/>
      <c r="M340" s="10"/>
      <c r="N340" s="10"/>
      <c r="O340" s="10"/>
      <c r="P340" s="101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2"/>
      <c r="G341" s="102"/>
      <c r="H341" s="10"/>
      <c r="I341" s="10"/>
      <c r="J341" s="10"/>
      <c r="K341" s="103"/>
      <c r="L341" s="10"/>
      <c r="M341" s="10"/>
      <c r="N341" s="10"/>
      <c r="O341" s="10"/>
      <c r="P341" s="101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2"/>
      <c r="G342" s="102"/>
      <c r="H342" s="10"/>
      <c r="I342" s="10"/>
      <c r="J342" s="10"/>
      <c r="K342" s="103"/>
      <c r="L342" s="10"/>
      <c r="M342" s="10"/>
      <c r="N342" s="10"/>
      <c r="O342" s="10"/>
      <c r="P342" s="101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2"/>
      <c r="G343" s="102"/>
      <c r="H343" s="10"/>
      <c r="I343" s="10"/>
      <c r="J343" s="10"/>
      <c r="K343" s="103"/>
      <c r="L343" s="10"/>
      <c r="M343" s="10"/>
      <c r="N343" s="10"/>
      <c r="O343" s="10"/>
      <c r="P343" s="101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2"/>
      <c r="G344" s="102"/>
      <c r="H344" s="10"/>
      <c r="I344" s="10"/>
      <c r="J344" s="10"/>
      <c r="K344" s="103"/>
      <c r="L344" s="10"/>
      <c r="M344" s="10"/>
      <c r="N344" s="10"/>
      <c r="O344" s="10"/>
      <c r="P344" s="101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2"/>
      <c r="G345" s="102"/>
      <c r="H345" s="10"/>
      <c r="I345" s="10"/>
      <c r="J345" s="10"/>
      <c r="K345" s="103"/>
      <c r="L345" s="10"/>
      <c r="M345" s="10"/>
      <c r="N345" s="10"/>
      <c r="O345" s="10"/>
      <c r="P345" s="101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2"/>
      <c r="G346" s="102"/>
      <c r="H346" s="10"/>
      <c r="I346" s="10"/>
      <c r="J346" s="10"/>
      <c r="K346" s="103"/>
      <c r="L346" s="10"/>
      <c r="M346" s="10"/>
      <c r="N346" s="10"/>
      <c r="O346" s="10"/>
      <c r="P346" s="101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2"/>
      <c r="G347" s="102"/>
      <c r="H347" s="10"/>
      <c r="I347" s="10"/>
      <c r="J347" s="10"/>
      <c r="K347" s="103"/>
      <c r="L347" s="10"/>
      <c r="M347" s="10"/>
      <c r="N347" s="10"/>
      <c r="O347" s="10"/>
      <c r="P347" s="101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2"/>
      <c r="G348" s="102"/>
      <c r="H348" s="10"/>
      <c r="I348" s="10"/>
      <c r="J348" s="10"/>
      <c r="K348" s="103"/>
      <c r="L348" s="10"/>
      <c r="M348" s="10"/>
      <c r="N348" s="10"/>
      <c r="O348" s="10"/>
      <c r="P348" s="101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</sheetData>
  <autoFilter ref="A11:GN181" xr:uid="{00000000-0009-0000-0000-000000000000}"/>
  <mergeCells count="35">
    <mergeCell ref="L9:L10"/>
    <mergeCell ref="A8:A10"/>
    <mergeCell ref="B8:B10"/>
    <mergeCell ref="G9:G10"/>
    <mergeCell ref="H9:H10"/>
    <mergeCell ref="I9:I10"/>
    <mergeCell ref="J9:J10"/>
    <mergeCell ref="K9:K10"/>
    <mergeCell ref="N9:N10"/>
    <mergeCell ref="O9:O10"/>
    <mergeCell ref="P9:P10"/>
    <mergeCell ref="Q9:Q10"/>
    <mergeCell ref="R9:R10"/>
    <mergeCell ref="A5:V5"/>
    <mergeCell ref="E181:F181"/>
    <mergeCell ref="S9:S10"/>
    <mergeCell ref="T9:T10"/>
    <mergeCell ref="U9:U10"/>
    <mergeCell ref="V9:V10"/>
    <mergeCell ref="C8:C10"/>
    <mergeCell ref="D8:D10"/>
    <mergeCell ref="E8:E10"/>
    <mergeCell ref="F8:K8"/>
    <mergeCell ref="L8:Q8"/>
    <mergeCell ref="R8:W8"/>
    <mergeCell ref="F9:F10"/>
    <mergeCell ref="W9:W10"/>
    <mergeCell ref="A177:E177"/>
    <mergeCell ref="M9:M10"/>
    <mergeCell ref="D1:G1"/>
    <mergeCell ref="S1:W1"/>
    <mergeCell ref="D2:G2"/>
    <mergeCell ref="R2:W2"/>
    <mergeCell ref="D4:G4"/>
    <mergeCell ref="R4:W4"/>
  </mergeCells>
  <pageMargins left="0.6692913385826772" right="0.51181102362204722" top="0.74803149606299213" bottom="0.47244094488188981" header="0" footer="0"/>
  <pageSetup paperSize="9" scale="40" fitToHeight="8" orientation="landscape" r:id="rId1"/>
  <headerFooter alignWithMargins="0"/>
  <rowBreaks count="4" manualBreakCount="4">
    <brk id="56" max="22" man="1"/>
    <brk id="86" max="22" man="1"/>
    <brk id="153" max="22" man="1"/>
    <brk id="167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Kotsiubailo</cp:lastModifiedBy>
  <cp:lastPrinted>2023-07-20T12:30:03Z</cp:lastPrinted>
  <dcterms:created xsi:type="dcterms:W3CDTF">2004-10-20T06:45:28Z</dcterms:created>
  <dcterms:modified xsi:type="dcterms:W3CDTF">2023-08-01T11:21:16Z</dcterms:modified>
</cp:coreProperties>
</file>