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1E0A1619-D6F2-4BF6-A855-85CFC0368DB9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1" r:id="rId1"/>
  </sheets>
  <definedNames>
    <definedName name="_xlnm._FilterDatabase" localSheetId="0" hidden="1">дод2!$A$9:$GN$195</definedName>
    <definedName name="_xlnm.Print_Titles" localSheetId="0">дод2!$6:$9</definedName>
    <definedName name="_xlnm.Print_Area" localSheetId="0">дод2!$A$5:$W$194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80" i="21" l="1"/>
  <c r="W180" i="21" s="1"/>
  <c r="U181" i="21"/>
  <c r="W181" i="21" s="1"/>
  <c r="U182" i="21"/>
  <c r="W182" i="21" s="1"/>
  <c r="U183" i="21"/>
  <c r="W183" i="21" s="1"/>
  <c r="T180" i="21"/>
  <c r="T181" i="21"/>
  <c r="T182" i="21"/>
  <c r="T183" i="21"/>
  <c r="S180" i="21"/>
  <c r="S181" i="21"/>
  <c r="S182" i="21"/>
  <c r="S183" i="21"/>
  <c r="R183" i="21"/>
  <c r="P183" i="21"/>
  <c r="Q183" i="21"/>
  <c r="P182" i="21"/>
  <c r="Q182" i="21"/>
  <c r="P181" i="21"/>
  <c r="Q181" i="21"/>
  <c r="P180" i="21"/>
  <c r="Q180" i="21"/>
  <c r="V183" i="21" l="1"/>
  <c r="V182" i="21"/>
  <c r="V181" i="21"/>
  <c r="V180" i="21"/>
  <c r="M103" i="21"/>
  <c r="N103" i="21"/>
  <c r="O103" i="21"/>
  <c r="L103" i="21"/>
  <c r="G167" i="21"/>
  <c r="H167" i="21"/>
  <c r="F167" i="21"/>
  <c r="M167" i="21"/>
  <c r="N167" i="21"/>
  <c r="O167" i="21"/>
  <c r="L167" i="21"/>
  <c r="R182" i="21"/>
  <c r="R181" i="21"/>
  <c r="R180" i="21"/>
  <c r="Q169" i="21" l="1"/>
  <c r="Q170" i="21"/>
  <c r="Q171" i="21"/>
  <c r="Q172" i="21"/>
  <c r="Q173" i="21"/>
  <c r="Q174" i="21"/>
  <c r="Q175" i="21"/>
  <c r="Q176" i="21"/>
  <c r="Q177" i="21"/>
  <c r="Q178" i="21"/>
  <c r="Q179" i="21"/>
  <c r="Q184" i="21"/>
  <c r="Q185" i="21"/>
  <c r="Q186" i="21"/>
  <c r="Q187" i="21"/>
  <c r="P169" i="21"/>
  <c r="P170" i="21"/>
  <c r="P171" i="21"/>
  <c r="P172" i="21"/>
  <c r="P173" i="21"/>
  <c r="P174" i="21"/>
  <c r="P175" i="21"/>
  <c r="P176" i="21"/>
  <c r="P177" i="21"/>
  <c r="P178" i="21"/>
  <c r="P179" i="21"/>
  <c r="P184" i="21"/>
  <c r="P185" i="21"/>
  <c r="P186" i="21"/>
  <c r="P187" i="21"/>
  <c r="K178" i="21"/>
  <c r="K179" i="21"/>
  <c r="K184" i="21"/>
  <c r="K185" i="21"/>
  <c r="K186" i="21"/>
  <c r="K187" i="21"/>
  <c r="J179" i="21"/>
  <c r="J184" i="21"/>
  <c r="J185" i="21"/>
  <c r="J186" i="21"/>
  <c r="J187" i="21"/>
  <c r="J177" i="21"/>
  <c r="J178" i="21"/>
  <c r="J156" i="21"/>
  <c r="K156" i="21" l="1"/>
  <c r="K157" i="21"/>
  <c r="K177" i="21"/>
  <c r="U176" i="21" l="1"/>
  <c r="U177" i="21"/>
  <c r="U178" i="21"/>
  <c r="U179" i="21"/>
  <c r="U184" i="21"/>
  <c r="U185" i="21"/>
  <c r="U186" i="21"/>
  <c r="U187" i="21"/>
  <c r="U189" i="21"/>
  <c r="U190" i="21"/>
  <c r="U191" i="21"/>
  <c r="T176" i="21"/>
  <c r="T177" i="21"/>
  <c r="T178" i="21"/>
  <c r="T179" i="21"/>
  <c r="T184" i="21"/>
  <c r="T185" i="21"/>
  <c r="T186" i="21"/>
  <c r="T187" i="21"/>
  <c r="S176" i="21"/>
  <c r="S177" i="21"/>
  <c r="S178" i="21"/>
  <c r="S179" i="21"/>
  <c r="S184" i="21"/>
  <c r="S185" i="21"/>
  <c r="S186" i="21"/>
  <c r="S187" i="21"/>
  <c r="R176" i="21"/>
  <c r="R177" i="21"/>
  <c r="R178" i="21"/>
  <c r="R179" i="21"/>
  <c r="R184" i="21"/>
  <c r="R185" i="21"/>
  <c r="R186" i="21"/>
  <c r="R187" i="21"/>
  <c r="W179" i="21" l="1"/>
  <c r="V179" i="21"/>
  <c r="W185" i="21"/>
  <c r="V185" i="21"/>
  <c r="W177" i="21"/>
  <c r="V177" i="21"/>
  <c r="W187" i="21"/>
  <c r="V187" i="21"/>
  <c r="W186" i="21"/>
  <c r="V186" i="21"/>
  <c r="V178" i="21"/>
  <c r="W178" i="21"/>
  <c r="W184" i="21"/>
  <c r="V184" i="21"/>
  <c r="W176" i="21"/>
  <c r="V176" i="21"/>
  <c r="O152" i="21"/>
  <c r="N152" i="21"/>
  <c r="M152" i="21"/>
  <c r="L152" i="21"/>
  <c r="G152" i="21"/>
  <c r="H152" i="21"/>
  <c r="F152" i="21"/>
  <c r="O210" i="21"/>
  <c r="N210" i="21"/>
  <c r="M210" i="21"/>
  <c r="L210" i="21"/>
  <c r="G210" i="21"/>
  <c r="H210" i="21"/>
  <c r="F210" i="21"/>
  <c r="O214" i="21"/>
  <c r="N214" i="21"/>
  <c r="M214" i="21"/>
  <c r="L214" i="21"/>
  <c r="G214" i="21"/>
  <c r="H214" i="21"/>
  <c r="F214" i="21"/>
  <c r="S214" i="21" s="1"/>
  <c r="L11" i="21"/>
  <c r="H11" i="21" l="1"/>
  <c r="J191" i="21"/>
  <c r="J192" i="21"/>
  <c r="K191" i="21"/>
  <c r="K192" i="21"/>
  <c r="P191" i="21"/>
  <c r="P192" i="21"/>
  <c r="Q191" i="21"/>
  <c r="Q192" i="21"/>
  <c r="U192" i="21"/>
  <c r="T191" i="21"/>
  <c r="T192" i="21"/>
  <c r="W192" i="21" s="1"/>
  <c r="R191" i="21"/>
  <c r="R192" i="21"/>
  <c r="V191" i="21" l="1"/>
  <c r="V192" i="21"/>
  <c r="W191" i="21"/>
  <c r="J176" i="21"/>
  <c r="K176" i="21"/>
  <c r="K175" i="21" l="1"/>
  <c r="G55" i="21"/>
  <c r="G11" i="21" l="1"/>
  <c r="S97" i="21" l="1"/>
  <c r="Q66" i="21" l="1"/>
  <c r="P210" i="21" l="1"/>
  <c r="O11" i="21" l="1"/>
  <c r="N11" i="21"/>
  <c r="M11" i="21"/>
  <c r="F11" i="21"/>
  <c r="G200" i="21"/>
  <c r="O205" i="21"/>
  <c r="N205" i="21"/>
  <c r="M205" i="21"/>
  <c r="L205" i="21"/>
  <c r="G205" i="21"/>
  <c r="F205" i="21"/>
  <c r="H205" i="21"/>
  <c r="S205" i="21" l="1"/>
  <c r="T205" i="21"/>
  <c r="U205" i="21"/>
  <c r="R205" i="21"/>
  <c r="V205" i="21" l="1"/>
  <c r="W205" i="21"/>
  <c r="L75" i="21"/>
  <c r="G103" i="21" l="1"/>
  <c r="H103" i="21"/>
  <c r="F103" i="21"/>
  <c r="U40" i="21"/>
  <c r="U41" i="21"/>
  <c r="T40" i="21"/>
  <c r="T41" i="21"/>
  <c r="S40" i="21"/>
  <c r="S41" i="21"/>
  <c r="R40" i="21"/>
  <c r="R41" i="21"/>
  <c r="Q40" i="21"/>
  <c r="Q41" i="21"/>
  <c r="Q205" i="21" s="1"/>
  <c r="P40" i="21"/>
  <c r="P41" i="21"/>
  <c r="P205" i="21" s="1"/>
  <c r="M13" i="21"/>
  <c r="N13" i="21"/>
  <c r="O13" i="21"/>
  <c r="L13" i="21"/>
  <c r="K40" i="21"/>
  <c r="K41" i="21"/>
  <c r="K205" i="21" s="1"/>
  <c r="J40" i="21"/>
  <c r="J41" i="21"/>
  <c r="J205" i="21" s="1"/>
  <c r="G13" i="21"/>
  <c r="H13" i="21"/>
  <c r="F13" i="21"/>
  <c r="W41" i="21" l="1"/>
  <c r="W40" i="21"/>
  <c r="V40" i="21"/>
  <c r="V41" i="21"/>
  <c r="N7" i="21"/>
  <c r="M209" i="21" l="1"/>
  <c r="N209" i="21"/>
  <c r="O209" i="21"/>
  <c r="L209" i="21"/>
  <c r="G209" i="21"/>
  <c r="H209" i="21"/>
  <c r="F209" i="21"/>
  <c r="R209" i="21" l="1"/>
  <c r="S209" i="21"/>
  <c r="T209" i="21"/>
  <c r="U209" i="21"/>
  <c r="Q209" i="21"/>
  <c r="K209" i="21"/>
  <c r="J209" i="21"/>
  <c r="P209" i="21"/>
  <c r="W209" i="21" l="1"/>
  <c r="V209" i="21"/>
  <c r="N55" i="21"/>
  <c r="U156" i="21" l="1"/>
  <c r="T156" i="21"/>
  <c r="S156" i="21"/>
  <c r="R156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6" i="21"/>
  <c r="Q57" i="21"/>
  <c r="Q58" i="21"/>
  <c r="Q59" i="21"/>
  <c r="Q60" i="21"/>
  <c r="Q61" i="21"/>
  <c r="Q62" i="21"/>
  <c r="Q63" i="21"/>
  <c r="Q64" i="21"/>
  <c r="Q65" i="21"/>
  <c r="Q67" i="21"/>
  <c r="Q68" i="21"/>
  <c r="Q69" i="21"/>
  <c r="Q70" i="21"/>
  <c r="Q71" i="21"/>
  <c r="Q72" i="21"/>
  <c r="Q73" i="21"/>
  <c r="Q74" i="21"/>
  <c r="Q76" i="21"/>
  <c r="Q77" i="21"/>
  <c r="Q78" i="21"/>
  <c r="Q79" i="21"/>
  <c r="Q81" i="21"/>
  <c r="Q82" i="21"/>
  <c r="Q83" i="21"/>
  <c r="Q84" i="21"/>
  <c r="Q85" i="21"/>
  <c r="Q86" i="21"/>
  <c r="Q87" i="21"/>
  <c r="Q88" i="21"/>
  <c r="Q89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Q141" i="21"/>
  <c r="Q142" i="21"/>
  <c r="Q143" i="21"/>
  <c r="Q144" i="21"/>
  <c r="Q145" i="21"/>
  <c r="Q146" i="21"/>
  <c r="Q147" i="21"/>
  <c r="Q148" i="21"/>
  <c r="Q149" i="21"/>
  <c r="Q150" i="21"/>
  <c r="Q151" i="21"/>
  <c r="Q154" i="21"/>
  <c r="Q155" i="21"/>
  <c r="Q157" i="21"/>
  <c r="Q153" i="21"/>
  <c r="Q158" i="21"/>
  <c r="Q159" i="21"/>
  <c r="Q160" i="21"/>
  <c r="Q161" i="21"/>
  <c r="Q162" i="21"/>
  <c r="Q163" i="21"/>
  <c r="Q164" i="21"/>
  <c r="Q165" i="21"/>
  <c r="Q166" i="21"/>
  <c r="Q156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3" i="21"/>
  <c r="P44" i="21"/>
  <c r="P45" i="21"/>
  <c r="P46" i="21"/>
  <c r="P47" i="21"/>
  <c r="P48" i="21"/>
  <c r="P49" i="21"/>
  <c r="P50" i="21"/>
  <c r="P51" i="21"/>
  <c r="P52" i="21"/>
  <c r="P53" i="21"/>
  <c r="P54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6" i="21"/>
  <c r="P77" i="21"/>
  <c r="P78" i="21"/>
  <c r="P79" i="21"/>
  <c r="P81" i="21"/>
  <c r="P82" i="21"/>
  <c r="P83" i="21"/>
  <c r="P84" i="21"/>
  <c r="P85" i="21"/>
  <c r="P86" i="21"/>
  <c r="P87" i="21"/>
  <c r="P88" i="21"/>
  <c r="P89" i="21"/>
  <c r="P91" i="21"/>
  <c r="P92" i="21"/>
  <c r="P93" i="21"/>
  <c r="P94" i="21"/>
  <c r="P95" i="21"/>
  <c r="P96" i="21"/>
  <c r="P97" i="21"/>
  <c r="P98" i="21"/>
  <c r="P99" i="21"/>
  <c r="P100" i="21"/>
  <c r="P101" i="21"/>
  <c r="P102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P141" i="21"/>
  <c r="P142" i="21"/>
  <c r="P143" i="21"/>
  <c r="P144" i="21"/>
  <c r="P145" i="21"/>
  <c r="P146" i="21"/>
  <c r="P147" i="21"/>
  <c r="P148" i="21"/>
  <c r="P149" i="21"/>
  <c r="P150" i="21"/>
  <c r="P151" i="21"/>
  <c r="P154" i="21"/>
  <c r="P155" i="21"/>
  <c r="P157" i="21"/>
  <c r="P153" i="21"/>
  <c r="P158" i="21"/>
  <c r="P159" i="21"/>
  <c r="P160" i="21"/>
  <c r="P161" i="21"/>
  <c r="P162" i="21"/>
  <c r="P163" i="21"/>
  <c r="P164" i="21"/>
  <c r="P165" i="21"/>
  <c r="P166" i="21"/>
  <c r="P156" i="21"/>
  <c r="W156" i="21" l="1"/>
  <c r="Q152" i="21"/>
  <c r="P152" i="21"/>
  <c r="V156" i="21"/>
  <c r="P194" i="21" l="1"/>
  <c r="J194" i="21"/>
  <c r="F200" i="21" l="1"/>
  <c r="H207" i="21"/>
  <c r="P168" i="21" l="1"/>
  <c r="P189" i="21"/>
  <c r="P190" i="21"/>
  <c r="P195" i="21"/>
  <c r="P196" i="21"/>
  <c r="P197" i="21"/>
  <c r="P198" i="21"/>
  <c r="P199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6" i="21"/>
  <c r="J77" i="21"/>
  <c r="J78" i="21"/>
  <c r="J79" i="21"/>
  <c r="J81" i="21"/>
  <c r="J82" i="21"/>
  <c r="J83" i="21"/>
  <c r="J84" i="21"/>
  <c r="J85" i="21"/>
  <c r="J86" i="21"/>
  <c r="J87" i="21"/>
  <c r="J88" i="21"/>
  <c r="J89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1" i="21"/>
  <c r="J142" i="21"/>
  <c r="J143" i="21"/>
  <c r="J144" i="21"/>
  <c r="J145" i="21"/>
  <c r="J146" i="21"/>
  <c r="J147" i="21"/>
  <c r="J148" i="21"/>
  <c r="J149" i="21"/>
  <c r="J150" i="21"/>
  <c r="J151" i="21"/>
  <c r="J154" i="21"/>
  <c r="J155" i="21"/>
  <c r="J157" i="21"/>
  <c r="J153" i="21"/>
  <c r="J158" i="21"/>
  <c r="J159" i="21"/>
  <c r="J160" i="21"/>
  <c r="J161" i="21"/>
  <c r="J162" i="21"/>
  <c r="J163" i="21"/>
  <c r="J164" i="21"/>
  <c r="J165" i="21"/>
  <c r="J166" i="21"/>
  <c r="J168" i="21"/>
  <c r="J169" i="21"/>
  <c r="J170" i="21"/>
  <c r="J171" i="21"/>
  <c r="J172" i="21"/>
  <c r="J173" i="21"/>
  <c r="J174" i="21"/>
  <c r="J175" i="21"/>
  <c r="J189" i="21"/>
  <c r="J190" i="21"/>
  <c r="J196" i="21"/>
  <c r="J197" i="21"/>
  <c r="J198" i="21"/>
  <c r="J199" i="21"/>
  <c r="F207" i="21"/>
  <c r="O207" i="21"/>
  <c r="N207" i="21"/>
  <c r="M207" i="21"/>
  <c r="L207" i="21"/>
  <c r="G207" i="21"/>
  <c r="K207" i="21" s="1"/>
  <c r="S207" i="21" l="1"/>
  <c r="R207" i="21"/>
  <c r="P207" i="21"/>
  <c r="U207" i="21"/>
  <c r="Q207" i="21"/>
  <c r="J207" i="21"/>
  <c r="T207" i="21"/>
  <c r="H208" i="21"/>
  <c r="L208" i="21"/>
  <c r="M208" i="21"/>
  <c r="N208" i="21"/>
  <c r="O208" i="21"/>
  <c r="G208" i="21"/>
  <c r="K114" i="21"/>
  <c r="R114" i="21"/>
  <c r="S114" i="21"/>
  <c r="T114" i="21"/>
  <c r="U114" i="21"/>
  <c r="K116" i="21"/>
  <c r="R116" i="21"/>
  <c r="S116" i="21"/>
  <c r="T116" i="21"/>
  <c r="U116" i="21"/>
  <c r="K117" i="21"/>
  <c r="R117" i="21"/>
  <c r="S117" i="21"/>
  <c r="T117" i="21"/>
  <c r="U117" i="21"/>
  <c r="F208" i="21"/>
  <c r="S210" i="21"/>
  <c r="R214" i="21"/>
  <c r="U155" i="21"/>
  <c r="U157" i="21"/>
  <c r="U153" i="21"/>
  <c r="U158" i="21"/>
  <c r="U159" i="21"/>
  <c r="U160" i="21"/>
  <c r="U161" i="21"/>
  <c r="U162" i="21"/>
  <c r="U163" i="21"/>
  <c r="U164" i="21"/>
  <c r="U165" i="21"/>
  <c r="U166" i="21"/>
  <c r="R208" i="21" l="1"/>
  <c r="S208" i="21"/>
  <c r="V207" i="21"/>
  <c r="W117" i="21"/>
  <c r="K208" i="21"/>
  <c r="J208" i="21"/>
  <c r="P214" i="21"/>
  <c r="Q214" i="21"/>
  <c r="Q210" i="21"/>
  <c r="V114" i="21"/>
  <c r="P208" i="21"/>
  <c r="Q208" i="21"/>
  <c r="V116" i="21"/>
  <c r="W207" i="21"/>
  <c r="P11" i="21"/>
  <c r="Q11" i="21"/>
  <c r="J214" i="21"/>
  <c r="K214" i="21"/>
  <c r="J210" i="21"/>
  <c r="K210" i="21"/>
  <c r="W114" i="21"/>
  <c r="V117" i="21"/>
  <c r="W116" i="21"/>
  <c r="U208" i="21"/>
  <c r="T208" i="21"/>
  <c r="V208" i="21" l="1"/>
  <c r="W208" i="21"/>
  <c r="J152" i="21" l="1"/>
  <c r="K166" i="21"/>
  <c r="U175" i="21"/>
  <c r="T175" i="21"/>
  <c r="S175" i="21"/>
  <c r="R175" i="21"/>
  <c r="T157" i="21"/>
  <c r="S157" i="21"/>
  <c r="R157" i="21"/>
  <c r="W175" i="21" l="1"/>
  <c r="V175" i="21"/>
  <c r="W157" i="21"/>
  <c r="V157" i="21"/>
  <c r="P167" i="21"/>
  <c r="J167" i="21"/>
  <c r="T166" i="21"/>
  <c r="W166" i="21" l="1"/>
  <c r="V166" i="21"/>
  <c r="R166" i="21" l="1"/>
  <c r="S166" i="21"/>
  <c r="K163" i="21" l="1"/>
  <c r="K155" i="21"/>
  <c r="H200" i="21"/>
  <c r="J200" i="21" l="1"/>
  <c r="T145" i="21" l="1"/>
  <c r="T144" i="21"/>
  <c r="T143" i="21"/>
  <c r="T141" i="21"/>
  <c r="O80" i="21"/>
  <c r="T155" i="21" l="1"/>
  <c r="V155" i="21" l="1"/>
  <c r="W155" i="21"/>
  <c r="R155" i="21"/>
  <c r="S155" i="21"/>
  <c r="K44" i="21" l="1"/>
  <c r="R44" i="21"/>
  <c r="S44" i="21"/>
  <c r="T44" i="21"/>
  <c r="U44" i="21"/>
  <c r="V44" i="21" l="1"/>
  <c r="W44" i="21"/>
  <c r="U92" i="21"/>
  <c r="U214" i="21" l="1"/>
  <c r="T214" i="21"/>
  <c r="V214" i="21" l="1"/>
  <c r="W214" i="21"/>
  <c r="K92" i="21"/>
  <c r="H140" i="21" l="1"/>
  <c r="P103" i="21" l="1"/>
  <c r="Q103" i="21"/>
  <c r="K134" i="21"/>
  <c r="R134" i="21"/>
  <c r="S134" i="21"/>
  <c r="T134" i="21"/>
  <c r="U134" i="21"/>
  <c r="V134" i="21" l="1"/>
  <c r="W134" i="21"/>
  <c r="K171" i="21"/>
  <c r="U171" i="21"/>
  <c r="T171" i="21"/>
  <c r="S171" i="21"/>
  <c r="R171" i="21"/>
  <c r="V171" i="21" l="1"/>
  <c r="W171" i="21"/>
  <c r="K174" i="21"/>
  <c r="U174" i="21" l="1"/>
  <c r="K165" i="21"/>
  <c r="V174" i="21" l="1"/>
  <c r="T174" i="21"/>
  <c r="W174" i="21" s="1"/>
  <c r="R174" i="21" l="1"/>
  <c r="S174" i="21"/>
  <c r="T92" i="21" l="1"/>
  <c r="W92" i="21" s="1"/>
  <c r="T93" i="21"/>
  <c r="T94" i="21"/>
  <c r="T95" i="21"/>
  <c r="S92" i="21"/>
  <c r="S93" i="21"/>
  <c r="S94" i="21"/>
  <c r="S95" i="21"/>
  <c r="R92" i="21"/>
  <c r="R93" i="21"/>
  <c r="R94" i="21"/>
  <c r="R95" i="21"/>
  <c r="V92" i="21" l="1"/>
  <c r="Q13" i="21" l="1"/>
  <c r="P13" i="21"/>
  <c r="K13" i="21"/>
  <c r="J13" i="21"/>
  <c r="U13" i="21"/>
  <c r="T13" i="21"/>
  <c r="S13" i="21"/>
  <c r="R13" i="21"/>
  <c r="M90" i="21"/>
  <c r="O7" i="21" l="1"/>
  <c r="T165" i="21" l="1"/>
  <c r="T163" i="21"/>
  <c r="S165" i="21"/>
  <c r="S163" i="21"/>
  <c r="R165" i="21"/>
  <c r="R163" i="21"/>
  <c r="W163" i="21" l="1"/>
  <c r="V163" i="21"/>
  <c r="V165" i="21"/>
  <c r="W165" i="21"/>
  <c r="T14" i="21"/>
  <c r="S173" i="21"/>
  <c r="S76" i="21" l="1"/>
  <c r="J103" i="21" l="1"/>
  <c r="U123" i="21"/>
  <c r="U124" i="21"/>
  <c r="U125" i="21"/>
  <c r="U126" i="21"/>
  <c r="U127" i="21"/>
  <c r="U128" i="21"/>
  <c r="U129" i="21"/>
  <c r="U130" i="21"/>
  <c r="T123" i="21"/>
  <c r="T124" i="21"/>
  <c r="T125" i="21"/>
  <c r="T126" i="21"/>
  <c r="T127" i="21"/>
  <c r="T128" i="21"/>
  <c r="T129" i="21"/>
  <c r="T130" i="21"/>
  <c r="K123" i="21"/>
  <c r="K124" i="21"/>
  <c r="K125" i="21"/>
  <c r="K126" i="21"/>
  <c r="K127" i="21"/>
  <c r="K128" i="21"/>
  <c r="K129" i="21"/>
  <c r="K130" i="21"/>
  <c r="U89" i="21"/>
  <c r="T89" i="21"/>
  <c r="S89" i="21"/>
  <c r="R89" i="21"/>
  <c r="K89" i="21"/>
  <c r="W130" i="21" l="1"/>
  <c r="V126" i="21"/>
  <c r="W89" i="21"/>
  <c r="V129" i="21"/>
  <c r="V125" i="21"/>
  <c r="W128" i="21"/>
  <c r="W124" i="21"/>
  <c r="V124" i="21"/>
  <c r="V127" i="21"/>
  <c r="V123" i="21"/>
  <c r="W127" i="21"/>
  <c r="W126" i="21"/>
  <c r="V128" i="21"/>
  <c r="W123" i="21"/>
  <c r="W129" i="21"/>
  <c r="W125" i="21"/>
  <c r="V130" i="21"/>
  <c r="V89" i="21"/>
  <c r="K164" i="21"/>
  <c r="K162" i="21"/>
  <c r="U35" i="21" l="1"/>
  <c r="T35" i="21"/>
  <c r="S35" i="21"/>
  <c r="R35" i="21"/>
  <c r="K35" i="21"/>
  <c r="K36" i="21"/>
  <c r="R36" i="21"/>
  <c r="S36" i="21"/>
  <c r="T36" i="21"/>
  <c r="U36" i="21"/>
  <c r="O42" i="21"/>
  <c r="M42" i="21"/>
  <c r="L42" i="21"/>
  <c r="N42" i="21"/>
  <c r="Q42" i="21" l="1"/>
  <c r="P42" i="21"/>
  <c r="J11" i="21"/>
  <c r="W35" i="21"/>
  <c r="V36" i="21"/>
  <c r="W36" i="21"/>
  <c r="V35" i="21"/>
  <c r="S167" i="21" l="1"/>
  <c r="H42" i="21"/>
  <c r="F42" i="21"/>
  <c r="G42" i="21"/>
  <c r="J42" i="21" l="1"/>
  <c r="U173" i="21"/>
  <c r="T173" i="21"/>
  <c r="R173" i="21"/>
  <c r="K173" i="21"/>
  <c r="T161" i="21"/>
  <c r="T162" i="21"/>
  <c r="T164" i="21"/>
  <c r="S161" i="21"/>
  <c r="S162" i="21"/>
  <c r="S164" i="21"/>
  <c r="R161" i="21"/>
  <c r="R162" i="21"/>
  <c r="R164" i="21"/>
  <c r="W173" i="21" l="1"/>
  <c r="V173" i="21"/>
  <c r="W164" i="21"/>
  <c r="V164" i="21"/>
  <c r="V161" i="21"/>
  <c r="W161" i="21"/>
  <c r="V162" i="21"/>
  <c r="W162" i="21"/>
  <c r="K46" i="21"/>
  <c r="K47" i="21"/>
  <c r="U47" i="21"/>
  <c r="T47" i="21"/>
  <c r="S47" i="21"/>
  <c r="R47" i="21"/>
  <c r="W47" i="21" l="1"/>
  <c r="V47" i="21"/>
  <c r="K172" i="21" l="1"/>
  <c r="U172" i="21"/>
  <c r="T172" i="21" l="1"/>
  <c r="W172" i="21" s="1"/>
  <c r="R172" i="21"/>
  <c r="S172" i="21"/>
  <c r="V172" i="21" l="1"/>
  <c r="U169" i="21"/>
  <c r="T169" i="21"/>
  <c r="S169" i="21"/>
  <c r="R169" i="21"/>
  <c r="T45" i="21"/>
  <c r="T46" i="21"/>
  <c r="T48" i="21"/>
  <c r="T49" i="21"/>
  <c r="T50" i="21"/>
  <c r="T51" i="21"/>
  <c r="T52" i="21"/>
  <c r="T53" i="21"/>
  <c r="T54" i="21"/>
  <c r="W169" i="21" l="1"/>
  <c r="V169" i="21"/>
  <c r="U45" i="21"/>
  <c r="V45" i="21" s="1"/>
  <c r="U46" i="21"/>
  <c r="V46" i="21" s="1"/>
  <c r="U48" i="21"/>
  <c r="V48" i="21" s="1"/>
  <c r="S45" i="21"/>
  <c r="S46" i="21"/>
  <c r="S48" i="21"/>
  <c r="R45" i="21"/>
  <c r="R46" i="21"/>
  <c r="R48" i="21"/>
  <c r="Q189" i="21"/>
  <c r="Q190" i="21"/>
  <c r="K189" i="21"/>
  <c r="K190" i="21"/>
  <c r="N75" i="21"/>
  <c r="W48" i="21" l="1"/>
  <c r="W46" i="21"/>
  <c r="W45" i="21"/>
  <c r="K169" i="21"/>
  <c r="U168" i="21" l="1"/>
  <c r="T168" i="21"/>
  <c r="S168" i="21"/>
  <c r="R168" i="21"/>
  <c r="Q168" i="21"/>
  <c r="K168" i="21"/>
  <c r="W168" i="21" l="1"/>
  <c r="V168" i="21"/>
  <c r="U149" i="21" l="1"/>
  <c r="U150" i="21"/>
  <c r="T149" i="21"/>
  <c r="T150" i="21"/>
  <c r="S149" i="21"/>
  <c r="S150" i="21"/>
  <c r="R149" i="21"/>
  <c r="R150" i="21"/>
  <c r="K149" i="21"/>
  <c r="K150" i="21"/>
  <c r="R123" i="21"/>
  <c r="R124" i="21"/>
  <c r="R125" i="21"/>
  <c r="R126" i="21"/>
  <c r="R127" i="21"/>
  <c r="R128" i="21"/>
  <c r="R129" i="21"/>
  <c r="R130" i="21"/>
  <c r="R131" i="21"/>
  <c r="R132" i="21"/>
  <c r="R133" i="21"/>
  <c r="R135" i="21"/>
  <c r="R136" i="21"/>
  <c r="R137" i="21"/>
  <c r="R138" i="21"/>
  <c r="R139" i="21"/>
  <c r="S123" i="21"/>
  <c r="S124" i="21"/>
  <c r="S125" i="21"/>
  <c r="S126" i="21"/>
  <c r="S127" i="21"/>
  <c r="S128" i="21"/>
  <c r="S129" i="21"/>
  <c r="S130" i="21"/>
  <c r="S131" i="21"/>
  <c r="S132" i="21"/>
  <c r="S133" i="21"/>
  <c r="S135" i="21"/>
  <c r="S136" i="21"/>
  <c r="S137" i="21"/>
  <c r="S138" i="21"/>
  <c r="S139" i="21"/>
  <c r="U131" i="21"/>
  <c r="U132" i="21"/>
  <c r="U133" i="21"/>
  <c r="U135" i="21"/>
  <c r="U136" i="21"/>
  <c r="U137" i="21"/>
  <c r="U138" i="21"/>
  <c r="U139" i="21"/>
  <c r="K131" i="21"/>
  <c r="K132" i="21"/>
  <c r="K133" i="21"/>
  <c r="K135" i="21"/>
  <c r="K136" i="21"/>
  <c r="K137" i="21"/>
  <c r="K138" i="21"/>
  <c r="K139" i="21"/>
  <c r="V149" i="21" l="1"/>
  <c r="W150" i="21"/>
  <c r="W149" i="21"/>
  <c r="V150" i="21"/>
  <c r="R103" i="21"/>
  <c r="L140" i="21"/>
  <c r="G140" i="21"/>
  <c r="J140" i="21" s="1"/>
  <c r="F140" i="21"/>
  <c r="O140" i="21"/>
  <c r="M140" i="21"/>
  <c r="N140" i="21"/>
  <c r="T131" i="21"/>
  <c r="W131" i="21" s="1"/>
  <c r="T132" i="21"/>
  <c r="W132" i="21" s="1"/>
  <c r="T133" i="21"/>
  <c r="W133" i="21" s="1"/>
  <c r="T135" i="21"/>
  <c r="W135" i="21" s="1"/>
  <c r="T136" i="21"/>
  <c r="W136" i="21" s="1"/>
  <c r="T137" i="21"/>
  <c r="W137" i="21" s="1"/>
  <c r="T138" i="21"/>
  <c r="W138" i="21" s="1"/>
  <c r="T139" i="21"/>
  <c r="P140" i="21" l="1"/>
  <c r="Q140" i="21"/>
  <c r="T103" i="21"/>
  <c r="S103" i="21"/>
  <c r="V139" i="21"/>
  <c r="W139" i="21"/>
  <c r="U151" i="21" l="1"/>
  <c r="U154" i="21"/>
  <c r="U167" i="21"/>
  <c r="U170" i="21"/>
  <c r="U43" i="21"/>
  <c r="U49" i="21"/>
  <c r="V49" i="21" s="1"/>
  <c r="U50" i="21"/>
  <c r="V50" i="21" s="1"/>
  <c r="U51" i="21"/>
  <c r="V51" i="21" s="1"/>
  <c r="U52" i="21"/>
  <c r="U53" i="21"/>
  <c r="U54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6" i="21"/>
  <c r="U77" i="21"/>
  <c r="U78" i="21"/>
  <c r="U79" i="21"/>
  <c r="U81" i="21"/>
  <c r="U82" i="21"/>
  <c r="U83" i="21"/>
  <c r="U84" i="21"/>
  <c r="U85" i="21"/>
  <c r="U86" i="21"/>
  <c r="U87" i="21"/>
  <c r="U88" i="21"/>
  <c r="U91" i="21"/>
  <c r="U93" i="21"/>
  <c r="U94" i="21"/>
  <c r="U95" i="21"/>
  <c r="U96" i="21"/>
  <c r="U97" i="21"/>
  <c r="U98" i="21"/>
  <c r="U99" i="21"/>
  <c r="U100" i="21"/>
  <c r="U101" i="21"/>
  <c r="U102" i="21"/>
  <c r="U104" i="21"/>
  <c r="U105" i="21"/>
  <c r="U106" i="21"/>
  <c r="U107" i="21"/>
  <c r="U108" i="21"/>
  <c r="U109" i="21"/>
  <c r="U110" i="21"/>
  <c r="U111" i="21"/>
  <c r="U112" i="21"/>
  <c r="U113" i="21"/>
  <c r="U115" i="21"/>
  <c r="U118" i="21"/>
  <c r="U119" i="21"/>
  <c r="U120" i="21"/>
  <c r="U121" i="21"/>
  <c r="U122" i="21"/>
  <c r="U141" i="21"/>
  <c r="U142" i="21"/>
  <c r="U143" i="21"/>
  <c r="U144" i="21"/>
  <c r="U145" i="21"/>
  <c r="U146" i="21"/>
  <c r="U147" i="21"/>
  <c r="U148" i="21"/>
  <c r="U37" i="21"/>
  <c r="U38" i="21"/>
  <c r="U39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14" i="21"/>
  <c r="U11" i="21" l="1"/>
  <c r="U103" i="21"/>
  <c r="W93" i="21"/>
  <c r="V93" i="21"/>
  <c r="W95" i="21"/>
  <c r="V95" i="21"/>
  <c r="W94" i="21"/>
  <c r="V94" i="21"/>
  <c r="V133" i="21"/>
  <c r="V136" i="21"/>
  <c r="V132" i="21"/>
  <c r="U140" i="21"/>
  <c r="V135" i="21"/>
  <c r="V131" i="21"/>
  <c r="V137" i="21"/>
  <c r="V138" i="21"/>
  <c r="T146" i="21"/>
  <c r="W146" i="21" s="1"/>
  <c r="S146" i="21"/>
  <c r="R146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7" i="21"/>
  <c r="K38" i="21"/>
  <c r="K39" i="21"/>
  <c r="K43" i="21"/>
  <c r="K45" i="21"/>
  <c r="K48" i="21"/>
  <c r="K49" i="21"/>
  <c r="K50" i="21"/>
  <c r="K51" i="21"/>
  <c r="K52" i="21"/>
  <c r="K53" i="21"/>
  <c r="K54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6" i="21"/>
  <c r="K77" i="21"/>
  <c r="K78" i="21"/>
  <c r="K79" i="21"/>
  <c r="K81" i="21"/>
  <c r="K82" i="21"/>
  <c r="K83" i="21"/>
  <c r="K84" i="21"/>
  <c r="K85" i="21"/>
  <c r="K86" i="21"/>
  <c r="K87" i="21"/>
  <c r="K88" i="21"/>
  <c r="K91" i="21"/>
  <c r="K93" i="21"/>
  <c r="K94" i="21"/>
  <c r="K95" i="21"/>
  <c r="K96" i="21"/>
  <c r="K97" i="21"/>
  <c r="K98" i="21"/>
  <c r="K99" i="21"/>
  <c r="K100" i="21"/>
  <c r="K101" i="21"/>
  <c r="K102" i="21"/>
  <c r="K104" i="21"/>
  <c r="K105" i="21"/>
  <c r="K106" i="21"/>
  <c r="K107" i="21"/>
  <c r="K108" i="21"/>
  <c r="K109" i="21"/>
  <c r="K110" i="21"/>
  <c r="K111" i="21"/>
  <c r="K112" i="21"/>
  <c r="K113" i="21"/>
  <c r="K115" i="21"/>
  <c r="K118" i="21"/>
  <c r="K119" i="21"/>
  <c r="K120" i="21"/>
  <c r="K121" i="21"/>
  <c r="K122" i="21"/>
  <c r="K141" i="21"/>
  <c r="K142" i="21"/>
  <c r="K143" i="21"/>
  <c r="K144" i="21"/>
  <c r="K145" i="21"/>
  <c r="K146" i="21"/>
  <c r="K147" i="21"/>
  <c r="K148" i="21"/>
  <c r="K151" i="21"/>
  <c r="K153" i="21"/>
  <c r="K158" i="21"/>
  <c r="K154" i="21"/>
  <c r="K159" i="21"/>
  <c r="K160" i="21"/>
  <c r="K161" i="21"/>
  <c r="K170" i="21"/>
  <c r="K14" i="21"/>
  <c r="K15" i="21"/>
  <c r="T147" i="21"/>
  <c r="W147" i="21" s="1"/>
  <c r="W145" i="21"/>
  <c r="W144" i="21"/>
  <c r="Q167" i="21" l="1"/>
  <c r="K167" i="21"/>
  <c r="U152" i="21" l="1"/>
  <c r="K152" i="21"/>
  <c r="K103" i="21" l="1"/>
  <c r="V146" i="21"/>
  <c r="H90" i="21"/>
  <c r="G90" i="21"/>
  <c r="F90" i="21"/>
  <c r="N90" i="21"/>
  <c r="O90" i="21"/>
  <c r="L90" i="21"/>
  <c r="V144" i="21"/>
  <c r="V145" i="21"/>
  <c r="R145" i="21"/>
  <c r="S145" i="21"/>
  <c r="R144" i="21"/>
  <c r="S144" i="21"/>
  <c r="Q90" i="21" l="1"/>
  <c r="P90" i="21"/>
  <c r="J90" i="21"/>
  <c r="U90" i="21"/>
  <c r="K90" i="21"/>
  <c r="T98" i="21"/>
  <c r="S98" i="21"/>
  <c r="R98" i="21"/>
  <c r="W98" i="21" l="1"/>
  <c r="K11" i="21"/>
  <c r="V98" i="21"/>
  <c r="M80" i="21" l="1"/>
  <c r="S141" i="21" l="1"/>
  <c r="R141" i="21"/>
  <c r="W141" i="21" l="1"/>
  <c r="K140" i="21"/>
  <c r="V141" i="21"/>
  <c r="R160" i="21"/>
  <c r="S160" i="21"/>
  <c r="T160" i="21"/>
  <c r="V160" i="21" l="1"/>
  <c r="W160" i="21"/>
  <c r="S189" i="21"/>
  <c r="T189" i="21" l="1"/>
  <c r="R189" i="21"/>
  <c r="W189" i="21" l="1"/>
  <c r="V189" i="21"/>
  <c r="T159" i="21"/>
  <c r="S159" i="21"/>
  <c r="R159" i="21"/>
  <c r="T107" i="21"/>
  <c r="W107" i="21" s="1"/>
  <c r="S107" i="21"/>
  <c r="R107" i="21"/>
  <c r="O55" i="21"/>
  <c r="M55" i="21"/>
  <c r="L55" i="21"/>
  <c r="H55" i="21"/>
  <c r="F55" i="21"/>
  <c r="T66" i="21"/>
  <c r="W66" i="21" s="1"/>
  <c r="S66" i="21"/>
  <c r="R66" i="21"/>
  <c r="P55" i="21" l="1"/>
  <c r="Q55" i="21"/>
  <c r="J55" i="21"/>
  <c r="W159" i="21"/>
  <c r="V159" i="21"/>
  <c r="U55" i="21"/>
  <c r="K55" i="21"/>
  <c r="V107" i="21"/>
  <c r="V66" i="21"/>
  <c r="T110" i="21"/>
  <c r="W110" i="21" s="1"/>
  <c r="S110" i="21"/>
  <c r="R110" i="21"/>
  <c r="V110" i="21" l="1"/>
  <c r="T73" i="21" l="1"/>
  <c r="S73" i="21"/>
  <c r="R73" i="21"/>
  <c r="T72" i="21"/>
  <c r="W72" i="21" s="1"/>
  <c r="S72" i="21"/>
  <c r="R72" i="21"/>
  <c r="W73" i="21" l="1"/>
  <c r="V72" i="21"/>
  <c r="V73" i="21"/>
  <c r="T142" i="21"/>
  <c r="S142" i="21"/>
  <c r="R142" i="21"/>
  <c r="R122" i="21"/>
  <c r="S122" i="21"/>
  <c r="T122" i="21"/>
  <c r="W122" i="21" s="1"/>
  <c r="T102" i="21"/>
  <c r="W102" i="21" s="1"/>
  <c r="S102" i="21"/>
  <c r="R102" i="21"/>
  <c r="T65" i="21"/>
  <c r="W65" i="21" s="1"/>
  <c r="S65" i="21"/>
  <c r="R65" i="21"/>
  <c r="W142" i="21" l="1"/>
  <c r="V102" i="21"/>
  <c r="V142" i="21"/>
  <c r="V122" i="21"/>
  <c r="V65" i="21"/>
  <c r="T154" i="21" l="1"/>
  <c r="W154" i="21" s="1"/>
  <c r="S154" i="21"/>
  <c r="R154" i="21"/>
  <c r="V154" i="21" l="1"/>
  <c r="M75" i="21"/>
  <c r="M188" i="21" s="1"/>
  <c r="M193" i="21" s="1"/>
  <c r="M12" i="21" l="1"/>
  <c r="O206" i="21" l="1"/>
  <c r="N206" i="21"/>
  <c r="M206" i="21"/>
  <c r="L206" i="21"/>
  <c r="G206" i="21"/>
  <c r="H206" i="21"/>
  <c r="F206" i="21"/>
  <c r="S206" i="21" s="1"/>
  <c r="R206" i="21" l="1"/>
  <c r="K206" i="21"/>
  <c r="J206" i="21"/>
  <c r="U206" i="21"/>
  <c r="T206" i="21"/>
  <c r="P206" i="21"/>
  <c r="Q206" i="21"/>
  <c r="T119" i="21"/>
  <c r="W119" i="21" s="1"/>
  <c r="S119" i="21"/>
  <c r="R119" i="21"/>
  <c r="T120" i="21"/>
  <c r="W120" i="21" s="1"/>
  <c r="S120" i="21"/>
  <c r="R120" i="21"/>
  <c r="W206" i="21" l="1"/>
  <c r="V206" i="21"/>
  <c r="V120" i="21"/>
  <c r="V119" i="21"/>
  <c r="T37" i="21"/>
  <c r="S37" i="21"/>
  <c r="R37" i="21"/>
  <c r="W37" i="21" l="1"/>
  <c r="V37" i="21"/>
  <c r="O204" i="21" l="1"/>
  <c r="N204" i="21"/>
  <c r="M204" i="21"/>
  <c r="L204" i="21"/>
  <c r="G204" i="21"/>
  <c r="H204" i="21"/>
  <c r="F204" i="21"/>
  <c r="S204" i="21" s="1"/>
  <c r="O201" i="21"/>
  <c r="N201" i="21"/>
  <c r="N216" i="21" s="1"/>
  <c r="T216" i="21" s="1"/>
  <c r="M201" i="21"/>
  <c r="L201" i="21"/>
  <c r="L216" i="21" s="1"/>
  <c r="R216" i="21" s="1"/>
  <c r="G201" i="21"/>
  <c r="H201" i="21"/>
  <c r="F201" i="21"/>
  <c r="T32" i="21"/>
  <c r="S32" i="21"/>
  <c r="R32" i="21"/>
  <c r="T23" i="21"/>
  <c r="W23" i="21" s="1"/>
  <c r="S23" i="21"/>
  <c r="R23" i="21"/>
  <c r="T24" i="21"/>
  <c r="W24" i="21" s="1"/>
  <c r="S24" i="21"/>
  <c r="R24" i="21"/>
  <c r="T39" i="21"/>
  <c r="S39" i="21"/>
  <c r="R39" i="21"/>
  <c r="P201" i="21" l="1"/>
  <c r="M216" i="21"/>
  <c r="S216" i="21" s="1"/>
  <c r="S201" i="21"/>
  <c r="R201" i="21"/>
  <c r="J201" i="21"/>
  <c r="P204" i="21"/>
  <c r="Q204" i="21"/>
  <c r="J204" i="21"/>
  <c r="U204" i="21"/>
  <c r="T201" i="21"/>
  <c r="U201" i="21"/>
  <c r="R204" i="21"/>
  <c r="T204" i="21"/>
  <c r="W32" i="21"/>
  <c r="Q201" i="21"/>
  <c r="K204" i="21"/>
  <c r="K201" i="21"/>
  <c r="W39" i="21"/>
  <c r="V32" i="21"/>
  <c r="V24" i="21"/>
  <c r="V39" i="21"/>
  <c r="V23" i="21"/>
  <c r="V204" i="21" l="1"/>
  <c r="W204" i="21"/>
  <c r="W201" i="21"/>
  <c r="V201" i="21"/>
  <c r="T109" i="21"/>
  <c r="W109" i="21" s="1"/>
  <c r="S109" i="21"/>
  <c r="R109" i="21"/>
  <c r="V109" i="21" l="1"/>
  <c r="H80" i="21" l="1"/>
  <c r="R57" i="21" l="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7" i="21"/>
  <c r="S67" i="21"/>
  <c r="T67" i="21"/>
  <c r="W67" i="21" s="1"/>
  <c r="R68" i="21"/>
  <c r="S68" i="21"/>
  <c r="T68" i="21"/>
  <c r="W68" i="21" s="1"/>
  <c r="R69" i="21"/>
  <c r="S69" i="21"/>
  <c r="T69" i="21"/>
  <c r="W69" i="21" s="1"/>
  <c r="R70" i="21"/>
  <c r="S70" i="21"/>
  <c r="T70" i="21"/>
  <c r="W70" i="21" s="1"/>
  <c r="R71" i="21"/>
  <c r="S71" i="21"/>
  <c r="T71" i="21"/>
  <c r="W71" i="21" s="1"/>
  <c r="R74" i="21"/>
  <c r="S74" i="21"/>
  <c r="T74" i="21"/>
  <c r="W74" i="21" s="1"/>
  <c r="R14" i="21"/>
  <c r="S14" i="2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3" i="21"/>
  <c r="S33" i="21"/>
  <c r="T33" i="21"/>
  <c r="R34" i="21"/>
  <c r="S34" i="21"/>
  <c r="T34" i="21"/>
  <c r="W34" i="21" s="1"/>
  <c r="R38" i="21"/>
  <c r="S38" i="21"/>
  <c r="T38" i="21"/>
  <c r="W38" i="21" s="1"/>
  <c r="R43" i="21"/>
  <c r="S43" i="21"/>
  <c r="T43" i="21"/>
  <c r="T42" i="21" s="1"/>
  <c r="R49" i="21"/>
  <c r="S49" i="21"/>
  <c r="W49" i="21"/>
  <c r="R50" i="21"/>
  <c r="S50" i="21"/>
  <c r="R51" i="21"/>
  <c r="S51" i="21"/>
  <c r="W51" i="21"/>
  <c r="R52" i="21"/>
  <c r="S52" i="21"/>
  <c r="W52" i="21"/>
  <c r="R53" i="21"/>
  <c r="S53" i="21"/>
  <c r="W53" i="21"/>
  <c r="R54" i="21"/>
  <c r="S54" i="21"/>
  <c r="W54" i="21"/>
  <c r="R76" i="21"/>
  <c r="T76" i="21"/>
  <c r="W76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6" i="21"/>
  <c r="S86" i="21"/>
  <c r="T86" i="21"/>
  <c r="W86" i="21" s="1"/>
  <c r="R87" i="21"/>
  <c r="S87" i="21"/>
  <c r="T87" i="21"/>
  <c r="W87" i="21" s="1"/>
  <c r="R88" i="21"/>
  <c r="S88" i="21"/>
  <c r="T88" i="21"/>
  <c r="W88" i="21" s="1"/>
  <c r="R91" i="21"/>
  <c r="S91" i="21"/>
  <c r="T91" i="21"/>
  <c r="W91" i="21" s="1"/>
  <c r="R96" i="21"/>
  <c r="S96" i="21"/>
  <c r="T96" i="21"/>
  <c r="W96" i="21" s="1"/>
  <c r="R97" i="21"/>
  <c r="T97" i="21"/>
  <c r="W97" i="21" s="1"/>
  <c r="R99" i="21"/>
  <c r="S99" i="21"/>
  <c r="T99" i="21"/>
  <c r="W99" i="21" s="1"/>
  <c r="R100" i="21"/>
  <c r="S100" i="21"/>
  <c r="T100" i="21"/>
  <c r="W100" i="21" s="1"/>
  <c r="R101" i="21"/>
  <c r="S101" i="21"/>
  <c r="T101" i="21"/>
  <c r="R104" i="21"/>
  <c r="S104" i="21"/>
  <c r="T104" i="21"/>
  <c r="R105" i="21"/>
  <c r="S105" i="21"/>
  <c r="T105" i="21"/>
  <c r="R106" i="21"/>
  <c r="S106" i="21"/>
  <c r="T106" i="21"/>
  <c r="W106" i="21" s="1"/>
  <c r="R108" i="21"/>
  <c r="S108" i="21"/>
  <c r="T108" i="21"/>
  <c r="W108" i="21" s="1"/>
  <c r="R111" i="21"/>
  <c r="S111" i="21"/>
  <c r="T111" i="21"/>
  <c r="W111" i="21" s="1"/>
  <c r="R112" i="21"/>
  <c r="S112" i="21"/>
  <c r="T112" i="21"/>
  <c r="W112" i="21" s="1"/>
  <c r="R113" i="21"/>
  <c r="S113" i="21"/>
  <c r="T113" i="21"/>
  <c r="W113" i="21" s="1"/>
  <c r="R115" i="21"/>
  <c r="S115" i="21"/>
  <c r="T115" i="21"/>
  <c r="W115" i="21" s="1"/>
  <c r="R118" i="21"/>
  <c r="S118" i="21"/>
  <c r="T118" i="21"/>
  <c r="W118" i="21" s="1"/>
  <c r="R121" i="21"/>
  <c r="S121" i="21"/>
  <c r="T121" i="21"/>
  <c r="W121" i="21" s="1"/>
  <c r="R143" i="21"/>
  <c r="S143" i="21"/>
  <c r="R147" i="21"/>
  <c r="S147" i="21"/>
  <c r="R148" i="21"/>
  <c r="S148" i="21"/>
  <c r="T148" i="21"/>
  <c r="T140" i="21" s="1"/>
  <c r="R151" i="21"/>
  <c r="S151" i="21"/>
  <c r="T151" i="21"/>
  <c r="W151" i="21" s="1"/>
  <c r="R152" i="21"/>
  <c r="S152" i="21"/>
  <c r="T152" i="21"/>
  <c r="W152" i="21" s="1"/>
  <c r="R153" i="21"/>
  <c r="S153" i="21"/>
  <c r="T153" i="21"/>
  <c r="R158" i="21"/>
  <c r="S158" i="21"/>
  <c r="T158" i="21"/>
  <c r="R167" i="21"/>
  <c r="T167" i="21"/>
  <c r="W167" i="21" s="1"/>
  <c r="R170" i="21"/>
  <c r="S170" i="21"/>
  <c r="T170" i="21"/>
  <c r="O203" i="21"/>
  <c r="N203" i="21"/>
  <c r="M203" i="21"/>
  <c r="L203" i="21"/>
  <c r="G203" i="21"/>
  <c r="H203" i="21"/>
  <c r="F203" i="21"/>
  <c r="S203" i="21" s="1"/>
  <c r="O202" i="21"/>
  <c r="N202" i="21"/>
  <c r="M202" i="21"/>
  <c r="L202" i="21"/>
  <c r="G202" i="21"/>
  <c r="H202" i="21"/>
  <c r="F202" i="21"/>
  <c r="S202" i="21" s="1"/>
  <c r="N80" i="21"/>
  <c r="N188" i="21" s="1"/>
  <c r="N193" i="21" s="1"/>
  <c r="L80" i="21"/>
  <c r="G80" i="21"/>
  <c r="J80" i="21" s="1"/>
  <c r="F80" i="21"/>
  <c r="W170" i="21" l="1"/>
  <c r="V170" i="21"/>
  <c r="T11" i="21"/>
  <c r="V11" i="21" s="1"/>
  <c r="S11" i="21"/>
  <c r="R11" i="21"/>
  <c r="H213" i="21"/>
  <c r="F213" i="21"/>
  <c r="G213" i="21"/>
  <c r="G211" i="21"/>
  <c r="P202" i="21"/>
  <c r="N10" i="21"/>
  <c r="Q80" i="21"/>
  <c r="P80" i="21"/>
  <c r="P203" i="21"/>
  <c r="S140" i="21"/>
  <c r="J203" i="21"/>
  <c r="J202" i="21"/>
  <c r="W158" i="21"/>
  <c r="V158" i="21"/>
  <c r="V153" i="21"/>
  <c r="W153" i="21"/>
  <c r="R203" i="21"/>
  <c r="U202" i="21"/>
  <c r="T203" i="21"/>
  <c r="R202" i="21"/>
  <c r="T202" i="21"/>
  <c r="U203" i="21"/>
  <c r="S42" i="21"/>
  <c r="R42" i="21"/>
  <c r="W43" i="21"/>
  <c r="K203" i="21"/>
  <c r="Q203" i="21"/>
  <c r="Q202" i="21"/>
  <c r="K202" i="21"/>
  <c r="U80" i="21"/>
  <c r="R140" i="21"/>
  <c r="W143" i="21"/>
  <c r="W104" i="21"/>
  <c r="W103" i="21"/>
  <c r="W148" i="21"/>
  <c r="W105" i="21"/>
  <c r="K80" i="21"/>
  <c r="W50" i="21"/>
  <c r="W101" i="21"/>
  <c r="W33" i="21"/>
  <c r="W22" i="21"/>
  <c r="W14" i="21"/>
  <c r="T90" i="21"/>
  <c r="R90" i="21"/>
  <c r="S90" i="21"/>
  <c r="V143" i="21"/>
  <c r="S80" i="21"/>
  <c r="S75" i="21"/>
  <c r="R80" i="21"/>
  <c r="T80" i="21"/>
  <c r="T75" i="21"/>
  <c r="R75" i="21"/>
  <c r="V84" i="21"/>
  <c r="V167" i="21"/>
  <c r="V118" i="21"/>
  <c r="W11" i="21" l="1"/>
  <c r="J213" i="21"/>
  <c r="K213" i="21"/>
  <c r="W90" i="21"/>
  <c r="W202" i="21"/>
  <c r="V202" i="21"/>
  <c r="W203" i="21"/>
  <c r="V203" i="21"/>
  <c r="W13" i="21"/>
  <c r="W80" i="21"/>
  <c r="V140" i="21"/>
  <c r="W140" i="21"/>
  <c r="V103" i="21"/>
  <c r="V38" i="21" l="1"/>
  <c r="V34" i="21"/>
  <c r="V33" i="21"/>
  <c r="O200" i="21" l="1"/>
  <c r="O213" i="21" s="1"/>
  <c r="N200" i="21"/>
  <c r="N213" i="21" s="1"/>
  <c r="M200" i="21"/>
  <c r="L200" i="21"/>
  <c r="L213" i="21" s="1"/>
  <c r="R213" i="21" s="1"/>
  <c r="S200" i="21" l="1"/>
  <c r="M213" i="21"/>
  <c r="S213" i="21" s="1"/>
  <c r="N212" i="21"/>
  <c r="L212" i="21"/>
  <c r="P200" i="21"/>
  <c r="R210" i="21"/>
  <c r="T210" i="21"/>
  <c r="U213" i="21"/>
  <c r="U200" i="21"/>
  <c r="U210" i="21"/>
  <c r="R200" i="21"/>
  <c r="T200" i="21"/>
  <c r="K200" i="21"/>
  <c r="O216" i="21"/>
  <c r="Q200" i="21"/>
  <c r="L211" i="21"/>
  <c r="L215" i="21" s="1"/>
  <c r="N211" i="21"/>
  <c r="N215" i="21" s="1"/>
  <c r="F211" i="21"/>
  <c r="M211" i="21"/>
  <c r="M215" i="21" s="1"/>
  <c r="O211" i="21"/>
  <c r="O215" i="21" s="1"/>
  <c r="H211" i="21"/>
  <c r="M212" i="21" l="1"/>
  <c r="O212" i="21"/>
  <c r="Q213" i="21"/>
  <c r="P213" i="21"/>
  <c r="Q215" i="21"/>
  <c r="P215" i="21"/>
  <c r="H215" i="21"/>
  <c r="K211" i="21"/>
  <c r="U211" i="21"/>
  <c r="J211" i="21"/>
  <c r="S211" i="21"/>
  <c r="R211" i="21"/>
  <c r="U216" i="21"/>
  <c r="V216" i="21" s="1"/>
  <c r="P216" i="21"/>
  <c r="Q216" i="21"/>
  <c r="P211" i="21"/>
  <c r="Q211" i="21"/>
  <c r="G215" i="21"/>
  <c r="T211" i="21"/>
  <c r="F215" i="21"/>
  <c r="R215" i="21" s="1"/>
  <c r="T213" i="21"/>
  <c r="V213" i="21" s="1"/>
  <c r="W200" i="21"/>
  <c r="V200" i="21"/>
  <c r="V210" i="21"/>
  <c r="W210" i="21"/>
  <c r="G212" i="21"/>
  <c r="T212" i="21" s="1"/>
  <c r="H212" i="21"/>
  <c r="F212" i="21"/>
  <c r="T190" i="21"/>
  <c r="R190" i="21"/>
  <c r="O75" i="21"/>
  <c r="L188" i="21"/>
  <c r="L193" i="21" s="1"/>
  <c r="H75" i="21"/>
  <c r="H188" i="21" s="1"/>
  <c r="H193" i="21" s="1"/>
  <c r="G75" i="21"/>
  <c r="F75" i="21"/>
  <c r="T56" i="21"/>
  <c r="S56" i="21"/>
  <c r="R56" i="21"/>
  <c r="R55" i="21" s="1"/>
  <c r="R188" i="21" s="1"/>
  <c r="U7" i="21"/>
  <c r="T7" i="21"/>
  <c r="S215" i="21" l="1"/>
  <c r="P212" i="21"/>
  <c r="Q212" i="21"/>
  <c r="Q75" i="21"/>
  <c r="P75" i="21"/>
  <c r="F188" i="21"/>
  <c r="F12" i="21"/>
  <c r="O188" i="21"/>
  <c r="G188" i="21"/>
  <c r="G193" i="21" s="1"/>
  <c r="J75" i="21"/>
  <c r="J188" i="21" s="1"/>
  <c r="T215" i="21"/>
  <c r="V211" i="21"/>
  <c r="W211" i="21"/>
  <c r="R212" i="21"/>
  <c r="S212" i="21"/>
  <c r="J212" i="21"/>
  <c r="K212" i="21"/>
  <c r="U212" i="21"/>
  <c r="W216" i="21"/>
  <c r="U215" i="21"/>
  <c r="J215" i="21"/>
  <c r="K215" i="21"/>
  <c r="W213" i="21"/>
  <c r="R10" i="21"/>
  <c r="H12" i="21"/>
  <c r="S55" i="21"/>
  <c r="S188" i="21" s="1"/>
  <c r="S10" i="21" s="1"/>
  <c r="W190" i="21"/>
  <c r="U75" i="21"/>
  <c r="W75" i="21" s="1"/>
  <c r="L12" i="21"/>
  <c r="G12" i="21"/>
  <c r="O12" i="21"/>
  <c r="N12" i="21"/>
  <c r="U42" i="21"/>
  <c r="K75" i="21"/>
  <c r="K42" i="21"/>
  <c r="T55" i="21"/>
  <c r="T188" i="21" s="1"/>
  <c r="T10" i="21" s="1"/>
  <c r="W56" i="21"/>
  <c r="V100" i="21"/>
  <c r="V101" i="21"/>
  <c r="V104" i="21"/>
  <c r="V105" i="21"/>
  <c r="V111" i="21"/>
  <c r="V113" i="21"/>
  <c r="V27" i="21"/>
  <c r="V87" i="21"/>
  <c r="V90" i="21"/>
  <c r="V86" i="21"/>
  <c r="V121" i="21"/>
  <c r="V151" i="21"/>
  <c r="V26" i="21"/>
  <c r="V106" i="21"/>
  <c r="V112" i="21"/>
  <c r="V115" i="21"/>
  <c r="V147" i="21"/>
  <c r="V148" i="21"/>
  <c r="V152" i="21"/>
  <c r="V57" i="21"/>
  <c r="V63" i="21"/>
  <c r="V67" i="21"/>
  <c r="V68" i="21"/>
  <c r="V71" i="21"/>
  <c r="V74" i="21"/>
  <c r="V53" i="21"/>
  <c r="V85" i="21"/>
  <c r="V91" i="21"/>
  <c r="V99" i="21"/>
  <c r="V60" i="21"/>
  <c r="V52" i="21"/>
  <c r="V70" i="21"/>
  <c r="V81" i="21"/>
  <c r="V77" i="21"/>
  <c r="V54" i="21"/>
  <c r="V30" i="21"/>
  <c r="V69" i="21"/>
  <c r="V108" i="21"/>
  <c r="V78" i="21"/>
  <c r="V22" i="21"/>
  <c r="V83" i="21"/>
  <c r="V64" i="21"/>
  <c r="V31" i="21"/>
  <c r="V29" i="21"/>
  <c r="V190" i="21"/>
  <c r="V18" i="21"/>
  <c r="V20" i="21"/>
  <c r="V17" i="21"/>
  <c r="V15" i="21"/>
  <c r="V19" i="21"/>
  <c r="V96" i="21"/>
  <c r="V82" i="21"/>
  <c r="V79" i="21"/>
  <c r="V61" i="21"/>
  <c r="V28" i="21"/>
  <c r="V88" i="21"/>
  <c r="V59" i="21"/>
  <c r="V58" i="21"/>
  <c r="V62" i="21"/>
  <c r="V56" i="21"/>
  <c r="V25" i="21"/>
  <c r="V76" i="21"/>
  <c r="V14" i="21"/>
  <c r="V16" i="21"/>
  <c r="V21" i="21"/>
  <c r="V43" i="21"/>
  <c r="V97" i="21"/>
  <c r="U188" i="21" l="1"/>
  <c r="P188" i="21"/>
  <c r="O193" i="21"/>
  <c r="F10" i="21"/>
  <c r="F193" i="21"/>
  <c r="T12" i="21"/>
  <c r="W215" i="21"/>
  <c r="Q12" i="21"/>
  <c r="P12" i="21"/>
  <c r="Q188" i="21"/>
  <c r="J12" i="21"/>
  <c r="G10" i="21"/>
  <c r="V212" i="21"/>
  <c r="W212" i="21"/>
  <c r="V215" i="21"/>
  <c r="K188" i="21"/>
  <c r="H10" i="21"/>
  <c r="W42" i="21"/>
  <c r="W55" i="21"/>
  <c r="U12" i="21"/>
  <c r="K12" i="21"/>
  <c r="R12" i="21"/>
  <c r="S12" i="21"/>
  <c r="V75" i="21"/>
  <c r="L10" i="21"/>
  <c r="M10" i="21"/>
  <c r="V80" i="21"/>
  <c r="V13" i="21"/>
  <c r="V55" i="21"/>
  <c r="O10" i="21"/>
  <c r="V42" i="21"/>
  <c r="I184" i="21" l="1"/>
  <c r="I177" i="21"/>
  <c r="I185" i="21"/>
  <c r="I178" i="21"/>
  <c r="I186" i="21"/>
  <c r="I179" i="21"/>
  <c r="I187" i="21"/>
  <c r="I176" i="21"/>
  <c r="I192" i="21"/>
  <c r="I191" i="21"/>
  <c r="I175" i="21"/>
  <c r="I157" i="21"/>
  <c r="I156" i="21"/>
  <c r="J195" i="21"/>
  <c r="I114" i="21"/>
  <c r="I208" i="21" s="1"/>
  <c r="I40" i="21"/>
  <c r="I41" i="21"/>
  <c r="I205" i="21" s="1"/>
  <c r="P193" i="21"/>
  <c r="J193" i="21"/>
  <c r="I116" i="21"/>
  <c r="I117" i="21"/>
  <c r="I163" i="21"/>
  <c r="I166" i="21"/>
  <c r="V188" i="21"/>
  <c r="I44" i="21"/>
  <c r="I155" i="21"/>
  <c r="I134" i="21"/>
  <c r="I92" i="21"/>
  <c r="I174" i="21"/>
  <c r="I171" i="21"/>
  <c r="R195" i="21"/>
  <c r="S193" i="21"/>
  <c r="R193" i="21"/>
  <c r="W188" i="21"/>
  <c r="T193" i="21"/>
  <c r="I124" i="21"/>
  <c r="I125" i="21"/>
  <c r="I129" i="21"/>
  <c r="I126" i="21"/>
  <c r="I130" i="21"/>
  <c r="I123" i="21"/>
  <c r="I127" i="21"/>
  <c r="I128" i="21"/>
  <c r="I165" i="21"/>
  <c r="I89" i="21"/>
  <c r="I36" i="21"/>
  <c r="I35" i="21"/>
  <c r="I161" i="21"/>
  <c r="I162" i="21"/>
  <c r="I164" i="21"/>
  <c r="I173" i="21"/>
  <c r="I172" i="21"/>
  <c r="I46" i="21"/>
  <c r="I47" i="21"/>
  <c r="I170" i="21"/>
  <c r="I189" i="21"/>
  <c r="I188" i="21"/>
  <c r="I169" i="21"/>
  <c r="I168" i="21"/>
  <c r="I167" i="21"/>
  <c r="I190" i="21"/>
  <c r="T195" i="21"/>
  <c r="Q195" i="21"/>
  <c r="S195" i="21"/>
  <c r="I193" i="21"/>
  <c r="U195" i="21"/>
  <c r="K195" i="21"/>
  <c r="Q193" i="21"/>
  <c r="K193" i="21"/>
  <c r="I149" i="21"/>
  <c r="I150" i="21"/>
  <c r="I146" i="21"/>
  <c r="I133" i="21"/>
  <c r="I137" i="21"/>
  <c r="I139" i="21"/>
  <c r="I135" i="21"/>
  <c r="I132" i="21"/>
  <c r="I136" i="21"/>
  <c r="I138" i="21"/>
  <c r="I131" i="21"/>
  <c r="W12" i="21"/>
  <c r="Q10" i="21"/>
  <c r="K10" i="21"/>
  <c r="I98" i="21"/>
  <c r="I145" i="21"/>
  <c r="I144" i="21"/>
  <c r="I141" i="21"/>
  <c r="I159" i="21"/>
  <c r="I160" i="21"/>
  <c r="I100" i="21"/>
  <c r="I101" i="21"/>
  <c r="I99" i="21"/>
  <c r="I95" i="21"/>
  <c r="I107" i="21"/>
  <c r="I66" i="21"/>
  <c r="I73" i="21"/>
  <c r="I110" i="21"/>
  <c r="I142" i="21"/>
  <c r="I72" i="21"/>
  <c r="I122" i="21"/>
  <c r="I102" i="21"/>
  <c r="I154" i="21"/>
  <c r="I65" i="21"/>
  <c r="I103" i="21"/>
  <c r="I140" i="21"/>
  <c r="I119" i="21"/>
  <c r="I120" i="21"/>
  <c r="I37" i="21"/>
  <c r="I39" i="21"/>
  <c r="I32" i="21"/>
  <c r="I23" i="21"/>
  <c r="I24" i="21"/>
  <c r="I118" i="21"/>
  <c r="I109" i="21"/>
  <c r="I84" i="21"/>
  <c r="I38" i="21"/>
  <c r="I34" i="21"/>
  <c r="I33" i="21"/>
  <c r="V12" i="21"/>
  <c r="P10" i="21"/>
  <c r="I158" i="21"/>
  <c r="I153" i="21"/>
  <c r="I151" i="21"/>
  <c r="I148" i="21"/>
  <c r="I143" i="21"/>
  <c r="I152" i="21"/>
  <c r="I147" i="21"/>
  <c r="I112" i="21"/>
  <c r="I108" i="21"/>
  <c r="I105" i="21"/>
  <c r="I104" i="21"/>
  <c r="I97" i="21"/>
  <c r="I93" i="21"/>
  <c r="I91" i="21"/>
  <c r="I87" i="21"/>
  <c r="I85" i="21"/>
  <c r="I83" i="21"/>
  <c r="I81" i="21"/>
  <c r="I78" i="21"/>
  <c r="I76" i="21"/>
  <c r="I52" i="21"/>
  <c r="I50" i="21"/>
  <c r="I48" i="21"/>
  <c r="I43" i="21"/>
  <c r="I31" i="21"/>
  <c r="I29" i="21"/>
  <c r="I27" i="21"/>
  <c r="I25" i="21"/>
  <c r="I20" i="21"/>
  <c r="I18" i="21"/>
  <c r="I17" i="21"/>
  <c r="I15" i="21"/>
  <c r="I74" i="21"/>
  <c r="I70" i="21"/>
  <c r="I68" i="21"/>
  <c r="I64" i="21"/>
  <c r="I62" i="21"/>
  <c r="I60" i="21"/>
  <c r="I59" i="21"/>
  <c r="I57" i="21"/>
  <c r="I121" i="21"/>
  <c r="I113" i="21"/>
  <c r="I106" i="21"/>
  <c r="I96" i="21"/>
  <c r="I94" i="21"/>
  <c r="I88" i="21"/>
  <c r="I80" i="21"/>
  <c r="I77" i="21"/>
  <c r="I54" i="21"/>
  <c r="I51" i="21"/>
  <c r="I45" i="21"/>
  <c r="I42" i="21"/>
  <c r="I30" i="21"/>
  <c r="I26" i="21"/>
  <c r="I21" i="21"/>
  <c r="I16" i="21"/>
  <c r="I14" i="21"/>
  <c r="I115" i="21"/>
  <c r="I111" i="21"/>
  <c r="I90" i="21"/>
  <c r="I86" i="21"/>
  <c r="I82" i="21"/>
  <c r="I79" i="21"/>
  <c r="I75" i="21"/>
  <c r="I53" i="21"/>
  <c r="I49" i="21"/>
  <c r="I28" i="21"/>
  <c r="I22" i="21"/>
  <c r="I19" i="21"/>
  <c r="I69" i="21"/>
  <c r="I63" i="21"/>
  <c r="I56" i="21"/>
  <c r="I71" i="21"/>
  <c r="I67" i="21"/>
  <c r="I61" i="21"/>
  <c r="I58" i="21"/>
  <c r="J10" i="21"/>
  <c r="I11" i="21"/>
  <c r="I12" i="21"/>
  <c r="I13" i="21"/>
  <c r="I55" i="21"/>
  <c r="U193" i="21"/>
  <c r="U10" i="21"/>
  <c r="I213" i="21" l="1"/>
  <c r="I210" i="21"/>
  <c r="I214" i="21"/>
  <c r="W195" i="21"/>
  <c r="W193" i="21"/>
  <c r="W10" i="21"/>
  <c r="V195" i="21"/>
  <c r="V10" i="21"/>
  <c r="V193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<sst xmlns="http://schemas.openxmlformats.org/spreadsheetml/2006/main" count="501" uniqueCount="390">
  <si>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</si>
  <si>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</si>
  <si>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</si>
  <si>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</si>
  <si>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</si>
  <si>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</si>
  <si>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</si>
  <si>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</si>
  <si>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</si>
  <si>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</si>
  <si>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</si>
  <si>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</si>
  <si>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</si>
  <si>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</si>
  <si>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</si>
  <si>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</si>
  <si>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</si>
  <si>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</si>
  <si>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</si>
  <si>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</si>
  <si>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</si>
  <si>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</si>
  <si>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</si>
  <si>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</si>
  <si>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</si>
  <si>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</si>
  <si>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</si>
  <si>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</si>
  <si>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</si>
  <si>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</si>
  <si>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</si>
  <si>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</si>
  <si>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</si>
  <si>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</si>
  <si>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</si>
  <si>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</si>
  <si>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</si>
  <si>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</si>
  <si>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</si>
  <si>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</si>
  <si>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</si>
  <si>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</si>
  <si>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</si>
  <si>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</si>
  <si>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</si>
  <si>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</si>
  <si>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</si>
  <si>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</si>
  <si>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</si>
  <si>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</si>
  <si>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</si>
  <si>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</si>
  <si>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</si>
  <si>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</si>
  <si>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</si>
  <si>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</si>
  <si>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</si>
  <si>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</si>
  <si>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</si>
  <si>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</si>
  <si>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</si>
  <si>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</si>
  <si>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</si>
  <si>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</si>
  <si>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</si>
  <si>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</si>
  <si>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</si>
  <si>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</si>
  <si>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</si>
  <si>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</si>
  <si>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</si>
  <si>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</si>
  <si>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</si>
  <si>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</si>
  <si>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</si>
  <si>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</si>
  <si>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</si>
  <si>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</si>
  <si>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</si>
  <si>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</si>
  <si>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</si>
  <si>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</si>
  <si>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</si>
  <si>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</si>
  <si>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</si>
  <si>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</si>
  <si>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</si>
  <si>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</si>
  <si>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</si>
  <si>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</si>
  <si>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</si>
  <si>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</si>
  <si>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</si>
  <si>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</si>
  <si>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</si>
  <si>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</si>
  <si>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</si>
  <si>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</si>
  <si>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</si>
  <si>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</si>
  <si>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</si>
  <si>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</si>
  <si>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</si>
  <si>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</si>
  <si>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</si>
  <si>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</si>
  <si>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</si>
  <si>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</si>
  <si>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</si>
  <si>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</si>
  <si>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</si>
  <si>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</si>
  <si>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</si>
  <si>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</si>
  <si>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</si>
  <si>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</si>
  <si>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</si>
  <si>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</si>
  <si>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</si>
  <si>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</si>
  <si>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</si>
  <si>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</si>
  <si>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</si>
  <si>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</si>
  <si>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</si>
  <si>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</si>
  <si>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</si>
  <si>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</si>
  <si>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</si>
  <si>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</si>
  <si>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</si>
  <si>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</si>
  <si>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</si>
  <si>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</si>
  <si>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</si>
  <si>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</si>
  <si>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</si>
  <si>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</si>
  <si>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</si>
  <si>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</si>
  <si>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</si>
  <si>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</si>
  <si>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</si>
  <si>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</si>
  <si>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</si>
  <si>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</si>
  <si>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</si>
  <si>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</si>
  <si>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</si>
  <si>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</si>
  <si>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</si>
  <si>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</si>
  <si>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</si>
  <si>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</si>
  <si>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</si>
  <si>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</si>
  <si>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</si>
  <si>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</si>
  <si>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</si>
  <si>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</si>
  <si>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</si>
  <si>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</si>
  <si>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</si>
  <si>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</si>
  <si>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</si>
  <si>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</si>
  <si>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</si>
  <si>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</si>
  <si>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</si>
  <si>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</si>
  <si>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</si>
  <si>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</si>
  <si>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</si>
  <si>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</si>
  <si>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</si>
  <si>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</si>
  <si>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</si>
  <si>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</si>
  <si>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</si>
  <si>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</si>
  <si>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</si>
  <si>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</si>
  <si>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</si>
  <si>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</si>
  <si>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</si>
  <si>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</si>
  <si>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</si>
  <si>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</si>
  <si>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</si>
  <si>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</si>
  <si>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</si>
  <si>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</si>
  <si>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</si>
  <si>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</si>
  <si>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</si>
  <si>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</si>
  <si>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</si>
  <si>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</si>
  <si>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</si>
  <si>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</si>
  <si>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</si>
  <si>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</si>
  <si>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</si>
  <si>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</si>
  <si>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</si>
  <si>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</si>
  <si>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</si>
  <si>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</si>
  <si>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</si>
  <si>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</si>
  <si>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</si>
  <si>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</si>
  <si>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</si>
  <si>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</si>
  <si>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</si>
  <si>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</si>
  <si>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</si>
  <si>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</si>
  <si>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</si>
  <si>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</si>
  <si>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</si>
  <si>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</si>
  <si>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</si>
  <si>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</si>
  <si>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</si>
  <si>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</si>
  <si>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</si>
  <si>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</si>
  <si>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</si>
  <si>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</si>
  <si>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</si>
  <si>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</si>
  <si>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</si>
  <si>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</si>
  <si>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</si>
  <si>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</si>
  <si>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</si>
  <si>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</si>
  <si>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</si>
  <si>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</si>
  <si>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</si>
  <si>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</si>
  <si>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</si>
  <si>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</si>
  <si>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</si>
  <si>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</si>
  <si>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</si>
  <si>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</si>
  <si>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</si>
  <si>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</si>
  <si>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</si>
  <si>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</si>
  <si>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</si>
  <si>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</si>
  <si>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</si>
  <si>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</si>
  <si>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</si>
  <si>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</si>
  <si>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</si>
  <si>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</si>
  <si>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</si>
  <si>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</si>
  <si>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</si>
  <si>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</si>
  <si>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</si>
  <si>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</si>
  <si>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</si>
  <si>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</si>
  <si>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</si>
  <si>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</si>
  <si>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</si>
  <si>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</si>
  <si>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</si>
  <si>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</si>
  <si>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</si>
  <si>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</si>
  <si>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</si>
  <si>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</si>
  <si>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</si>
  <si>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</si>
  <si>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</si>
  <si>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</si>
  <si>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</si>
  <si>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</si>
  <si>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</si>
  <si>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</si>
  <si>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</si>
  <si>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</si>
  <si>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</si>
  <si>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</si>
  <si>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</si>
  <si>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</si>
  <si>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</si>
  <si>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</si>
  <si>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</si>
  <si>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</si>
  <si>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</si>
  <si>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</si>
  <si>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</si>
  <si>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</si>
  <si>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</si>
  <si>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</si>
  <si>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</si>
  <si>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</si>
  <si>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</si>
  <si>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</si>
  <si>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</si>
  <si>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</si>
  <si>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</si>
  <si>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</si>
  <si>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</si>
  <si>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</si>
  <si>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</si>
  <si>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</si>
  <si>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</si>
  <si>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</si>
  <si>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</si>
  <si>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</si>
  <si>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</si>
  <si>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</si>
  <si>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</si>
  <si>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</si>
  <si>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</si>
  <si>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</si>
  <si>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</si>
  <si>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</si>
  <si>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</si>
  <si>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</si>
  <si>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</si>
  <si>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</si>
  <si>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</si>
  <si>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</si>
  <si>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</si>
  <si>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</si>
  <si>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</si>
  <si>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</si>
  <si>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 xml:space="preserve">з місцевого бюджету 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</si>
  <si>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</si>
  <si>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</si>
  <si>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</si>
  <si>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</si>
  <si>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</si>
  <si>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</si>
  <si>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</si>
  <si>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</si>
  <si>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</si>
  <si>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</si>
  <si>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Активні парки (410577)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</si>
  <si>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</si>
  <si>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Забезпечення діяльності інклюзивно-ресурсних центрів за рахунок освітньої субвенції (41051000)</t>
  </si>
  <si>
    <t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 – 2025 роки)</t>
  </si>
  <si>
    <t>субвенція бюджету Полицької сільської територіальнї громади (на виконання заходів Програми матеріальної підтримки добровольчих формувань сил спротиву Полицької територіальної грмади,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2024 рік)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</si>
  <si>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на 2022 – 2024 роки)</t>
  </si>
  <si>
    <t>субвенція обласному бюджету Рівненської області (інша субвенція для надання соціальних послуг в інтернатних закладах Рівненської області)</t>
  </si>
  <si>
    <t>Субвенція для ГУ Національної поліції України в Рівненській області на виконання заходів програми "Безпечна громада та профілактика правопорушень на 2024-2028 роки"</t>
  </si>
  <si>
    <t>Субвенція для ГУ  ДСНС  України у Рівненській області (6 ДПРЗ  ГУ ДСНС) на виконання заходів Комплексної програми розвитку цивільного захисту Вараської міської територіальної громади на 2021-2025 роки</t>
  </si>
  <si>
    <t>1291</t>
  </si>
  <si>
    <t>1292</t>
  </si>
  <si>
    <t>Співфінансування заходів, що реалізуються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</t>
  </si>
  <si>
    <t>Реалізація заходів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бюджету)(41051100)</t>
  </si>
  <si>
    <t>Субвенція для Управління Служби Безпеки України в Рівненській області на виконання заходів програми "Безпечна громада та профілактика правопорушень на 2024-2028 роки"</t>
  </si>
  <si>
    <t>Надання бюджетних позичок суб'єктам господарювання</t>
  </si>
  <si>
    <t xml:space="preserve">Повернення бюджетних позичок, наданих суб'єктам господарювання
</t>
  </si>
  <si>
    <t>затверджено на 01.07.2024</t>
  </si>
  <si>
    <t>виконано станом на 01.07.2024</t>
  </si>
  <si>
    <t xml:space="preserve">Субвенція для департаменту контррозвідки Служби Безпеки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</si>
  <si>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1495 Державної прикордонної служби України для потреб 5 прикордонної комендатури 9 прикордонного загону імені Січових Стрільців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</si>
  <si>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А0998 МОУ (24 ОМБр ім Короля Данила)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</si>
  <si>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3018 НГУ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</si>
  <si>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А7032 МОУ (104 бригада ТрО)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</si>
  <si>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А4638 МОУ (3-тя окрема штурмова бригада ЗСУ)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</si>
  <si>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А0237 МОУ (для потреб військової частини А0252), програма мобілізаційної підготовки,мобілізації та оборонної роботи у Вараській міській територіальній громаді на 2022 – 2025 роки</t>
  </si>
  <si>
    <t xml:space="preserve">Субвенція для військової частини А4935 МОУ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</si>
  <si>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3045 НГУ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</si>
  <si>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3005 НГУ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</si>
  <si>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1141 НГУ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</si>
  <si>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1241 НГУ (програма мобілізаційної підготовки, мобілізації та оборонної роботи у Вараській міській територіальній громаді на 2022 – 2025 роки)</t>
  </si>
  <si>
    <t xml:space="preserve">Субвенція для військової частини А4576 МОУ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</si>
  <si>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А4118 МОУ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</si>
  <si>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А4633 МОУ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</si>
  <si>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А3091 МОУ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</si>
  <si>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Рівненському обласному територіальному центру комплектування та соціальної підтримки (для потреб Вараського районного ТЦК та СП), програма мобілізаційної підготовки, мобілізації та оборонної роботи у Вараській міській територіальній громаді на 2022 – 2025 роки</t>
  </si>
  <si>
    <t xml:space="preserve">Соціально-культурна сфера, всього        </t>
  </si>
  <si>
    <t>Додаток 2</t>
  </si>
  <si>
    <t>_________2024 року №_____________</t>
  </si>
  <si>
    <t>(тис.грн)</t>
  </si>
  <si>
    <t xml:space="preserve">             Звіт про виконання бюджету Вараської міської територіальної громади по видатках та кредитуванню за перше півріччя 2024 року                                                                                       № 7310-ЗВ-03-24</t>
  </si>
  <si>
    <t>Міський голова</t>
  </si>
  <si>
    <t>Олександр МЕНЗУЛ</t>
  </si>
  <si>
    <t>до рішення  виконавчого комітету                              Вараської міської ради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</si>
</sst>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65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2"/>
      <name val="Arial Cyr"/>
      <charset val="204"/>
    </font>
    <font>
      <b/>
      <sz val="14"/>
      <color rgb="FF333333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3" fillId="0" borderId="0"/>
    <xf numFmtId="164" fontId="24" fillId="0" borderId="0" applyFont="0" applyFill="0" applyBorder="0" applyAlignment="0" applyProtection="0"/>
    <xf numFmtId="9" fontId="24" fillId="0" borderId="0" applyFont="0" applyFill="0" applyBorder="0" applyAlignment="0" applyProtection="0"/>
  </cellStyleXfs>
  <cellXfs count="251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8" fontId="5" fillId="2" borderId="5" xfId="0" applyNumberFormat="1" applyFont="1" applyFill="1" applyBorder="1" applyAlignment="1">
      <alignment horizontal="center" wrapText="1"/>
    </xf>
    <xf numFmtId="168" fontId="5" fillId="2" borderId="5" xfId="0" applyNumberFormat="1" applyFont="1" applyFill="1" applyBorder="1" applyAlignment="1">
      <alignment horizontal="center" vertical="center" wrapText="1"/>
    </xf>
    <xf numFmtId="168" fontId="19" fillId="2" borderId="5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 applyProtection="1">
      <alignment horizontal="center" wrapText="1"/>
    </xf>
    <xf numFmtId="166" fontId="20" fillId="2" borderId="5" xfId="0" applyNumberFormat="1" applyFont="1" applyFill="1" applyBorder="1" applyAlignment="1">
      <alignment horizontal="center" wrapText="1"/>
    </xf>
    <xf numFmtId="0" fontId="29" fillId="2" borderId="0" xfId="0" applyFont="1" applyFill="1" applyAlignment="1">
      <alignment horizontal="center" wrapText="1"/>
    </xf>
    <xf numFmtId="168" fontId="19" fillId="2" borderId="8" xfId="0" applyNumberFormat="1" applyFont="1" applyFill="1" applyBorder="1" applyAlignment="1">
      <alignment horizontal="center" wrapText="1"/>
    </xf>
    <xf numFmtId="166" fontId="19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 applyProtection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 applyProtection="1">
      <alignment horizontal="center" wrapText="1"/>
      <protection locked="0"/>
    </xf>
    <xf numFmtId="165" fontId="21" fillId="2" borderId="5" xfId="0" applyNumberFormat="1" applyFont="1" applyFill="1" applyBorder="1" applyAlignment="1">
      <alignment horizontal="center" wrapText="1"/>
    </xf>
    <xf numFmtId="168" fontId="19" fillId="2" borderId="5" xfId="0" applyNumberFormat="1" applyFont="1" applyFill="1" applyBorder="1" applyAlignment="1" applyProtection="1">
      <alignment horizontal="center" wrapText="1"/>
      <protection locked="0"/>
    </xf>
    <xf numFmtId="168" fontId="28" fillId="2" borderId="5" xfId="0" applyNumberFormat="1" applyFont="1" applyFill="1" applyBorder="1" applyAlignment="1" applyProtection="1">
      <alignment horizontal="center" wrapText="1"/>
      <protection locked="0"/>
    </xf>
    <xf numFmtId="168" fontId="32" fillId="2" borderId="5" xfId="0" applyNumberFormat="1" applyFont="1" applyFill="1" applyBorder="1" applyAlignment="1" applyProtection="1">
      <alignment horizontal="center" wrapText="1"/>
      <protection locked="0"/>
    </xf>
    <xf numFmtId="169" fontId="20" fillId="2" borderId="5" xfId="0" applyNumberFormat="1" applyFont="1" applyFill="1" applyBorder="1" applyAlignment="1">
      <alignment horizontal="center" wrapText="1"/>
    </xf>
    <xf numFmtId="10" fontId="20" fillId="2" borderId="5" xfId="0" applyNumberFormat="1" applyFont="1" applyFill="1" applyBorder="1" applyAlignment="1">
      <alignment horizontal="center" wrapText="1"/>
    </xf>
    <xf numFmtId="166" fontId="21" fillId="2" borderId="5" xfId="0" applyNumberFormat="1" applyFont="1" applyFill="1" applyBorder="1" applyAlignment="1">
      <alignment horizontal="center" wrapText="1"/>
    </xf>
    <xf numFmtId="170" fontId="20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49" fontId="17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6" fillId="2" borderId="5" xfId="0" applyNumberFormat="1" applyFont="1" applyFill="1" applyBorder="1" applyAlignment="1">
      <alignment horizontal="center"/>
    </xf>
    <xf numFmtId="167" fontId="16" fillId="2" borderId="5" xfId="0" applyNumberFormat="1" applyFont="1" applyFill="1" applyBorder="1" applyAlignment="1">
      <alignment horizontal="center"/>
    </xf>
    <xf numFmtId="49" fontId="18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6" fillId="2" borderId="5" xfId="0" applyNumberFormat="1" applyFont="1" applyFill="1" applyBorder="1" applyAlignment="1" applyProtection="1">
      <alignment horizontal="center" wrapText="1"/>
      <protection locked="0"/>
    </xf>
    <xf numFmtId="1" fontId="16" fillId="2" borderId="5" xfId="0" applyNumberFormat="1" applyFont="1" applyFill="1" applyBorder="1" applyAlignment="1" applyProtection="1">
      <alignment horizontal="center" wrapText="1"/>
      <protection locked="0"/>
    </xf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6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8" fontId="2" fillId="2" borderId="0" xfId="0" applyNumberFormat="1" applyFont="1" applyFill="1" applyBorder="1" applyAlignment="1">
      <alignment horizontal="right" wrapText="1"/>
    </xf>
    <xf numFmtId="165" fontId="20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6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7" fillId="2" borderId="5" xfId="0" applyNumberFormat="1" applyFont="1" applyFill="1" applyBorder="1" applyAlignment="1">
      <alignment horizontal="center" wrapText="1"/>
    </xf>
    <xf numFmtId="0" fontId="17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8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8" fontId="27" fillId="2" borderId="0" xfId="0" applyNumberFormat="1" applyFont="1" applyFill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168" fontId="26" fillId="2" borderId="0" xfId="0" applyNumberFormat="1" applyFont="1" applyFill="1" applyAlignment="1">
      <alignment wrapText="1"/>
    </xf>
    <xf numFmtId="166" fontId="2" fillId="2" borderId="0" xfId="0" applyNumberFormat="1" applyFont="1" applyFill="1" applyAlignment="1">
      <alignment wrapText="1"/>
    </xf>
    <xf numFmtId="168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164" fontId="3" fillId="2" borderId="0" xfId="3" applyFont="1" applyFill="1" applyAlignment="1">
      <alignment textRotation="90"/>
    </xf>
    <xf numFmtId="164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11" fillId="2" borderId="0" xfId="0" applyFont="1" applyFill="1" applyAlignment="1">
      <alignment horizontal="center"/>
    </xf>
    <xf numFmtId="166" fontId="20" fillId="2" borderId="6" xfId="0" applyNumberFormat="1" applyFont="1" applyFill="1" applyBorder="1" applyAlignment="1">
      <alignment horizontal="center" wrapText="1"/>
    </xf>
    <xf numFmtId="10" fontId="19" fillId="2" borderId="6" xfId="0" applyNumberFormat="1" applyFont="1" applyFill="1" applyBorder="1" applyAlignment="1">
      <alignment horizontal="center" wrapText="1"/>
    </xf>
    <xf numFmtId="168" fontId="20" fillId="2" borderId="9" xfId="0" applyNumberFormat="1" applyFont="1" applyFill="1" applyBorder="1" applyAlignment="1">
      <alignment horizontal="center" wrapText="1"/>
    </xf>
    <xf numFmtId="168" fontId="19" fillId="2" borderId="11" xfId="0" applyNumberFormat="1" applyFont="1" applyFill="1" applyBorder="1" applyAlignment="1">
      <alignment horizontal="center" wrapText="1"/>
    </xf>
    <xf numFmtId="168" fontId="36" fillId="2" borderId="5" xfId="0" applyNumberFormat="1" applyFont="1" applyFill="1" applyBorder="1" applyAlignment="1" applyProtection="1">
      <alignment horizontal="center" wrapText="1"/>
    </xf>
    <xf numFmtId="4" fontId="37" fillId="2" borderId="0" xfId="0" applyNumberFormat="1" applyFont="1" applyFill="1" applyAlignment="1">
      <alignment horizontal="center" wrapText="1"/>
    </xf>
    <xf numFmtId="168" fontId="38" fillId="2" borderId="0" xfId="0" applyNumberFormat="1" applyFont="1" applyFill="1" applyAlignment="1">
      <alignment horizontal="center" wrapText="1"/>
    </xf>
    <xf numFmtId="1" fontId="39" fillId="2" borderId="5" xfId="0" applyNumberFormat="1" applyFont="1" applyFill="1" applyBorder="1" applyAlignment="1">
      <alignment horizontal="center"/>
    </xf>
    <xf numFmtId="49" fontId="39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1" fontId="39" fillId="2" borderId="5" xfId="0" applyNumberFormat="1" applyFont="1" applyFill="1" applyBorder="1" applyAlignment="1" applyProtection="1">
      <alignment horizontal="center" wrapText="1"/>
      <protection locked="0"/>
    </xf>
    <xf numFmtId="49" fontId="39" fillId="2" borderId="5" xfId="0" applyNumberFormat="1" applyFont="1" applyFill="1" applyBorder="1" applyAlignment="1" applyProtection="1">
      <alignment horizontal="center" wrapText="1"/>
      <protection locked="0"/>
    </xf>
    <xf numFmtId="49" fontId="39" fillId="2" borderId="5" xfId="0" applyNumberFormat="1" applyFont="1" applyFill="1" applyBorder="1" applyAlignment="1">
      <alignment horizontal="center" wrapText="1"/>
    </xf>
    <xf numFmtId="49" fontId="30" fillId="2" borderId="5" xfId="0" applyNumberFormat="1" applyFont="1" applyFill="1" applyBorder="1" applyAlignment="1">
      <alignment horizontal="center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165" fontId="27" fillId="2" borderId="0" xfId="0" applyNumberFormat="1" applyFont="1" applyFill="1" applyAlignment="1">
      <alignment horizontal="center" wrapText="1"/>
    </xf>
    <xf numFmtId="168" fontId="32" fillId="2" borderId="5" xfId="0" applyNumberFormat="1" applyFont="1" applyFill="1" applyBorder="1" applyAlignment="1" applyProtection="1">
      <alignment horizontal="center" wrapText="1"/>
    </xf>
    <xf numFmtId="0" fontId="20" fillId="2" borderId="5" xfId="0" applyFont="1" applyFill="1" applyBorder="1" applyAlignment="1">
      <alignment horizontal="center" wrapText="1"/>
    </xf>
    <xf numFmtId="166" fontId="32" fillId="2" borderId="5" xfId="0" applyNumberFormat="1" applyFont="1" applyFill="1" applyBorder="1" applyAlignment="1">
      <alignment horizontal="center" wrapText="1"/>
    </xf>
    <xf numFmtId="168" fontId="32" fillId="2" borderId="5" xfId="0" applyNumberFormat="1" applyFont="1" applyFill="1" applyBorder="1" applyAlignment="1">
      <alignment horizontal="center" wrapText="1"/>
    </xf>
    <xf numFmtId="0" fontId="40" fillId="2" borderId="0" xfId="0" applyFont="1" applyFill="1" applyBorder="1" applyAlignment="1">
      <alignment horizontal="right" wrapText="1"/>
    </xf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/>
    <xf numFmtId="49" fontId="41" fillId="2" borderId="5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right" wrapText="1"/>
    </xf>
    <xf numFmtId="0" fontId="26" fillId="2" borderId="0" xfId="0" applyFont="1" applyFill="1" applyBorder="1" applyAlignment="1">
      <alignment wrapText="1"/>
    </xf>
    <xf numFmtId="0" fontId="26" fillId="2" borderId="0" xfId="0" applyFont="1" applyFill="1" applyAlignment="1">
      <alignment wrapText="1"/>
    </xf>
    <xf numFmtId="0" fontId="26" fillId="2" borderId="0" xfId="0" applyFont="1" applyFill="1"/>
    <xf numFmtId="0" fontId="39" fillId="2" borderId="0" xfId="0" applyFont="1" applyFill="1" applyBorder="1" applyAlignment="1">
      <alignment horizontal="center" wrapText="1"/>
    </xf>
    <xf numFmtId="0" fontId="39" fillId="2" borderId="0" xfId="0" applyFont="1" applyFill="1" applyAlignment="1">
      <alignment horizontal="center" wrapText="1"/>
    </xf>
    <xf numFmtId="0" fontId="39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8" fontId="6" fillId="2" borderId="0" xfId="0" applyNumberFormat="1" applyFont="1" applyFill="1" applyBorder="1" applyAlignment="1">
      <alignment horizontal="center" wrapText="1"/>
    </xf>
    <xf numFmtId="168" fontId="6" fillId="2" borderId="0" xfId="0" applyNumberFormat="1" applyFont="1" applyFill="1" applyAlignment="1">
      <alignment wrapText="1"/>
    </xf>
    <xf numFmtId="0" fontId="45" fillId="2" borderId="0" xfId="0" applyFont="1" applyFill="1" applyAlignment="1">
      <alignment wrapText="1"/>
    </xf>
    <xf numFmtId="168" fontId="46" fillId="2" borderId="5" xfId="0" applyNumberFormat="1" applyFont="1" applyFill="1" applyBorder="1" applyAlignment="1">
      <alignment horizontal="center" wrapText="1"/>
    </xf>
    <xf numFmtId="168" fontId="46" fillId="2" borderId="5" xfId="0" applyNumberFormat="1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wrapText="1"/>
    </xf>
    <xf numFmtId="4" fontId="47" fillId="2" borderId="0" xfId="0" applyNumberFormat="1" applyFont="1" applyFill="1" applyAlignment="1">
      <alignment horizontal="center" wrapText="1"/>
    </xf>
    <xf numFmtId="168" fontId="48" fillId="2" borderId="0" xfId="0" applyNumberFormat="1" applyFont="1" applyFill="1" applyAlignment="1">
      <alignment horizontal="center" wrapText="1"/>
    </xf>
    <xf numFmtId="166" fontId="6" fillId="2" borderId="0" xfId="0" applyNumberFormat="1" applyFont="1" applyFill="1" applyAlignment="1">
      <alignment horizontal="center" wrapText="1"/>
    </xf>
    <xf numFmtId="168" fontId="49" fillId="2" borderId="0" xfId="0" applyNumberFormat="1" applyFont="1" applyFill="1" applyBorder="1" applyAlignment="1">
      <alignment horizontal="center" wrapText="1"/>
    </xf>
    <xf numFmtId="168" fontId="50" fillId="2" borderId="0" xfId="0" applyNumberFormat="1" applyFont="1" applyFill="1" applyBorder="1" applyAlignment="1">
      <alignment horizontal="center" wrapText="1"/>
    </xf>
    <xf numFmtId="168" fontId="51" fillId="2" borderId="0" xfId="0" applyNumberFormat="1" applyFont="1" applyFill="1" applyAlignment="1">
      <alignment horizontal="center" wrapText="1"/>
    </xf>
    <xf numFmtId="0" fontId="50" fillId="2" borderId="0" xfId="0" applyFont="1" applyFill="1" applyAlignment="1">
      <alignment horizontal="center" wrapText="1"/>
    </xf>
    <xf numFmtId="4" fontId="50" fillId="2" borderId="0" xfId="0" applyNumberFormat="1" applyFont="1" applyFill="1" applyAlignment="1">
      <alignment horizontal="center" wrapText="1"/>
    </xf>
    <xf numFmtId="0" fontId="52" fillId="2" borderId="0" xfId="0" applyFont="1" applyFill="1" applyAlignment="1">
      <alignment horizontal="center" wrapText="1"/>
    </xf>
    <xf numFmtId="166" fontId="52" fillId="2" borderId="0" xfId="0" applyNumberFormat="1" applyFont="1" applyFill="1" applyAlignment="1">
      <alignment horizontal="center" wrapText="1"/>
    </xf>
    <xf numFmtId="168" fontId="53" fillId="2" borderId="0" xfId="0" applyNumberFormat="1" applyFont="1" applyFill="1" applyAlignment="1">
      <alignment horizontal="center" wrapText="1"/>
    </xf>
    <xf numFmtId="166" fontId="54" fillId="2" borderId="7" xfId="0" applyNumberFormat="1" applyFont="1" applyFill="1" applyBorder="1" applyAlignment="1">
      <alignment horizontal="center" wrapText="1"/>
    </xf>
    <xf numFmtId="49" fontId="55" fillId="2" borderId="10" xfId="0" applyNumberFormat="1" applyFont="1" applyFill="1" applyBorder="1" applyAlignment="1" applyProtection="1">
      <alignment horizontal="justify" wrapText="1"/>
      <protection locked="0"/>
    </xf>
    <xf numFmtId="49" fontId="55" fillId="2" borderId="5" xfId="0" applyNumberFormat="1" applyFont="1" applyFill="1" applyBorder="1" applyAlignment="1" applyProtection="1">
      <alignment horizontal="center" wrapText="1"/>
      <protection locked="0"/>
    </xf>
    <xf numFmtId="0" fontId="39" fillId="2" borderId="5" xfId="0" applyFont="1" applyFill="1" applyBorder="1" applyAlignment="1">
      <alignment wrapText="1"/>
    </xf>
    <xf numFmtId="0" fontId="39" fillId="2" borderId="5" xfId="0" applyFont="1" applyFill="1" applyBorder="1" applyAlignment="1" applyProtection="1">
      <alignment horizontal="left" wrapText="1"/>
      <protection locked="0"/>
    </xf>
    <xf numFmtId="0" fontId="39" fillId="2" borderId="5" xfId="0" applyFont="1" applyFill="1" applyBorder="1" applyAlignment="1">
      <alignment vertical="center" wrapText="1"/>
    </xf>
    <xf numFmtId="0" fontId="50" fillId="2" borderId="0" xfId="0" applyFont="1" applyFill="1" applyAlignment="1">
      <alignment wrapText="1"/>
    </xf>
    <xf numFmtId="168" fontId="20" fillId="2" borderId="12" xfId="0" applyNumberFormat="1" applyFont="1" applyFill="1" applyBorder="1" applyAlignment="1">
      <alignment horizontal="center" wrapText="1"/>
    </xf>
    <xf numFmtId="168" fontId="19" fillId="2" borderId="12" xfId="0" applyNumberFormat="1" applyFont="1" applyFill="1" applyBorder="1" applyAlignment="1">
      <alignment horizontal="center" wrapText="1"/>
    </xf>
    <xf numFmtId="168" fontId="20" fillId="2" borderId="0" xfId="0" applyNumberFormat="1" applyFont="1" applyFill="1" applyBorder="1" applyAlignment="1">
      <alignment horizontal="center" wrapText="1"/>
    </xf>
    <xf numFmtId="166" fontId="43" fillId="2" borderId="0" xfId="0" applyNumberFormat="1" applyFont="1" applyFill="1" applyBorder="1" applyAlignment="1">
      <alignment wrapText="1"/>
    </xf>
    <xf numFmtId="0" fontId="42" fillId="2" borderId="0" xfId="0" applyFont="1" applyFill="1" applyBorder="1" applyAlignment="1"/>
    <xf numFmtId="168" fontId="2" fillId="2" borderId="0" xfId="0" applyNumberFormat="1" applyFont="1" applyFill="1" applyBorder="1" applyAlignment="1">
      <alignment horizontal="center" wrapText="1"/>
    </xf>
    <xf numFmtId="168" fontId="19" fillId="2" borderId="0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6" fontId="21" fillId="2" borderId="5" xfId="4" applyNumberFormat="1" applyFont="1" applyFill="1" applyBorder="1" applyAlignment="1">
      <alignment horizontal="center" wrapText="1"/>
    </xf>
    <xf numFmtId="166" fontId="54" fillId="2" borderId="13" xfId="0" applyNumberFormat="1" applyFont="1" applyFill="1" applyBorder="1" applyAlignment="1">
      <alignment horizontal="center" wrapText="1"/>
    </xf>
    <xf numFmtId="168" fontId="46" fillId="2" borderId="12" xfId="0" applyNumberFormat="1" applyFont="1" applyFill="1" applyBorder="1" applyAlignment="1">
      <alignment horizontal="center" wrapText="1"/>
    </xf>
    <xf numFmtId="168" fontId="5" fillId="2" borderId="12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horizontal="center" wrapText="1"/>
    </xf>
    <xf numFmtId="0" fontId="44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6" fontId="44" fillId="2" borderId="0" xfId="0" applyNumberFormat="1" applyFont="1" applyFill="1" applyBorder="1" applyAlignment="1">
      <alignment wrapText="1"/>
    </xf>
    <xf numFmtId="0" fontId="44" fillId="2" borderId="0" xfId="0" applyFont="1" applyFill="1" applyBorder="1" applyAlignment="1">
      <alignment wrapText="1"/>
    </xf>
    <xf numFmtId="168" fontId="6" fillId="2" borderId="0" xfId="0" applyNumberFormat="1" applyFont="1" applyFill="1" applyBorder="1" applyAlignment="1">
      <alignment wrapText="1"/>
    </xf>
    <xf numFmtId="168" fontId="26" fillId="2" borderId="0" xfId="0" applyNumberFormat="1" applyFont="1" applyFill="1" applyBorder="1" applyAlignment="1">
      <alignment wrapText="1"/>
    </xf>
    <xf numFmtId="166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8" fontId="19" fillId="2" borderId="14" xfId="0" applyNumberFormat="1" applyFont="1" applyFill="1" applyBorder="1" applyAlignment="1">
      <alignment horizontal="center" wrapText="1"/>
    </xf>
    <xf numFmtId="0" fontId="39" fillId="2" borderId="14" xfId="0" applyFont="1" applyFill="1" applyBorder="1" applyAlignment="1">
      <alignment wrapText="1"/>
    </xf>
    <xf numFmtId="0" fontId="50" fillId="2" borderId="12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/>
    <xf numFmtId="0" fontId="33" fillId="2" borderId="5" xfId="0" applyFont="1" applyFill="1" applyBorder="1" applyAlignment="1">
      <alignment horizontal="center" wrapText="1"/>
    </xf>
    <xf numFmtId="0" fontId="17" fillId="2" borderId="5" xfId="0" applyFont="1" applyFill="1" applyBorder="1" applyAlignment="1"/>
    <xf numFmtId="0" fontId="34" fillId="2" borderId="5" xfId="0" applyFont="1" applyFill="1" applyBorder="1" applyAlignment="1" applyProtection="1">
      <alignment horizontal="justify" wrapText="1"/>
      <protection locked="0"/>
    </xf>
    <xf numFmtId="0" fontId="34" fillId="2" borderId="5" xfId="0" applyFont="1" applyFill="1" applyBorder="1" applyAlignment="1">
      <alignment horizontal="justify" wrapText="1"/>
    </xf>
    <xf numFmtId="49" fontId="55" fillId="2" borderId="5" xfId="0" applyNumberFormat="1" applyFont="1" applyFill="1" applyBorder="1" applyAlignment="1" applyProtection="1">
      <alignment horizontal="justify" wrapText="1"/>
      <protection locked="0"/>
    </xf>
    <xf numFmtId="0" fontId="39" fillId="2" borderId="5" xfId="0" applyFont="1" applyFill="1" applyBorder="1" applyAlignment="1"/>
    <xf numFmtId="0" fontId="55" fillId="2" borderId="5" xfId="0" applyFont="1" applyFill="1" applyBorder="1" applyAlignment="1" applyProtection="1">
      <alignment horizontal="justify" wrapText="1"/>
      <protection locked="0"/>
    </xf>
    <xf numFmtId="0" fontId="39" fillId="2" borderId="5" xfId="0" applyFont="1" applyFill="1" applyBorder="1" applyAlignment="1">
      <alignment horizontal="center"/>
    </xf>
    <xf numFmtId="49" fontId="55" fillId="2" borderId="5" xfId="0" applyNumberFormat="1" applyFont="1" applyFill="1" applyBorder="1" applyAlignment="1" applyProtection="1">
      <alignment horizontal="right" wrapText="1"/>
      <protection locked="0"/>
    </xf>
    <xf numFmtId="0" fontId="18" fillId="2" borderId="5" xfId="0" applyFont="1" applyFill="1" applyBorder="1" applyAlignment="1"/>
    <xf numFmtId="49" fontId="56" fillId="2" borderId="5" xfId="0" applyNumberFormat="1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 applyProtection="1">
      <alignment horizontal="justify" wrapText="1"/>
      <protection locked="0"/>
    </xf>
    <xf numFmtId="0" fontId="55" fillId="2" borderId="5" xfId="0" applyFont="1" applyFill="1" applyBorder="1" applyAlignment="1">
      <alignment horizontal="justify" wrapText="1"/>
    </xf>
    <xf numFmtId="0" fontId="55" fillId="2" borderId="5" xfId="0" applyFont="1" applyFill="1" applyBorder="1" applyAlignment="1"/>
    <xf numFmtId="49" fontId="55" fillId="2" borderId="5" xfId="0" applyNumberFormat="1" applyFont="1" applyFill="1" applyBorder="1" applyAlignment="1">
      <alignment horizontal="justify" wrapText="1"/>
    </xf>
    <xf numFmtId="49" fontId="56" fillId="2" borderId="5" xfId="0" applyNumberFormat="1" applyFont="1" applyFill="1" applyBorder="1" applyAlignment="1">
      <alignment horizontal="justify" wrapText="1"/>
    </xf>
    <xf numFmtId="0" fontId="34" fillId="2" borderId="5" xfId="0" applyNumberFormat="1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>
      <alignment horizontal="justify" wrapText="1"/>
    </xf>
    <xf numFmtId="0" fontId="55" fillId="2" borderId="5" xfId="1" applyFont="1" applyFill="1" applyBorder="1" applyAlignment="1" applyProtection="1">
      <alignment horizontal="justify" wrapText="1"/>
    </xf>
    <xf numFmtId="3" fontId="55" fillId="2" borderId="5" xfId="0" applyNumberFormat="1" applyFont="1" applyFill="1" applyBorder="1" applyAlignment="1">
      <alignment horizontal="justify" wrapText="1"/>
    </xf>
    <xf numFmtId="3" fontId="56" fillId="2" borderId="5" xfId="0" applyNumberFormat="1" applyFont="1" applyFill="1" applyBorder="1" applyAlignment="1">
      <alignment horizontal="justify" wrapText="1"/>
    </xf>
    <xf numFmtId="0" fontId="18" fillId="2" borderId="5" xfId="0" applyFont="1" applyFill="1" applyBorder="1" applyAlignment="1">
      <alignment horizontal="justify" wrapText="1"/>
    </xf>
    <xf numFmtId="0" fontId="41" fillId="2" borderId="5" xfId="0" applyFont="1" applyFill="1" applyBorder="1" applyAlignment="1"/>
    <xf numFmtId="0" fontId="31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8" fontId="19" fillId="2" borderId="5" xfId="0" applyNumberFormat="1" applyFont="1" applyFill="1" applyBorder="1" applyAlignment="1" applyProtection="1">
      <alignment horizontal="center" wrapText="1"/>
    </xf>
    <xf numFmtId="168" fontId="19" fillId="3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 applyProtection="1">
      <alignment horizontal="justify" wrapText="1"/>
      <protection locked="0"/>
    </xf>
    <xf numFmtId="168" fontId="35" fillId="2" borderId="5" xfId="0" applyNumberFormat="1" applyFont="1" applyFill="1" applyBorder="1" applyAlignment="1">
      <alignment horizontal="center" wrapText="1"/>
    </xf>
    <xf numFmtId="0" fontId="41" fillId="2" borderId="5" xfId="0" applyFont="1" applyFill="1" applyBorder="1" applyAlignment="1">
      <alignment horizontal="justify" wrapText="1"/>
    </xf>
    <xf numFmtId="166" fontId="20" fillId="2" borderId="7" xfId="0" applyNumberFormat="1" applyFont="1" applyFill="1" applyBorder="1" applyAlignment="1">
      <alignment horizontal="center" wrapText="1"/>
    </xf>
    <xf numFmtId="168" fontId="5" fillId="2" borderId="0" xfId="0" applyNumberFormat="1" applyFont="1" applyFill="1" applyBorder="1" applyAlignment="1">
      <alignment horizontal="center" wrapText="1"/>
    </xf>
    <xf numFmtId="168" fontId="3" fillId="2" borderId="0" xfId="0" applyNumberFormat="1" applyFont="1" applyFill="1" applyBorder="1" applyAlignment="1">
      <alignment horizontal="right" wrapText="1"/>
    </xf>
    <xf numFmtId="168" fontId="5" fillId="2" borderId="9" xfId="0" applyNumberFormat="1" applyFont="1" applyFill="1" applyBorder="1" applyAlignment="1">
      <alignment horizontal="center" wrapText="1"/>
    </xf>
    <xf numFmtId="168" fontId="57" fillId="2" borderId="6" xfId="0" applyNumberFormat="1" applyFont="1" applyFill="1" applyBorder="1" applyAlignment="1">
      <alignment horizontal="center" wrapText="1"/>
    </xf>
    <xf numFmtId="0" fontId="58" fillId="0" borderId="0" xfId="0" applyFont="1"/>
    <xf numFmtId="0" fontId="9" fillId="2" borderId="5" xfId="0" applyFont="1" applyFill="1" applyBorder="1" applyAlignment="1" applyProtection="1">
      <alignment vertical="top" wrapText="1"/>
      <protection locked="0"/>
    </xf>
    <xf numFmtId="49" fontId="18" fillId="2" borderId="5" xfId="0" applyNumberFormat="1" applyFont="1" applyFill="1" applyBorder="1" applyAlignment="1">
      <alignment horizontal="justify" wrapText="1"/>
    </xf>
    <xf numFmtId="0" fontId="43" fillId="0" borderId="0" xfId="0" applyFont="1"/>
    <xf numFmtId="0" fontId="61" fillId="0" borderId="0" xfId="2" applyFont="1"/>
    <xf numFmtId="0" fontId="62" fillId="0" borderId="0" xfId="2" applyFont="1" applyAlignment="1">
      <alignment horizontal="center"/>
    </xf>
    <xf numFmtId="0" fontId="64" fillId="2" borderId="0" xfId="0" applyFont="1" applyFill="1" applyBorder="1" applyAlignment="1">
      <alignment wrapText="1"/>
    </xf>
    <xf numFmtId="0" fontId="59" fillId="0" borderId="0" xfId="0" applyFont="1" applyAlignment="1">
      <alignment horizontal="center"/>
    </xf>
    <xf numFmtId="0" fontId="60" fillId="0" borderId="0" xfId="0" applyFont="1" applyAlignment="1"/>
    <xf numFmtId="0" fontId="43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60" fillId="0" borderId="0" xfId="0" applyFont="1" applyAlignment="1">
      <alignment horizontal="center"/>
    </xf>
    <xf numFmtId="0" fontId="43" fillId="0" borderId="0" xfId="0" applyFont="1" applyAlignment="1">
      <alignment wrapText="1"/>
    </xf>
    <xf numFmtId="0" fontId="43" fillId="0" borderId="0" xfId="2" applyFont="1" applyAlignment="1">
      <alignment horizontal="center"/>
    </xf>
    <xf numFmtId="0" fontId="43" fillId="0" borderId="0" xfId="0" applyFont="1" applyAlignment="1"/>
    <xf numFmtId="0" fontId="63" fillId="0" borderId="0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6" fontId="2" fillId="2" borderId="5" xfId="0" applyNumberFormat="1" applyFont="1" applyFill="1" applyBorder="1" applyAlignment="1">
      <alignment horizontal="center" vertical="center" wrapText="1"/>
    </xf>
    <xf numFmtId="0" fontId="42" fillId="2" borderId="0" xfId="0" applyFont="1" applyFill="1" applyBorder="1" applyAlignment="1">
      <alignment horizontal="left" wrapText="1"/>
    </xf>
    <xf numFmtId="0" fontId="33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N2162"/>
  <sheetViews>
    <sheetView showZeros="0" tabSelected="1" showOutlineSymbols="0" zoomScale="80" zoomScaleNormal="80" zoomScaleSheetLayoutView="80" workbookViewId="0">
      <pane xSplit="5" ySplit="11" topLeftCell="K83" activePane="bottomRight" state="frozen"/>
      <selection pane="topRight" activeCell="F1" sqref="F1"/>
      <selection pane="bottomLeft" activeCell="A8" sqref="A8"/>
      <selection pane="bottomRight" activeCell="X2" sqref="X2"/>
    </sheetView>
  </sheetViews>
  <sheetFormatPr defaultColWidth="9.140625" defaultRowHeight="12.75" x14ac:dyDescent="0.2"/>
  <cols>
    <col min="1" max="1" width="3.85546875" style="3" customWidth="1"/>
    <col min="2" max="2" width="8" style="87" hidden="1" customWidth="1"/>
    <col min="3" max="3" width="7.140625" style="87" customWidth="1"/>
    <col min="4" max="4" width="7.7109375" style="87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95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9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36.75" customHeight="1" x14ac:dyDescent="0.4">
      <c r="A1"/>
      <c r="B1"/>
      <c r="C1"/>
      <c r="D1" s="234"/>
      <c r="E1" s="235"/>
      <c r="F1" s="235"/>
      <c r="G1" s="235"/>
      <c r="H1"/>
      <c r="I1"/>
      <c r="J1"/>
      <c r="K1"/>
      <c r="L1"/>
      <c r="M1"/>
      <c r="N1"/>
      <c r="O1"/>
      <c r="P1"/>
      <c r="Q1"/>
      <c r="R1" s="230"/>
      <c r="S1" s="236" t="s">
        <v>383</v>
      </c>
      <c r="T1" s="237"/>
      <c r="U1" s="237"/>
      <c r="V1" s="237"/>
      <c r="W1" s="237"/>
    </row>
    <row r="2" spans="1:196" ht="46.5" customHeight="1" x14ac:dyDescent="0.4">
      <c r="A2"/>
      <c r="B2"/>
      <c r="C2"/>
      <c r="D2" s="234"/>
      <c r="E2" s="238"/>
      <c r="F2" s="238"/>
      <c r="G2" s="238"/>
      <c r="H2"/>
      <c r="I2"/>
      <c r="J2"/>
      <c r="K2"/>
      <c r="L2"/>
      <c r="M2"/>
      <c r="N2"/>
      <c r="O2"/>
      <c r="P2"/>
      <c r="Q2"/>
      <c r="R2" s="239" t="s">
        <v>389</v>
      </c>
      <c r="S2" s="239"/>
      <c r="T2" s="239"/>
      <c r="U2" s="239"/>
      <c r="V2" s="239"/>
      <c r="W2" s="239"/>
    </row>
    <row r="3" spans="1:196" ht="36" customHeight="1" x14ac:dyDescent="0.4">
      <c r="A3" s="231"/>
      <c r="B3" s="232"/>
      <c r="C3" s="232"/>
      <c r="D3" s="240"/>
      <c r="E3" s="240"/>
      <c r="F3" s="240"/>
      <c r="G3" s="240"/>
      <c r="H3"/>
      <c r="I3"/>
      <c r="J3"/>
      <c r="K3"/>
      <c r="L3"/>
      <c r="M3"/>
      <c r="N3"/>
      <c r="O3"/>
      <c r="P3"/>
      <c r="Q3"/>
      <c r="R3" s="241" t="s">
        <v>384</v>
      </c>
      <c r="S3" s="241"/>
      <c r="T3" s="241"/>
      <c r="U3" s="241"/>
      <c r="V3" s="241"/>
      <c r="W3" s="241"/>
    </row>
    <row r="5" spans="1:196" s="1" customFormat="1" ht="70.150000000000006" customHeight="1" x14ac:dyDescent="0.25">
      <c r="A5" s="242" t="s">
        <v>386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33" t="s">
        <v>385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43" t="s">
        <v>0</v>
      </c>
      <c r="B6" s="243" t="s">
        <v>103</v>
      </c>
      <c r="C6" s="243" t="s">
        <v>299</v>
      </c>
      <c r="D6" s="243" t="s">
        <v>47</v>
      </c>
      <c r="E6" s="243" t="s">
        <v>51</v>
      </c>
      <c r="F6" s="244" t="s">
        <v>1</v>
      </c>
      <c r="G6" s="244"/>
      <c r="H6" s="244"/>
      <c r="I6" s="244"/>
      <c r="J6" s="244"/>
      <c r="K6" s="244"/>
      <c r="L6" s="244" t="s">
        <v>2</v>
      </c>
      <c r="M6" s="245"/>
      <c r="N6" s="245"/>
      <c r="O6" s="245"/>
      <c r="P6" s="245"/>
      <c r="Q6" s="245"/>
      <c r="R6" s="244" t="s">
        <v>3</v>
      </c>
      <c r="S6" s="244"/>
      <c r="T6" s="244"/>
      <c r="U6" s="244"/>
      <c r="V6" s="244"/>
      <c r="W6" s="244"/>
    </row>
    <row r="7" spans="1:196" s="2" customFormat="1" ht="12.75" customHeight="1" x14ac:dyDescent="0.2">
      <c r="A7" s="243"/>
      <c r="B7" s="243"/>
      <c r="C7" s="243"/>
      <c r="D7" s="243"/>
      <c r="E7" s="243"/>
      <c r="F7" s="246" t="s">
        <v>183</v>
      </c>
      <c r="G7" s="246" t="s">
        <v>363</v>
      </c>
      <c r="H7" s="246" t="s">
        <v>364</v>
      </c>
      <c r="I7" s="246" t="s">
        <v>4</v>
      </c>
      <c r="J7" s="246" t="s">
        <v>213</v>
      </c>
      <c r="K7" s="247" t="s">
        <v>36</v>
      </c>
      <c r="L7" s="246" t="s">
        <v>183</v>
      </c>
      <c r="M7" s="246" t="s">
        <v>279</v>
      </c>
      <c r="N7" s="246" t="str">
        <f>G7</f>
        <v>затверджено на 01.07.2024</v>
      </c>
      <c r="O7" s="246" t="str">
        <f>H7</f>
        <v>виконано станом на 01.07.2024</v>
      </c>
      <c r="P7" s="246" t="s">
        <v>214</v>
      </c>
      <c r="Q7" s="247" t="s">
        <v>36</v>
      </c>
      <c r="R7" s="246" t="s">
        <v>183</v>
      </c>
      <c r="S7" s="246" t="s">
        <v>279</v>
      </c>
      <c r="T7" s="246" t="str">
        <f>G7</f>
        <v>затверджено на 01.07.2024</v>
      </c>
      <c r="U7" s="246" t="str">
        <f>H7</f>
        <v>виконано станом на 01.07.2024</v>
      </c>
      <c r="V7" s="246" t="s">
        <v>215</v>
      </c>
      <c r="W7" s="247" t="s">
        <v>36</v>
      </c>
    </row>
    <row r="8" spans="1:196" s="2" customFormat="1" ht="53.25" customHeight="1" x14ac:dyDescent="0.2">
      <c r="A8" s="243"/>
      <c r="B8" s="243"/>
      <c r="C8" s="243"/>
      <c r="D8" s="243"/>
      <c r="E8" s="243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</row>
    <row r="9" spans="1:196" s="4" customFormat="1" ht="18.75" customHeight="1" x14ac:dyDescent="0.25">
      <c r="A9" s="188">
        <v>1</v>
      </c>
      <c r="B9" s="188">
        <v>2</v>
      </c>
      <c r="C9" s="188">
        <v>2</v>
      </c>
      <c r="D9" s="188">
        <v>3</v>
      </c>
      <c r="E9" s="188">
        <v>4</v>
      </c>
      <c r="F9" s="188">
        <v>5</v>
      </c>
      <c r="G9" s="188">
        <v>6</v>
      </c>
      <c r="H9" s="188">
        <v>7</v>
      </c>
      <c r="I9" s="188">
        <v>8</v>
      </c>
      <c r="J9" s="188">
        <v>9</v>
      </c>
      <c r="K9" s="188">
        <v>10</v>
      </c>
      <c r="L9" s="188">
        <v>11</v>
      </c>
      <c r="M9" s="188">
        <v>12</v>
      </c>
      <c r="N9" s="188">
        <v>13</v>
      </c>
      <c r="O9" s="188">
        <v>14</v>
      </c>
      <c r="P9" s="188">
        <v>15</v>
      </c>
      <c r="Q9" s="188">
        <v>16</v>
      </c>
      <c r="R9" s="188">
        <v>17</v>
      </c>
      <c r="S9" s="188">
        <v>18</v>
      </c>
      <c r="T9" s="188">
        <v>19</v>
      </c>
      <c r="U9" s="188">
        <v>20</v>
      </c>
      <c r="V9" s="188">
        <v>21</v>
      </c>
      <c r="W9" s="188">
        <v>22</v>
      </c>
    </row>
    <row r="10" spans="1:196" s="1" customFormat="1" ht="29.25" customHeight="1" x14ac:dyDescent="0.3">
      <c r="A10" s="189"/>
      <c r="B10" s="73"/>
      <c r="C10" s="73"/>
      <c r="D10" s="73"/>
      <c r="E10" s="190" t="s">
        <v>5</v>
      </c>
      <c r="F10" s="13">
        <f>SUM(F188)</f>
        <v>883050.29999999993</v>
      </c>
      <c r="G10" s="13">
        <f>SUM(G188)</f>
        <v>485229.80000000005</v>
      </c>
      <c r="H10" s="13">
        <f>SUM(H188)</f>
        <v>415301.69999999995</v>
      </c>
      <c r="I10" s="19">
        <v>1</v>
      </c>
      <c r="J10" s="13">
        <f>H10-G10</f>
        <v>-69928.100000000093</v>
      </c>
      <c r="K10" s="19">
        <f>IFERROR(100%*(H10/G10),"")</f>
        <v>0.85588663350849414</v>
      </c>
      <c r="L10" s="13">
        <f>SUM(L188)</f>
        <v>104240</v>
      </c>
      <c r="M10" s="13">
        <f>SUM(M188)</f>
        <v>107394.7</v>
      </c>
      <c r="N10" s="13">
        <f>SUM(N188)</f>
        <v>78904.600000000006</v>
      </c>
      <c r="O10" s="13">
        <f>SUM(O188)</f>
        <v>52615.7</v>
      </c>
      <c r="P10" s="13">
        <f>O10-N10</f>
        <v>-26288.900000000009</v>
      </c>
      <c r="Q10" s="19">
        <f>IFERROR(100%*(O10/N10),"")</f>
        <v>0.66682677562524861</v>
      </c>
      <c r="R10" s="13">
        <f>SUM(R188)</f>
        <v>987290.29999999993</v>
      </c>
      <c r="S10" s="13">
        <f>SUM(S188)</f>
        <v>990445</v>
      </c>
      <c r="T10" s="13">
        <f>SUM(T188)</f>
        <v>564134.40000000002</v>
      </c>
      <c r="U10" s="13">
        <f>SUM(U188)</f>
        <v>467917.4</v>
      </c>
      <c r="V10" s="13">
        <f>U10-T10</f>
        <v>-96217</v>
      </c>
      <c r="W10" s="19">
        <f>IFERROR(100%*(U10/T10),"")</f>
        <v>0.82944312560978373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41" customFormat="1" ht="37.15" customHeight="1" x14ac:dyDescent="0.3">
      <c r="A11" s="191"/>
      <c r="B11" s="38"/>
      <c r="C11" s="38"/>
      <c r="D11" s="38"/>
      <c r="E11" s="192" t="s">
        <v>328</v>
      </c>
      <c r="F11" s="13">
        <f>SUM(F22,F32,F33,F35,F38,F39,F41,F66,F84,F114)</f>
        <v>187571.99999999997</v>
      </c>
      <c r="G11" s="13">
        <f t="shared" ref="G11" si="0">SUM(G22,G32,G33,G35,G38,G39,G41,G66,G84,G114)</f>
        <v>110678.39999999998</v>
      </c>
      <c r="H11" s="13">
        <f>SUM(H22,H32,H33,H35,H38,H39,H41,H66,H84,H114)</f>
        <v>109924.9</v>
      </c>
      <c r="I11" s="19">
        <f>H11/$H$10</f>
        <v>0.26468685295533345</v>
      </c>
      <c r="J11" s="13">
        <f>H11-G11</f>
        <v>-753.49999999998545</v>
      </c>
      <c r="K11" s="19">
        <f t="shared" ref="K11:K12" si="1">IFERROR(100%*(H11/G11),"")</f>
        <v>0.99319198687368104</v>
      </c>
      <c r="L11" s="13">
        <f>SUM(L22,L32,L33,L35,L38,L39,L41,L66,L84,L114)</f>
        <v>2065.4</v>
      </c>
      <c r="M11" s="13">
        <f t="shared" ref="M11:O11" si="2">SUM(M22,M32,M33,M35,M38,M39,M41,M66,M84,M114)</f>
        <v>2065.4</v>
      </c>
      <c r="N11" s="13">
        <f t="shared" si="2"/>
        <v>2018.3000000000002</v>
      </c>
      <c r="O11" s="13">
        <f t="shared" si="2"/>
        <v>0</v>
      </c>
      <c r="P11" s="13">
        <f t="shared" ref="P11:P76" si="3">O11-N11</f>
        <v>-2018.3000000000002</v>
      </c>
      <c r="Q11" s="19">
        <f t="shared" ref="Q11:Q76" si="4">IFERROR(100%*(O11/N11),"")</f>
        <v>0</v>
      </c>
      <c r="R11" s="13">
        <f t="shared" ref="R11:U11" si="5">SUM(R22,R32,R33,R35,R38,R39,R41,R66,R84,R114)</f>
        <v>189637.39999999997</v>
      </c>
      <c r="S11" s="13">
        <f t="shared" si="5"/>
        <v>189637.39999999997</v>
      </c>
      <c r="T11" s="13">
        <f>SUM(T22,T32,T33,T35,T38,T39,T41,T66,T84,T114)</f>
        <v>112696.69999999998</v>
      </c>
      <c r="U11" s="13">
        <f t="shared" si="5"/>
        <v>109924.9</v>
      </c>
      <c r="V11" s="13">
        <f t="shared" ref="V11:V86" si="6">U11-T11</f>
        <v>-2771.7999999999884</v>
      </c>
      <c r="W11" s="19">
        <f t="shared" ref="W11:W74" si="7">IFERROR(100%*(U11/T11),"")</f>
        <v>0.9754047811515334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</row>
    <row r="12" spans="1:196" s="1" customFormat="1" ht="27.75" customHeight="1" x14ac:dyDescent="0.3">
      <c r="A12" s="189"/>
      <c r="B12" s="42"/>
      <c r="C12" s="42"/>
      <c r="D12" s="42"/>
      <c r="E12" s="193" t="s">
        <v>382</v>
      </c>
      <c r="F12" s="13">
        <f>SUM(F80,F75,F55,F42,F13)</f>
        <v>621297.19999999995</v>
      </c>
      <c r="G12" s="13">
        <f>SUM(G80,G75,G55,G42,G13)</f>
        <v>353270</v>
      </c>
      <c r="H12" s="13">
        <f>SUM(H80,H75,H55,H42,H13)</f>
        <v>297643.3</v>
      </c>
      <c r="I12" s="19">
        <f t="shared" ref="I12:I86" si="8">H12/$H$10</f>
        <v>0.71669174482069309</v>
      </c>
      <c r="J12" s="13">
        <f t="shared" ref="J12:J77" si="9">H12-G12</f>
        <v>-55626.700000000012</v>
      </c>
      <c r="K12" s="19">
        <f t="shared" si="1"/>
        <v>0.84253771902510821</v>
      </c>
      <c r="L12" s="13">
        <f>SUM(L80,L75,L55,L42,L13)</f>
        <v>32527.500000000004</v>
      </c>
      <c r="M12" s="13">
        <f>SUM(M80,M75,M55,M42,M13)</f>
        <v>35528.400000000009</v>
      </c>
      <c r="N12" s="13">
        <f>SUM(N80,N75,N55,N42,N13)</f>
        <v>24279.3</v>
      </c>
      <c r="O12" s="13">
        <f>SUM(O80,O75,O55,O42,O13)</f>
        <v>12400.800000000001</v>
      </c>
      <c r="P12" s="13">
        <f t="shared" si="3"/>
        <v>-11878.499999999998</v>
      </c>
      <c r="Q12" s="19">
        <f t="shared" si="4"/>
        <v>0.5107560761636456</v>
      </c>
      <c r="R12" s="13">
        <f t="shared" ref="R12:R86" si="10">SUM(F12,L12)</f>
        <v>653824.69999999995</v>
      </c>
      <c r="S12" s="13">
        <f t="shared" ref="S12:S86" si="11">SUM(F12,M12)</f>
        <v>656825.59999999998</v>
      </c>
      <c r="T12" s="13">
        <f>SUM(G12,N12)</f>
        <v>377549.3</v>
      </c>
      <c r="U12" s="13">
        <f t="shared" ref="U12:U13" si="12">SUM(H12,O12)</f>
        <v>310044.09999999998</v>
      </c>
      <c r="V12" s="13">
        <f t="shared" si="6"/>
        <v>-67505.200000000012</v>
      </c>
      <c r="W12" s="19">
        <f t="shared" si="7"/>
        <v>0.82120162850255574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91">
        <v>1</v>
      </c>
      <c r="B13" s="38" t="s">
        <v>13</v>
      </c>
      <c r="C13" s="38" t="s">
        <v>52</v>
      </c>
      <c r="D13" s="38"/>
      <c r="E13" s="192" t="s">
        <v>300</v>
      </c>
      <c r="F13" s="13">
        <f>F14+F15+F22+F23+F25+F28+F29+F30+F31+F33+F34+F36+F37+F38+F39+F40+F41</f>
        <v>523799</v>
      </c>
      <c r="G13" s="13">
        <f t="shared" ref="G13:H13" si="13">G14+G15+G22+G23+G25+G28+G29+G30+G31+G33+G34+G36+G37+G38+G39+G40+G41</f>
        <v>295514.5</v>
      </c>
      <c r="H13" s="13">
        <f t="shared" si="13"/>
        <v>254789.3</v>
      </c>
      <c r="I13" s="19">
        <f t="shared" si="8"/>
        <v>0.6135041103852934</v>
      </c>
      <c r="J13" s="13">
        <f t="shared" si="9"/>
        <v>-40725.200000000012</v>
      </c>
      <c r="K13" s="19">
        <f>IFERROR(100%*(H13/G13),"")</f>
        <v>0.86218882660580098</v>
      </c>
      <c r="L13" s="13">
        <f>L14+L15+L22+L23+L25+L28+L29+L30+L31+L33+L34+L36+L37+L38+L39+L40+L41</f>
        <v>17662.800000000003</v>
      </c>
      <c r="M13" s="13">
        <f t="shared" ref="M13:O13" si="14">M14+M15+M22+M23+M25+M28+M29+M30+M31+M33+M34+M36+M37+M38+M39+M40+M41</f>
        <v>20038.200000000004</v>
      </c>
      <c r="N13" s="13">
        <f t="shared" si="14"/>
        <v>13817.4</v>
      </c>
      <c r="O13" s="13">
        <f t="shared" si="14"/>
        <v>4813.4000000000005</v>
      </c>
      <c r="P13" s="13">
        <f t="shared" si="3"/>
        <v>-9004</v>
      </c>
      <c r="Q13" s="19">
        <f t="shared" si="4"/>
        <v>0.34835786761619414</v>
      </c>
      <c r="R13" s="13">
        <f t="shared" ref="R13" si="15">SUM(F13,L13)</f>
        <v>541461.80000000005</v>
      </c>
      <c r="S13" s="13">
        <f t="shared" ref="S13" si="16">SUM(F13,M13)</f>
        <v>543837.19999999995</v>
      </c>
      <c r="T13" s="13">
        <f t="shared" ref="T13" si="17">SUM(G13,N13)</f>
        <v>309331.90000000002</v>
      </c>
      <c r="U13" s="13">
        <f t="shared" si="12"/>
        <v>259602.69999999998</v>
      </c>
      <c r="V13" s="13">
        <f t="shared" si="6"/>
        <v>-49729.200000000041</v>
      </c>
      <c r="W13" s="19">
        <f t="shared" si="7"/>
        <v>0.83923675508410212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89"/>
      <c r="B14" s="43">
        <v>70101</v>
      </c>
      <c r="C14" s="114">
        <v>1010</v>
      </c>
      <c r="D14" s="115" t="s">
        <v>53</v>
      </c>
      <c r="E14" s="194" t="s">
        <v>125</v>
      </c>
      <c r="F14" s="15">
        <v>159788.29999999999</v>
      </c>
      <c r="G14" s="15">
        <v>82730.899999999994</v>
      </c>
      <c r="H14" s="15">
        <v>67508.100000000006</v>
      </c>
      <c r="I14" s="16">
        <f t="shared" si="8"/>
        <v>0.16255194717478888</v>
      </c>
      <c r="J14" s="14">
        <f t="shared" si="9"/>
        <v>-15222.799999999988</v>
      </c>
      <c r="K14" s="16">
        <f t="shared" ref="K14:K77" si="18">IFERROR(100%*(H14/G14),"")</f>
        <v>0.81599619972706705</v>
      </c>
      <c r="L14" s="14">
        <v>6186.8</v>
      </c>
      <c r="M14" s="14">
        <v>7364.1</v>
      </c>
      <c r="N14" s="14">
        <v>3470</v>
      </c>
      <c r="O14" s="14">
        <v>3229.9</v>
      </c>
      <c r="P14" s="14">
        <f t="shared" si="3"/>
        <v>-240.09999999999991</v>
      </c>
      <c r="Q14" s="16">
        <f t="shared" si="4"/>
        <v>0.93080691642651303</v>
      </c>
      <c r="R14" s="14">
        <f t="shared" si="10"/>
        <v>165975.09999999998</v>
      </c>
      <c r="S14" s="14">
        <f t="shared" si="11"/>
        <v>167152.4</v>
      </c>
      <c r="T14" s="14">
        <f>SUM(G14,N14)</f>
        <v>86200.9</v>
      </c>
      <c r="U14" s="14">
        <f>SUM(H14,O14)</f>
        <v>70738</v>
      </c>
      <c r="V14" s="14">
        <f t="shared" si="6"/>
        <v>-15462.899999999994</v>
      </c>
      <c r="W14" s="16">
        <f t="shared" si="7"/>
        <v>0.82061788217988452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35" customFormat="1" ht="42.75" customHeight="1" x14ac:dyDescent="0.3">
      <c r="A15" s="195"/>
      <c r="B15" s="118" t="s">
        <v>22</v>
      </c>
      <c r="C15" s="117">
        <v>1021</v>
      </c>
      <c r="D15" s="118" t="s">
        <v>54</v>
      </c>
      <c r="E15" s="194" t="s">
        <v>324</v>
      </c>
      <c r="F15" s="15">
        <v>141999</v>
      </c>
      <c r="G15" s="15">
        <v>83008.800000000003</v>
      </c>
      <c r="H15" s="15">
        <v>61933.3</v>
      </c>
      <c r="I15" s="16">
        <f t="shared" si="8"/>
        <v>0.14912845288136314</v>
      </c>
      <c r="J15" s="14">
        <f t="shared" si="9"/>
        <v>-21075.5</v>
      </c>
      <c r="K15" s="16">
        <f t="shared" si="18"/>
        <v>0.74610523221634328</v>
      </c>
      <c r="L15" s="14">
        <v>7563.4</v>
      </c>
      <c r="M15" s="14">
        <v>8758.7999999999993</v>
      </c>
      <c r="N15" s="14">
        <v>6644.8</v>
      </c>
      <c r="O15" s="14">
        <v>1441.7</v>
      </c>
      <c r="P15" s="14">
        <f t="shared" si="3"/>
        <v>-5203.1000000000004</v>
      </c>
      <c r="Q15" s="16">
        <f t="shared" si="4"/>
        <v>0.21696665061401396</v>
      </c>
      <c r="R15" s="14">
        <f t="shared" si="10"/>
        <v>149562.4</v>
      </c>
      <c r="S15" s="14">
        <f t="shared" si="11"/>
        <v>150757.79999999999</v>
      </c>
      <c r="T15" s="14">
        <f t="shared" ref="T15:U86" si="19">SUM(G15,N15)</f>
        <v>89653.6</v>
      </c>
      <c r="U15" s="14">
        <f t="shared" ref="U15:U78" si="20">SUM(H15,O15)</f>
        <v>63375</v>
      </c>
      <c r="V15" s="14">
        <f t="shared" si="6"/>
        <v>-26278.600000000006</v>
      </c>
      <c r="W15" s="16">
        <f t="shared" si="7"/>
        <v>0.70688739771743681</v>
      </c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  <c r="FP15" s="133"/>
      <c r="FQ15" s="133"/>
      <c r="FR15" s="133"/>
      <c r="FS15" s="133"/>
      <c r="FT15" s="133"/>
      <c r="FU15" s="133"/>
      <c r="FV15" s="133"/>
      <c r="FW15" s="133"/>
      <c r="FX15" s="133"/>
      <c r="FY15" s="133"/>
      <c r="FZ15" s="133"/>
      <c r="GA15" s="133"/>
      <c r="GB15" s="133"/>
      <c r="GC15" s="133"/>
      <c r="GD15" s="133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</row>
    <row r="16" spans="1:196" s="135" customFormat="1" ht="67.150000000000006" hidden="1" customHeight="1" x14ac:dyDescent="0.3">
      <c r="A16" s="195"/>
      <c r="B16" s="118"/>
      <c r="C16" s="117"/>
      <c r="D16" s="118"/>
      <c r="E16" s="196" t="s">
        <v>212</v>
      </c>
      <c r="F16" s="15"/>
      <c r="G16" s="15"/>
      <c r="H16" s="15"/>
      <c r="I16" s="16">
        <f t="shared" si="8"/>
        <v>0</v>
      </c>
      <c r="J16" s="14">
        <f t="shared" si="9"/>
        <v>0</v>
      </c>
      <c r="K16" s="16" t="str">
        <f t="shared" si="18"/>
        <v/>
      </c>
      <c r="L16" s="14"/>
      <c r="M16" s="14"/>
      <c r="N16" s="14"/>
      <c r="O16" s="14"/>
      <c r="P16" s="13">
        <f t="shared" si="3"/>
        <v>0</v>
      </c>
      <c r="Q16" s="19" t="str">
        <f t="shared" si="4"/>
        <v/>
      </c>
      <c r="R16" s="14">
        <f t="shared" si="10"/>
        <v>0</v>
      </c>
      <c r="S16" s="14">
        <f t="shared" si="11"/>
        <v>0</v>
      </c>
      <c r="T16" s="14">
        <f t="shared" si="19"/>
        <v>0</v>
      </c>
      <c r="U16" s="14">
        <f t="shared" si="20"/>
        <v>0</v>
      </c>
      <c r="V16" s="14">
        <f t="shared" si="6"/>
        <v>0</v>
      </c>
      <c r="W16" s="16" t="str">
        <f t="shared" si="7"/>
        <v/>
      </c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</row>
    <row r="17" spans="1:196" s="135" customFormat="1" ht="81.599999999999994" hidden="1" customHeight="1" x14ac:dyDescent="0.3">
      <c r="A17" s="195"/>
      <c r="B17" s="118"/>
      <c r="C17" s="117"/>
      <c r="D17" s="118"/>
      <c r="E17" s="196" t="s">
        <v>211</v>
      </c>
      <c r="F17" s="15"/>
      <c r="G17" s="15"/>
      <c r="H17" s="15"/>
      <c r="I17" s="16">
        <f t="shared" si="8"/>
        <v>0</v>
      </c>
      <c r="J17" s="14">
        <f t="shared" si="9"/>
        <v>0</v>
      </c>
      <c r="K17" s="16" t="str">
        <f t="shared" si="18"/>
        <v/>
      </c>
      <c r="L17" s="14"/>
      <c r="M17" s="14"/>
      <c r="N17" s="14"/>
      <c r="O17" s="14"/>
      <c r="P17" s="13">
        <f t="shared" si="3"/>
        <v>0</v>
      </c>
      <c r="Q17" s="19" t="str">
        <f t="shared" si="4"/>
        <v/>
      </c>
      <c r="R17" s="14">
        <f t="shared" si="10"/>
        <v>0</v>
      </c>
      <c r="S17" s="14">
        <f t="shared" si="11"/>
        <v>0</v>
      </c>
      <c r="T17" s="14">
        <f t="shared" si="19"/>
        <v>0</v>
      </c>
      <c r="U17" s="14">
        <f t="shared" si="20"/>
        <v>0</v>
      </c>
      <c r="V17" s="14">
        <f t="shared" si="6"/>
        <v>0</v>
      </c>
      <c r="W17" s="16" t="str">
        <f t="shared" si="7"/>
        <v/>
      </c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</row>
    <row r="18" spans="1:196" s="138" customFormat="1" ht="66" hidden="1" customHeight="1" x14ac:dyDescent="0.3">
      <c r="A18" s="197"/>
      <c r="B18" s="118"/>
      <c r="C18" s="117"/>
      <c r="D18" s="118"/>
      <c r="E18" s="196" t="s">
        <v>192</v>
      </c>
      <c r="F18" s="14"/>
      <c r="G18" s="36"/>
      <c r="H18" s="36"/>
      <c r="I18" s="16">
        <f t="shared" si="8"/>
        <v>0</v>
      </c>
      <c r="J18" s="14">
        <f t="shared" si="9"/>
        <v>0</v>
      </c>
      <c r="K18" s="16" t="str">
        <f t="shared" si="18"/>
        <v/>
      </c>
      <c r="L18" s="125"/>
      <c r="M18" s="125"/>
      <c r="N18" s="125"/>
      <c r="O18" s="125"/>
      <c r="P18" s="13">
        <f t="shared" si="3"/>
        <v>0</v>
      </c>
      <c r="Q18" s="19" t="str">
        <f t="shared" si="4"/>
        <v/>
      </c>
      <c r="R18" s="14">
        <f t="shared" si="10"/>
        <v>0</v>
      </c>
      <c r="S18" s="14">
        <f t="shared" si="11"/>
        <v>0</v>
      </c>
      <c r="T18" s="14">
        <f t="shared" si="19"/>
        <v>0</v>
      </c>
      <c r="U18" s="14">
        <f t="shared" si="20"/>
        <v>0</v>
      </c>
      <c r="V18" s="14">
        <f t="shared" si="6"/>
        <v>0</v>
      </c>
      <c r="W18" s="16" t="str">
        <f t="shared" si="7"/>
        <v/>
      </c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136"/>
      <c r="FR18" s="136"/>
      <c r="FS18" s="136"/>
      <c r="FT18" s="136"/>
      <c r="FU18" s="136"/>
      <c r="FV18" s="136"/>
      <c r="FW18" s="136"/>
      <c r="FX18" s="136"/>
      <c r="FY18" s="136"/>
      <c r="FZ18" s="136"/>
      <c r="GA18" s="136"/>
      <c r="GB18" s="136"/>
      <c r="GC18" s="136"/>
      <c r="GD18" s="136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</row>
    <row r="19" spans="1:196" s="138" customFormat="1" ht="81" hidden="1" customHeight="1" x14ac:dyDescent="0.3">
      <c r="A19" s="197"/>
      <c r="B19" s="118"/>
      <c r="C19" s="117"/>
      <c r="D19" s="118"/>
      <c r="E19" s="196" t="s">
        <v>208</v>
      </c>
      <c r="F19" s="36"/>
      <c r="G19" s="125"/>
      <c r="H19" s="36"/>
      <c r="I19" s="16">
        <f t="shared" si="8"/>
        <v>0</v>
      </c>
      <c r="J19" s="14">
        <f t="shared" si="9"/>
        <v>0</v>
      </c>
      <c r="K19" s="16" t="str">
        <f t="shared" si="18"/>
        <v/>
      </c>
      <c r="L19" s="36"/>
      <c r="M19" s="36"/>
      <c r="N19" s="36"/>
      <c r="O19" s="36"/>
      <c r="P19" s="13">
        <f t="shared" si="3"/>
        <v>0</v>
      </c>
      <c r="Q19" s="19" t="str">
        <f t="shared" si="4"/>
        <v/>
      </c>
      <c r="R19" s="36">
        <f t="shared" si="10"/>
        <v>0</v>
      </c>
      <c r="S19" s="36">
        <f t="shared" si="11"/>
        <v>0</v>
      </c>
      <c r="T19" s="36">
        <f t="shared" si="19"/>
        <v>0</v>
      </c>
      <c r="U19" s="14">
        <f t="shared" si="20"/>
        <v>0</v>
      </c>
      <c r="V19" s="14">
        <f t="shared" si="6"/>
        <v>0</v>
      </c>
      <c r="W19" s="16" t="str">
        <f t="shared" si="7"/>
        <v/>
      </c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</row>
    <row r="20" spans="1:196" s="138" customFormat="1" ht="81.599999999999994" hidden="1" customHeight="1" x14ac:dyDescent="0.3">
      <c r="A20" s="197"/>
      <c r="B20" s="118"/>
      <c r="C20" s="117"/>
      <c r="D20" s="118"/>
      <c r="E20" s="196" t="s">
        <v>207</v>
      </c>
      <c r="F20" s="125"/>
      <c r="G20" s="125"/>
      <c r="H20" s="125"/>
      <c r="I20" s="29">
        <f t="shared" si="8"/>
        <v>0</v>
      </c>
      <c r="J20" s="14">
        <f t="shared" si="9"/>
        <v>0</v>
      </c>
      <c r="K20" s="16" t="str">
        <f t="shared" si="18"/>
        <v/>
      </c>
      <c r="L20" s="36"/>
      <c r="M20" s="36"/>
      <c r="N20" s="36"/>
      <c r="O20" s="36"/>
      <c r="P20" s="13">
        <f t="shared" si="3"/>
        <v>0</v>
      </c>
      <c r="Q20" s="19" t="str">
        <f t="shared" si="4"/>
        <v/>
      </c>
      <c r="R20" s="36">
        <f t="shared" si="10"/>
        <v>0</v>
      </c>
      <c r="S20" s="36">
        <f t="shared" si="11"/>
        <v>0</v>
      </c>
      <c r="T20" s="36">
        <f t="shared" si="19"/>
        <v>0</v>
      </c>
      <c r="U20" s="14">
        <f t="shared" si="20"/>
        <v>0</v>
      </c>
      <c r="V20" s="14">
        <f t="shared" si="6"/>
        <v>0</v>
      </c>
      <c r="W20" s="16" t="str">
        <f t="shared" si="7"/>
        <v/>
      </c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</row>
    <row r="21" spans="1:196" s="138" customFormat="1" ht="78" hidden="1" customHeight="1" x14ac:dyDescent="0.3">
      <c r="A21" s="197"/>
      <c r="B21" s="118"/>
      <c r="C21" s="117"/>
      <c r="D21" s="118"/>
      <c r="E21" s="196" t="s">
        <v>242</v>
      </c>
      <c r="F21" s="14"/>
      <c r="G21" s="14"/>
      <c r="H21" s="14"/>
      <c r="I21" s="16">
        <f t="shared" si="8"/>
        <v>0</v>
      </c>
      <c r="J21" s="14">
        <f t="shared" si="9"/>
        <v>0</v>
      </c>
      <c r="K21" s="16" t="str">
        <f t="shared" si="18"/>
        <v/>
      </c>
      <c r="L21" s="36"/>
      <c r="M21" s="36"/>
      <c r="N21" s="36"/>
      <c r="O21" s="36"/>
      <c r="P21" s="13">
        <f t="shared" si="3"/>
        <v>0</v>
      </c>
      <c r="Q21" s="19" t="str">
        <f t="shared" si="4"/>
        <v/>
      </c>
      <c r="R21" s="14">
        <f t="shared" si="10"/>
        <v>0</v>
      </c>
      <c r="S21" s="14">
        <f t="shared" si="11"/>
        <v>0</v>
      </c>
      <c r="T21" s="14">
        <f t="shared" si="19"/>
        <v>0</v>
      </c>
      <c r="U21" s="14">
        <f t="shared" si="20"/>
        <v>0</v>
      </c>
      <c r="V21" s="14">
        <f t="shared" si="6"/>
        <v>0</v>
      </c>
      <c r="W21" s="16" t="str">
        <f t="shared" si="7"/>
        <v/>
      </c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</row>
    <row r="22" spans="1:196" s="135" customFormat="1" ht="54" customHeight="1" x14ac:dyDescent="0.3">
      <c r="A22" s="195"/>
      <c r="B22" s="118" t="s">
        <v>22</v>
      </c>
      <c r="C22" s="117">
        <v>1031</v>
      </c>
      <c r="D22" s="118" t="s">
        <v>54</v>
      </c>
      <c r="E22" s="194" t="s">
        <v>325</v>
      </c>
      <c r="F22" s="15">
        <v>184699.6</v>
      </c>
      <c r="G22" s="15">
        <v>108909</v>
      </c>
      <c r="H22" s="15">
        <v>108724.9</v>
      </c>
      <c r="I22" s="16">
        <f t="shared" si="8"/>
        <v>0.26179738729699398</v>
      </c>
      <c r="J22" s="14">
        <f t="shared" si="9"/>
        <v>-184.10000000000582</v>
      </c>
      <c r="K22" s="16">
        <f t="shared" si="18"/>
        <v>0.99830959792120022</v>
      </c>
      <c r="L22" s="14"/>
      <c r="M22" s="14"/>
      <c r="N22" s="14"/>
      <c r="O22" s="14"/>
      <c r="P22" s="13">
        <f t="shared" si="3"/>
        <v>0</v>
      </c>
      <c r="Q22" s="19" t="str">
        <f t="shared" si="4"/>
        <v/>
      </c>
      <c r="R22" s="14">
        <f t="shared" si="10"/>
        <v>184699.6</v>
      </c>
      <c r="S22" s="14">
        <f t="shared" si="11"/>
        <v>184699.6</v>
      </c>
      <c r="T22" s="14">
        <f t="shared" si="19"/>
        <v>108909</v>
      </c>
      <c r="U22" s="14">
        <f t="shared" si="20"/>
        <v>108724.9</v>
      </c>
      <c r="V22" s="14">
        <f t="shared" si="6"/>
        <v>-184.10000000000582</v>
      </c>
      <c r="W22" s="16">
        <f t="shared" si="7"/>
        <v>0.99830959792120022</v>
      </c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/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33"/>
      <c r="DV22" s="133"/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3"/>
      <c r="FL22" s="133"/>
      <c r="FM22" s="133"/>
      <c r="FN22" s="133"/>
      <c r="FO22" s="133"/>
      <c r="FP22" s="133"/>
      <c r="FQ22" s="133"/>
      <c r="FR22" s="133"/>
      <c r="FS22" s="133"/>
      <c r="FT22" s="133"/>
      <c r="FU22" s="133"/>
      <c r="FV22" s="133"/>
      <c r="FW22" s="133"/>
      <c r="FX22" s="133"/>
      <c r="FY22" s="133"/>
      <c r="FZ22" s="133"/>
      <c r="GA22" s="133"/>
      <c r="GB22" s="133"/>
      <c r="GC22" s="133"/>
      <c r="GD22" s="133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</row>
    <row r="23" spans="1:196" ht="136.9" hidden="1" customHeight="1" x14ac:dyDescent="0.3">
      <c r="A23" s="189"/>
      <c r="B23" s="49" t="s">
        <v>22</v>
      </c>
      <c r="C23" s="50">
        <v>1060</v>
      </c>
      <c r="D23" s="49"/>
      <c r="E23" s="198" t="s">
        <v>250</v>
      </c>
      <c r="F23" s="15"/>
      <c r="G23" s="15"/>
      <c r="H23" s="15"/>
      <c r="I23" s="16">
        <f t="shared" ref="I23" si="21">H23/$H$10</f>
        <v>0</v>
      </c>
      <c r="J23" s="14">
        <f t="shared" si="9"/>
        <v>0</v>
      </c>
      <c r="K23" s="16" t="str">
        <f t="shared" si="18"/>
        <v/>
      </c>
      <c r="L23" s="14"/>
      <c r="M23" s="14"/>
      <c r="N23" s="14"/>
      <c r="O23" s="14"/>
      <c r="P23" s="13">
        <f t="shared" si="3"/>
        <v>0</v>
      </c>
      <c r="Q23" s="19" t="str">
        <f t="shared" si="4"/>
        <v/>
      </c>
      <c r="R23" s="14">
        <f t="shared" ref="R23" si="22">SUM(F23,L23)</f>
        <v>0</v>
      </c>
      <c r="S23" s="14">
        <f t="shared" ref="S23" si="23">SUM(F23,M23)</f>
        <v>0</v>
      </c>
      <c r="T23" s="14">
        <f t="shared" ref="T23" si="24">SUM(G23,N23)</f>
        <v>0</v>
      </c>
      <c r="U23" s="14">
        <f t="shared" si="20"/>
        <v>0</v>
      </c>
      <c r="V23" s="14">
        <f t="shared" ref="V23" si="25">U23-T23</f>
        <v>0</v>
      </c>
      <c r="W23" s="16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48" customFormat="1" ht="37.9" hidden="1" customHeight="1" x14ac:dyDescent="0.3">
      <c r="A24" s="199"/>
      <c r="B24" s="51" t="s">
        <v>22</v>
      </c>
      <c r="C24" s="52">
        <v>1061</v>
      </c>
      <c r="D24" s="51" t="s">
        <v>54</v>
      </c>
      <c r="E24" s="200" t="s">
        <v>251</v>
      </c>
      <c r="F24" s="20"/>
      <c r="G24" s="20"/>
      <c r="H24" s="20"/>
      <c r="I24" s="30">
        <f t="shared" ref="I24" si="26">H24/$H$10</f>
        <v>0</v>
      </c>
      <c r="J24" s="14">
        <f t="shared" si="9"/>
        <v>0</v>
      </c>
      <c r="K24" s="16" t="str">
        <f t="shared" si="18"/>
        <v/>
      </c>
      <c r="L24" s="21"/>
      <c r="M24" s="21"/>
      <c r="N24" s="21"/>
      <c r="O24" s="21"/>
      <c r="P24" s="13">
        <f t="shared" si="3"/>
        <v>0</v>
      </c>
      <c r="Q24" s="19" t="str">
        <f t="shared" si="4"/>
        <v/>
      </c>
      <c r="R24" s="21">
        <f t="shared" ref="R24" si="27">SUM(F24,L24)</f>
        <v>0</v>
      </c>
      <c r="S24" s="21">
        <f t="shared" ref="S24" si="28">SUM(F24,M24)</f>
        <v>0</v>
      </c>
      <c r="T24" s="21">
        <f t="shared" ref="T24" si="29">SUM(G24,N24)</f>
        <v>0</v>
      </c>
      <c r="U24" s="14">
        <f t="shared" si="20"/>
        <v>0</v>
      </c>
      <c r="V24" s="21">
        <f t="shared" ref="V24" si="30">U24-T24</f>
        <v>0</v>
      </c>
      <c r="W24" s="16" t="str">
        <f t="shared" si="7"/>
        <v/>
      </c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7"/>
      <c r="GF24" s="47"/>
      <c r="GG24" s="47"/>
      <c r="GH24" s="47"/>
      <c r="GI24" s="47"/>
      <c r="GJ24" s="47"/>
      <c r="GK24" s="47"/>
      <c r="GL24" s="47"/>
      <c r="GM24" s="47"/>
      <c r="GN24" s="47"/>
    </row>
    <row r="25" spans="1:196" ht="39.75" customHeight="1" x14ac:dyDescent="0.3">
      <c r="A25" s="189"/>
      <c r="B25" s="49" t="s">
        <v>23</v>
      </c>
      <c r="C25" s="117">
        <v>1070</v>
      </c>
      <c r="D25" s="118" t="s">
        <v>58</v>
      </c>
      <c r="E25" s="194" t="s">
        <v>222</v>
      </c>
      <c r="F25" s="15">
        <v>8234.4</v>
      </c>
      <c r="G25" s="15">
        <v>4279.1000000000004</v>
      </c>
      <c r="H25" s="15">
        <v>3167.4</v>
      </c>
      <c r="I25" s="16">
        <f t="shared" si="8"/>
        <v>7.626744605187025E-3</v>
      </c>
      <c r="J25" s="14">
        <f t="shared" si="9"/>
        <v>-1111.7000000000003</v>
      </c>
      <c r="K25" s="16">
        <f t="shared" si="18"/>
        <v>0.74020237900493091</v>
      </c>
      <c r="L25" s="14"/>
      <c r="M25" s="14">
        <v>2.5</v>
      </c>
      <c r="N25" s="14">
        <v>2.5</v>
      </c>
      <c r="O25" s="14">
        <v>2.5</v>
      </c>
      <c r="P25" s="13">
        <f t="shared" si="3"/>
        <v>0</v>
      </c>
      <c r="Q25" s="16">
        <f t="shared" si="4"/>
        <v>1</v>
      </c>
      <c r="R25" s="14">
        <f t="shared" si="10"/>
        <v>8234.4</v>
      </c>
      <c r="S25" s="14">
        <f t="shared" si="11"/>
        <v>8236.9</v>
      </c>
      <c r="T25" s="14">
        <f t="shared" si="19"/>
        <v>4281.6000000000004</v>
      </c>
      <c r="U25" s="14">
        <f t="shared" si="20"/>
        <v>3169.9</v>
      </c>
      <c r="V25" s="14">
        <f t="shared" si="6"/>
        <v>-1111.7000000000003</v>
      </c>
      <c r="W25" s="16">
        <f t="shared" si="7"/>
        <v>0.74035407324364721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48" customFormat="1" ht="49.9" hidden="1" customHeight="1" x14ac:dyDescent="0.3">
      <c r="A26" s="199"/>
      <c r="B26" s="51"/>
      <c r="C26" s="52"/>
      <c r="D26" s="51"/>
      <c r="E26" s="201" t="s">
        <v>204</v>
      </c>
      <c r="F26" s="20"/>
      <c r="G26" s="20"/>
      <c r="H26" s="20"/>
      <c r="I26" s="30">
        <f t="shared" si="8"/>
        <v>0</v>
      </c>
      <c r="J26" s="14">
        <f t="shared" si="9"/>
        <v>0</v>
      </c>
      <c r="K26" s="16" t="str">
        <f t="shared" si="18"/>
        <v/>
      </c>
      <c r="L26" s="21"/>
      <c r="M26" s="21"/>
      <c r="N26" s="21"/>
      <c r="O26" s="21"/>
      <c r="P26" s="13">
        <f t="shared" si="3"/>
        <v>0</v>
      </c>
      <c r="Q26" s="19" t="str">
        <f t="shared" si="4"/>
        <v/>
      </c>
      <c r="R26" s="21">
        <f t="shared" si="10"/>
        <v>0</v>
      </c>
      <c r="S26" s="21">
        <f t="shared" si="11"/>
        <v>0</v>
      </c>
      <c r="T26" s="21">
        <f t="shared" si="19"/>
        <v>0</v>
      </c>
      <c r="U26" s="14">
        <f t="shared" si="20"/>
        <v>0</v>
      </c>
      <c r="V26" s="21">
        <f t="shared" si="6"/>
        <v>0</v>
      </c>
      <c r="W26" s="16" t="str">
        <f t="shared" si="7"/>
        <v/>
      </c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7"/>
      <c r="GF26" s="47"/>
      <c r="GG26" s="47"/>
      <c r="GH26" s="47"/>
      <c r="GI26" s="47"/>
      <c r="GJ26" s="47"/>
      <c r="GK26" s="47"/>
      <c r="GL26" s="47"/>
      <c r="GM26" s="47"/>
      <c r="GN26" s="47"/>
    </row>
    <row r="27" spans="1:196" s="48" customFormat="1" ht="80.45" hidden="1" customHeight="1" x14ac:dyDescent="0.3">
      <c r="A27" s="199"/>
      <c r="B27" s="51"/>
      <c r="C27" s="52"/>
      <c r="D27" s="51"/>
      <c r="E27" s="201" t="s">
        <v>194</v>
      </c>
      <c r="F27" s="20"/>
      <c r="G27" s="20"/>
      <c r="H27" s="20"/>
      <c r="I27" s="30">
        <f t="shared" si="8"/>
        <v>0</v>
      </c>
      <c r="J27" s="14">
        <f t="shared" si="9"/>
        <v>0</v>
      </c>
      <c r="K27" s="16" t="str">
        <f t="shared" si="18"/>
        <v/>
      </c>
      <c r="L27" s="21"/>
      <c r="M27" s="21"/>
      <c r="N27" s="21"/>
      <c r="O27" s="21"/>
      <c r="P27" s="13">
        <f t="shared" si="3"/>
        <v>0</v>
      </c>
      <c r="Q27" s="19" t="str">
        <f t="shared" si="4"/>
        <v/>
      </c>
      <c r="R27" s="21">
        <f t="shared" si="10"/>
        <v>0</v>
      </c>
      <c r="S27" s="21">
        <f t="shared" si="11"/>
        <v>0</v>
      </c>
      <c r="T27" s="21">
        <f t="shared" si="19"/>
        <v>0</v>
      </c>
      <c r="U27" s="14">
        <f t="shared" si="20"/>
        <v>0</v>
      </c>
      <c r="V27" s="21">
        <f t="shared" si="6"/>
        <v>0</v>
      </c>
      <c r="W27" s="16" t="str">
        <f t="shared" si="7"/>
        <v/>
      </c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7"/>
      <c r="GF27" s="47"/>
      <c r="GG27" s="47"/>
      <c r="GH27" s="47"/>
      <c r="GI27" s="47"/>
      <c r="GJ27" s="47"/>
      <c r="GK27" s="47"/>
      <c r="GL27" s="47"/>
      <c r="GM27" s="47"/>
      <c r="GN27" s="47"/>
    </row>
    <row r="28" spans="1:196" ht="30.75" customHeight="1" x14ac:dyDescent="0.3">
      <c r="A28" s="189"/>
      <c r="B28" s="49" t="s">
        <v>23</v>
      </c>
      <c r="C28" s="117">
        <v>1080</v>
      </c>
      <c r="D28" s="118" t="s">
        <v>57</v>
      </c>
      <c r="E28" s="194" t="s">
        <v>297</v>
      </c>
      <c r="F28" s="15">
        <v>12940.7</v>
      </c>
      <c r="G28" s="15">
        <v>8092.1</v>
      </c>
      <c r="H28" s="15">
        <v>6701.1</v>
      </c>
      <c r="I28" s="16">
        <f t="shared" si="8"/>
        <v>1.6135498602582173E-2</v>
      </c>
      <c r="J28" s="14">
        <f t="shared" si="9"/>
        <v>-1391</v>
      </c>
      <c r="K28" s="16">
        <f t="shared" si="18"/>
        <v>0.82810395323834363</v>
      </c>
      <c r="L28" s="14">
        <v>304.5</v>
      </c>
      <c r="M28" s="14">
        <v>304.5</v>
      </c>
      <c r="N28" s="14">
        <v>139.1</v>
      </c>
      <c r="O28" s="14">
        <v>139.1</v>
      </c>
      <c r="P28" s="14">
        <f t="shared" si="3"/>
        <v>0</v>
      </c>
      <c r="Q28" s="16">
        <f t="shared" si="4"/>
        <v>1</v>
      </c>
      <c r="R28" s="14">
        <f t="shared" si="10"/>
        <v>13245.2</v>
      </c>
      <c r="S28" s="14">
        <f t="shared" si="11"/>
        <v>13245.2</v>
      </c>
      <c r="T28" s="14">
        <f t="shared" si="19"/>
        <v>8231.2000000000007</v>
      </c>
      <c r="U28" s="14">
        <f t="shared" si="20"/>
        <v>6840.2000000000007</v>
      </c>
      <c r="V28" s="14">
        <f t="shared" si="6"/>
        <v>-1391</v>
      </c>
      <c r="W28" s="16">
        <f t="shared" si="7"/>
        <v>0.83100884439692879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28.5" customHeight="1" x14ac:dyDescent="0.3">
      <c r="A29" s="189"/>
      <c r="B29" s="49" t="s">
        <v>24</v>
      </c>
      <c r="C29" s="119" t="s">
        <v>230</v>
      </c>
      <c r="D29" s="119" t="s">
        <v>55</v>
      </c>
      <c r="E29" s="194" t="s">
        <v>231</v>
      </c>
      <c r="F29" s="15">
        <v>9440.2999999999993</v>
      </c>
      <c r="G29" s="15">
        <v>4846.8999999999996</v>
      </c>
      <c r="H29" s="15">
        <v>4190.7</v>
      </c>
      <c r="I29" s="16">
        <f t="shared" si="8"/>
        <v>1.0090736445336005E-2</v>
      </c>
      <c r="J29" s="14">
        <f t="shared" si="9"/>
        <v>-656.19999999999982</v>
      </c>
      <c r="K29" s="16">
        <f t="shared" si="18"/>
        <v>0.86461449586333539</v>
      </c>
      <c r="L29" s="14"/>
      <c r="M29" s="14"/>
      <c r="N29" s="14"/>
      <c r="O29" s="14"/>
      <c r="P29" s="13">
        <f t="shared" si="3"/>
        <v>0</v>
      </c>
      <c r="Q29" s="19" t="str">
        <f t="shared" si="4"/>
        <v/>
      </c>
      <c r="R29" s="14">
        <f t="shared" si="10"/>
        <v>9440.2999999999993</v>
      </c>
      <c r="S29" s="14">
        <f t="shared" si="11"/>
        <v>9440.2999999999993</v>
      </c>
      <c r="T29" s="14">
        <f t="shared" si="19"/>
        <v>4846.8999999999996</v>
      </c>
      <c r="U29" s="14">
        <f t="shared" si="20"/>
        <v>4190.7</v>
      </c>
      <c r="V29" s="14">
        <f t="shared" si="6"/>
        <v>-656.19999999999982</v>
      </c>
      <c r="W29" s="16">
        <f t="shared" si="7"/>
        <v>0.86461449586333539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89"/>
      <c r="B30" s="49"/>
      <c r="C30" s="119" t="s">
        <v>232</v>
      </c>
      <c r="D30" s="119" t="s">
        <v>55</v>
      </c>
      <c r="E30" s="202" t="s">
        <v>150</v>
      </c>
      <c r="F30" s="15">
        <v>16.3</v>
      </c>
      <c r="G30" s="15">
        <v>9.1</v>
      </c>
      <c r="H30" s="15">
        <v>3.6</v>
      </c>
      <c r="I30" s="28">
        <f t="shared" si="8"/>
        <v>8.6683969750184031E-6</v>
      </c>
      <c r="J30" s="14">
        <f t="shared" si="9"/>
        <v>-5.5</v>
      </c>
      <c r="K30" s="16">
        <f t="shared" si="18"/>
        <v>0.39560439560439564</v>
      </c>
      <c r="L30" s="14"/>
      <c r="M30" s="14"/>
      <c r="N30" s="14"/>
      <c r="O30" s="14"/>
      <c r="P30" s="13">
        <f t="shared" si="3"/>
        <v>0</v>
      </c>
      <c r="Q30" s="19" t="str">
        <f t="shared" si="4"/>
        <v/>
      </c>
      <c r="R30" s="14">
        <f t="shared" si="10"/>
        <v>16.3</v>
      </c>
      <c r="S30" s="14">
        <f t="shared" si="11"/>
        <v>16.3</v>
      </c>
      <c r="T30" s="14">
        <f t="shared" si="19"/>
        <v>9.1</v>
      </c>
      <c r="U30" s="14">
        <f t="shared" si="20"/>
        <v>3.6</v>
      </c>
      <c r="V30" s="14">
        <f t="shared" si="6"/>
        <v>-5.5</v>
      </c>
      <c r="W30" s="16">
        <f t="shared" si="7"/>
        <v>0.39560439560439564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89"/>
      <c r="B31" s="49" t="s">
        <v>25</v>
      </c>
      <c r="C31" s="119" t="s">
        <v>233</v>
      </c>
      <c r="D31" s="119" t="s">
        <v>55</v>
      </c>
      <c r="E31" s="194" t="s">
        <v>234</v>
      </c>
      <c r="F31" s="15">
        <v>820.8</v>
      </c>
      <c r="G31" s="15">
        <v>375.7</v>
      </c>
      <c r="H31" s="15">
        <v>132.1</v>
      </c>
      <c r="I31" s="16">
        <f t="shared" si="8"/>
        <v>3.1808201122220304E-4</v>
      </c>
      <c r="J31" s="14">
        <f t="shared" si="9"/>
        <v>-243.6</v>
      </c>
      <c r="K31" s="16">
        <f t="shared" si="18"/>
        <v>0.3516103273888741</v>
      </c>
      <c r="L31" s="14">
        <v>56</v>
      </c>
      <c r="M31" s="14">
        <v>56.2</v>
      </c>
      <c r="N31" s="14">
        <v>56</v>
      </c>
      <c r="O31" s="14">
        <v>0.2</v>
      </c>
      <c r="P31" s="14">
        <f t="shared" si="3"/>
        <v>-55.8</v>
      </c>
      <c r="Q31" s="16">
        <f t="shared" si="4"/>
        <v>3.5714285714285718E-3</v>
      </c>
      <c r="R31" s="14">
        <f t="shared" si="10"/>
        <v>876.8</v>
      </c>
      <c r="S31" s="14">
        <f t="shared" si="11"/>
        <v>877</v>
      </c>
      <c r="T31" s="14">
        <f t="shared" si="19"/>
        <v>431.7</v>
      </c>
      <c r="U31" s="14">
        <f t="shared" si="20"/>
        <v>132.29999999999998</v>
      </c>
      <c r="V31" s="14">
        <f t="shared" si="6"/>
        <v>-299.39999999999998</v>
      </c>
      <c r="W31" s="16">
        <f t="shared" si="7"/>
        <v>0.30646282140375258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48" customFormat="1" ht="54.75" customHeight="1" x14ac:dyDescent="0.3">
      <c r="A32" s="199"/>
      <c r="B32" s="51"/>
      <c r="C32" s="61"/>
      <c r="D32" s="61"/>
      <c r="E32" s="200" t="s">
        <v>322</v>
      </c>
      <c r="F32" s="20">
        <v>65.400000000000006</v>
      </c>
      <c r="G32" s="124">
        <v>32.700000000000003</v>
      </c>
      <c r="H32" s="20">
        <v>4</v>
      </c>
      <c r="I32" s="34">
        <f t="shared" ref="I32" si="31">H32/$H$10</f>
        <v>9.6315521944648918E-6</v>
      </c>
      <c r="J32" s="14">
        <f t="shared" si="9"/>
        <v>-28.700000000000003</v>
      </c>
      <c r="K32" s="30">
        <f t="shared" si="18"/>
        <v>0.12232415902140671</v>
      </c>
      <c r="L32" s="21"/>
      <c r="M32" s="21"/>
      <c r="N32" s="21"/>
      <c r="O32" s="21"/>
      <c r="P32" s="14">
        <f t="shared" si="3"/>
        <v>0</v>
      </c>
      <c r="Q32" s="16" t="str">
        <f t="shared" si="4"/>
        <v/>
      </c>
      <c r="R32" s="21">
        <f t="shared" ref="R32" si="32">SUM(F32,L32)</f>
        <v>65.400000000000006</v>
      </c>
      <c r="S32" s="21">
        <f t="shared" ref="S32" si="33">SUM(F32,M32)</f>
        <v>65.400000000000006</v>
      </c>
      <c r="T32" s="21">
        <f t="shared" ref="T32" si="34">SUM(G32,N32)</f>
        <v>32.700000000000003</v>
      </c>
      <c r="U32" s="21">
        <f t="shared" si="20"/>
        <v>4</v>
      </c>
      <c r="V32" s="21">
        <f t="shared" si="6"/>
        <v>-28.700000000000003</v>
      </c>
      <c r="W32" s="30">
        <f t="shared" si="7"/>
        <v>0.12232415902140671</v>
      </c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7"/>
      <c r="GF32" s="47"/>
      <c r="GG32" s="47"/>
      <c r="GH32" s="47"/>
      <c r="GI32" s="47"/>
      <c r="GJ32" s="47"/>
      <c r="GK32" s="47"/>
      <c r="GL32" s="47"/>
      <c r="GM32" s="47"/>
      <c r="GN32" s="47"/>
    </row>
    <row r="33" spans="1:196" ht="40.5" customHeight="1" x14ac:dyDescent="0.3">
      <c r="A33" s="189"/>
      <c r="B33" s="49"/>
      <c r="C33" s="119" t="s">
        <v>239</v>
      </c>
      <c r="D33" s="119" t="s">
        <v>55</v>
      </c>
      <c r="E33" s="194" t="s">
        <v>349</v>
      </c>
      <c r="F33" s="111">
        <v>2085.3000000000002</v>
      </c>
      <c r="G33" s="111">
        <v>1229.5</v>
      </c>
      <c r="H33" s="15">
        <v>938</v>
      </c>
      <c r="I33" s="16">
        <f t="shared" si="8"/>
        <v>2.2585989896020172E-3</v>
      </c>
      <c r="J33" s="14">
        <f t="shared" si="9"/>
        <v>-291.5</v>
      </c>
      <c r="K33" s="16">
        <f t="shared" si="18"/>
        <v>0.76291175274501832</v>
      </c>
      <c r="L33" s="14"/>
      <c r="M33" s="14"/>
      <c r="N33" s="14"/>
      <c r="O33" s="14"/>
      <c r="P33" s="14">
        <f t="shared" si="3"/>
        <v>0</v>
      </c>
      <c r="Q33" s="16" t="str">
        <f t="shared" si="4"/>
        <v/>
      </c>
      <c r="R33" s="14">
        <f t="shared" si="10"/>
        <v>2085.3000000000002</v>
      </c>
      <c r="S33" s="14">
        <f t="shared" si="11"/>
        <v>2085.3000000000002</v>
      </c>
      <c r="T33" s="14">
        <f t="shared" si="19"/>
        <v>1229.5</v>
      </c>
      <c r="U33" s="14">
        <f t="shared" si="20"/>
        <v>938</v>
      </c>
      <c r="V33" s="14">
        <f t="shared" ref="V33" si="35">U33-T33</f>
        <v>-291.5</v>
      </c>
      <c r="W33" s="16">
        <f t="shared" si="7"/>
        <v>0.76291175274501832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89"/>
      <c r="B34" s="49" t="s">
        <v>26</v>
      </c>
      <c r="C34" s="119" t="s">
        <v>235</v>
      </c>
      <c r="D34" s="119" t="s">
        <v>55</v>
      </c>
      <c r="E34" s="194" t="s">
        <v>236</v>
      </c>
      <c r="F34" s="111">
        <v>3112.6</v>
      </c>
      <c r="G34" s="111">
        <v>1504.6</v>
      </c>
      <c r="H34" s="15">
        <v>1250.3</v>
      </c>
      <c r="I34" s="16">
        <f t="shared" si="8"/>
        <v>3.0105824271848638E-3</v>
      </c>
      <c r="J34" s="14">
        <f t="shared" si="9"/>
        <v>-254.29999999999995</v>
      </c>
      <c r="K34" s="16">
        <f t="shared" si="18"/>
        <v>0.83098497939651739</v>
      </c>
      <c r="L34" s="14">
        <v>48</v>
      </c>
      <c r="M34" s="14">
        <v>48</v>
      </c>
      <c r="N34" s="14">
        <v>0.9</v>
      </c>
      <c r="O34" s="14"/>
      <c r="P34" s="14">
        <f t="shared" si="3"/>
        <v>-0.9</v>
      </c>
      <c r="Q34" s="16">
        <f t="shared" si="4"/>
        <v>0</v>
      </c>
      <c r="R34" s="14">
        <f t="shared" si="10"/>
        <v>3160.6</v>
      </c>
      <c r="S34" s="14">
        <f t="shared" si="11"/>
        <v>3160.6</v>
      </c>
      <c r="T34" s="14">
        <f t="shared" si="19"/>
        <v>1505.5</v>
      </c>
      <c r="U34" s="14">
        <f t="shared" si="20"/>
        <v>1250.3</v>
      </c>
      <c r="V34" s="14">
        <f t="shared" si="6"/>
        <v>-255.20000000000005</v>
      </c>
      <c r="W34" s="16">
        <f t="shared" si="7"/>
        <v>0.83048820989704419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48" customFormat="1" ht="92.25" customHeight="1" x14ac:dyDescent="0.3">
      <c r="A35" s="199"/>
      <c r="B35" s="51"/>
      <c r="C35" s="61"/>
      <c r="D35" s="61"/>
      <c r="E35" s="200" t="s">
        <v>346</v>
      </c>
      <c r="F35" s="124">
        <v>77.8</v>
      </c>
      <c r="G35" s="124">
        <v>53.4</v>
      </c>
      <c r="H35" s="20">
        <v>7.8</v>
      </c>
      <c r="I35" s="30">
        <f>H35/$H$10</f>
        <v>1.8781526779206541E-5</v>
      </c>
      <c r="J35" s="14">
        <f t="shared" si="9"/>
        <v>-45.6</v>
      </c>
      <c r="K35" s="30">
        <f>IFERROR(100%*(H35/G35),"")</f>
        <v>0.14606741573033707</v>
      </c>
      <c r="L35" s="21">
        <v>48</v>
      </c>
      <c r="M35" s="21">
        <v>48</v>
      </c>
      <c r="N35" s="21">
        <v>0.9</v>
      </c>
      <c r="O35" s="21"/>
      <c r="P35" s="21">
        <f t="shared" si="3"/>
        <v>-0.9</v>
      </c>
      <c r="Q35" s="30">
        <f t="shared" si="4"/>
        <v>0</v>
      </c>
      <c r="R35" s="21">
        <f>SUM(F35,L35)</f>
        <v>125.8</v>
      </c>
      <c r="S35" s="21">
        <f>SUM(F35,M35)</f>
        <v>125.8</v>
      </c>
      <c r="T35" s="21">
        <f>SUM(G35,N35)</f>
        <v>54.3</v>
      </c>
      <c r="U35" s="21">
        <f>SUM(H35,O35)</f>
        <v>7.8</v>
      </c>
      <c r="V35" s="21">
        <f>U35-T35</f>
        <v>-46.5</v>
      </c>
      <c r="W35" s="30">
        <f>IFERROR(100%*(U35/T35),"")</f>
        <v>0.143646408839779</v>
      </c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7"/>
      <c r="GF35" s="47"/>
      <c r="GG35" s="47"/>
      <c r="GH35" s="47"/>
      <c r="GI35" s="47"/>
      <c r="GJ35" s="47"/>
      <c r="GK35" s="47"/>
      <c r="GL35" s="47"/>
      <c r="GM35" s="47"/>
      <c r="GN35" s="47"/>
    </row>
    <row r="36" spans="1:196" ht="75" hidden="1" customHeight="1" x14ac:dyDescent="0.3">
      <c r="A36" s="189"/>
      <c r="B36" s="49"/>
      <c r="C36" s="60" t="s">
        <v>252</v>
      </c>
      <c r="D36" s="60" t="s">
        <v>55</v>
      </c>
      <c r="E36" s="194" t="s">
        <v>254</v>
      </c>
      <c r="F36" s="15"/>
      <c r="G36" s="15"/>
      <c r="H36" s="15"/>
      <c r="I36" s="29">
        <f t="shared" si="8"/>
        <v>0</v>
      </c>
      <c r="J36" s="14">
        <f t="shared" si="9"/>
        <v>0</v>
      </c>
      <c r="K36" s="16" t="str">
        <f t="shared" si="18"/>
        <v/>
      </c>
      <c r="L36" s="14"/>
      <c r="M36" s="14"/>
      <c r="N36" s="14"/>
      <c r="O36" s="14"/>
      <c r="P36" s="13">
        <f t="shared" si="3"/>
        <v>0</v>
      </c>
      <c r="Q36" s="19" t="str">
        <f t="shared" si="4"/>
        <v/>
      </c>
      <c r="R36" s="14">
        <f t="shared" si="10"/>
        <v>0</v>
      </c>
      <c r="S36" s="14">
        <f t="shared" si="11"/>
        <v>0</v>
      </c>
      <c r="T36" s="14">
        <f t="shared" si="19"/>
        <v>0</v>
      </c>
      <c r="U36" s="14">
        <f t="shared" si="20"/>
        <v>0</v>
      </c>
      <c r="V36" s="14">
        <f t="shared" si="6"/>
        <v>0</v>
      </c>
      <c r="W36" s="16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48" customFormat="1" ht="75" hidden="1" customHeight="1" x14ac:dyDescent="0.3">
      <c r="A37" s="199"/>
      <c r="B37" s="51"/>
      <c r="C37" s="61" t="s">
        <v>253</v>
      </c>
      <c r="D37" s="61" t="s">
        <v>55</v>
      </c>
      <c r="E37" s="200" t="s">
        <v>257</v>
      </c>
      <c r="F37" s="20"/>
      <c r="G37" s="20"/>
      <c r="H37" s="20"/>
      <c r="I37" s="30">
        <f t="shared" si="8"/>
        <v>0</v>
      </c>
      <c r="J37" s="14">
        <f t="shared" si="9"/>
        <v>0</v>
      </c>
      <c r="K37" s="16" t="str">
        <f t="shared" si="18"/>
        <v/>
      </c>
      <c r="L37" s="21"/>
      <c r="M37" s="21"/>
      <c r="N37" s="21"/>
      <c r="O37" s="21"/>
      <c r="P37" s="13">
        <f t="shared" si="3"/>
        <v>0</v>
      </c>
      <c r="Q37" s="19" t="str">
        <f t="shared" si="4"/>
        <v/>
      </c>
      <c r="R37" s="21">
        <f t="shared" si="10"/>
        <v>0</v>
      </c>
      <c r="S37" s="21">
        <f t="shared" si="11"/>
        <v>0</v>
      </c>
      <c r="T37" s="21">
        <f t="shared" si="19"/>
        <v>0</v>
      </c>
      <c r="U37" s="14">
        <f t="shared" si="20"/>
        <v>0</v>
      </c>
      <c r="V37" s="21">
        <f t="shared" si="6"/>
        <v>0</v>
      </c>
      <c r="W37" s="16" t="str">
        <f t="shared" si="7"/>
        <v/>
      </c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7"/>
      <c r="GF37" s="47"/>
      <c r="GG37" s="47"/>
      <c r="GH37" s="47"/>
      <c r="GI37" s="47"/>
      <c r="GJ37" s="47"/>
      <c r="GK37" s="47"/>
      <c r="GL37" s="47"/>
      <c r="GM37" s="47"/>
      <c r="GN37" s="47"/>
    </row>
    <row r="38" spans="1:196" ht="75" customHeight="1" x14ac:dyDescent="0.3">
      <c r="A38" s="189"/>
      <c r="B38" s="49"/>
      <c r="C38" s="119" t="s">
        <v>240</v>
      </c>
      <c r="D38" s="119" t="s">
        <v>55</v>
      </c>
      <c r="E38" s="194" t="s">
        <v>334</v>
      </c>
      <c r="F38" s="15">
        <v>531.79999999999995</v>
      </c>
      <c r="G38" s="15">
        <v>398.9</v>
      </c>
      <c r="H38" s="15">
        <v>223.8</v>
      </c>
      <c r="I38" s="29">
        <f t="shared" si="8"/>
        <v>5.3888534528031076E-4</v>
      </c>
      <c r="J38" s="14">
        <f t="shared" si="9"/>
        <v>-175.09999999999997</v>
      </c>
      <c r="K38" s="16">
        <f t="shared" si="18"/>
        <v>0.56104286788668845</v>
      </c>
      <c r="L38" s="14"/>
      <c r="M38" s="14"/>
      <c r="N38" s="14"/>
      <c r="O38" s="14"/>
      <c r="P38" s="13">
        <f t="shared" si="3"/>
        <v>0</v>
      </c>
      <c r="Q38" s="19" t="str">
        <f t="shared" si="4"/>
        <v/>
      </c>
      <c r="R38" s="14">
        <f t="shared" si="10"/>
        <v>531.79999999999995</v>
      </c>
      <c r="S38" s="14">
        <f t="shared" si="11"/>
        <v>531.79999999999995</v>
      </c>
      <c r="T38" s="14">
        <f t="shared" si="19"/>
        <v>398.9</v>
      </c>
      <c r="U38" s="14">
        <f t="shared" si="20"/>
        <v>223.8</v>
      </c>
      <c r="V38" s="14">
        <f t="shared" si="6"/>
        <v>-175.09999999999997</v>
      </c>
      <c r="W38" s="16">
        <f t="shared" si="7"/>
        <v>0.56104286788668845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94.5" customHeight="1" x14ac:dyDescent="0.3">
      <c r="A39" s="203"/>
      <c r="B39" s="159"/>
      <c r="C39" s="119" t="s">
        <v>248</v>
      </c>
      <c r="D39" s="119" t="s">
        <v>55</v>
      </c>
      <c r="E39" s="194" t="s">
        <v>335</v>
      </c>
      <c r="F39" s="15">
        <v>16</v>
      </c>
      <c r="G39" s="15">
        <v>16</v>
      </c>
      <c r="H39" s="111">
        <v>16</v>
      </c>
      <c r="I39" s="29">
        <f t="shared" ref="I39:I41" si="36">H39/$H$10</f>
        <v>3.8526208777859567E-5</v>
      </c>
      <c r="J39" s="14">
        <f t="shared" si="9"/>
        <v>0</v>
      </c>
      <c r="K39" s="16">
        <f t="shared" si="18"/>
        <v>1</v>
      </c>
      <c r="L39" s="14"/>
      <c r="M39" s="14"/>
      <c r="N39" s="14"/>
      <c r="O39" s="14"/>
      <c r="P39" s="13">
        <f t="shared" si="3"/>
        <v>0</v>
      </c>
      <c r="Q39" s="19" t="str">
        <f t="shared" si="4"/>
        <v/>
      </c>
      <c r="R39" s="14">
        <f t="shared" ref="R39:R41" si="37">SUM(F39,L39)</f>
        <v>16</v>
      </c>
      <c r="S39" s="14">
        <f t="shared" ref="S39:S41" si="38">SUM(F39,M39)</f>
        <v>16</v>
      </c>
      <c r="T39" s="14">
        <f t="shared" ref="T39:T41" si="39">SUM(G39,N39)</f>
        <v>16</v>
      </c>
      <c r="U39" s="14">
        <f t="shared" si="20"/>
        <v>16</v>
      </c>
      <c r="V39" s="14">
        <f t="shared" ref="V39:V41" si="40">U39-T39</f>
        <v>0</v>
      </c>
      <c r="W39" s="16">
        <f t="shared" si="7"/>
        <v>1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115.5" customHeight="1" x14ac:dyDescent="0.3">
      <c r="A40" s="203"/>
      <c r="B40" s="159"/>
      <c r="C40" s="119" t="s">
        <v>356</v>
      </c>
      <c r="D40" s="119" t="s">
        <v>55</v>
      </c>
      <c r="E40" s="194" t="s">
        <v>358</v>
      </c>
      <c r="F40" s="15">
        <v>113.9</v>
      </c>
      <c r="G40" s="15">
        <v>113.9</v>
      </c>
      <c r="H40" s="111"/>
      <c r="I40" s="29">
        <f t="shared" si="36"/>
        <v>0</v>
      </c>
      <c r="J40" s="14">
        <f t="shared" si="9"/>
        <v>-113.9</v>
      </c>
      <c r="K40" s="16">
        <f t="shared" si="18"/>
        <v>0</v>
      </c>
      <c r="L40" s="14">
        <v>1486.7</v>
      </c>
      <c r="M40" s="14">
        <v>1486.7</v>
      </c>
      <c r="N40" s="14">
        <v>1486.7</v>
      </c>
      <c r="O40" s="14"/>
      <c r="P40" s="14">
        <f t="shared" si="3"/>
        <v>-1486.7</v>
      </c>
      <c r="Q40" s="19">
        <f t="shared" si="4"/>
        <v>0</v>
      </c>
      <c r="R40" s="14">
        <f t="shared" si="37"/>
        <v>1600.6000000000001</v>
      </c>
      <c r="S40" s="14">
        <f t="shared" si="38"/>
        <v>1600.6000000000001</v>
      </c>
      <c r="T40" s="14">
        <f t="shared" si="39"/>
        <v>1600.6000000000001</v>
      </c>
      <c r="U40" s="14">
        <f t="shared" si="20"/>
        <v>0</v>
      </c>
      <c r="V40" s="14">
        <f t="shared" si="40"/>
        <v>-1600.6000000000001</v>
      </c>
      <c r="W40" s="16">
        <f t="shared" si="7"/>
        <v>0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115.5" customHeight="1" x14ac:dyDescent="0.3">
      <c r="A41" s="203"/>
      <c r="B41" s="159"/>
      <c r="C41" s="119" t="s">
        <v>357</v>
      </c>
      <c r="D41" s="119" t="s">
        <v>55</v>
      </c>
      <c r="E41" s="194" t="s">
        <v>359</v>
      </c>
      <c r="F41" s="15"/>
      <c r="G41" s="15"/>
      <c r="H41" s="111"/>
      <c r="I41" s="29">
        <f t="shared" si="36"/>
        <v>0</v>
      </c>
      <c r="J41" s="14">
        <f t="shared" si="9"/>
        <v>0</v>
      </c>
      <c r="K41" s="16" t="str">
        <f t="shared" si="18"/>
        <v/>
      </c>
      <c r="L41" s="14">
        <v>2017.4</v>
      </c>
      <c r="M41" s="14">
        <v>2017.4</v>
      </c>
      <c r="N41" s="14">
        <v>2017.4</v>
      </c>
      <c r="O41" s="14"/>
      <c r="P41" s="14">
        <f t="shared" si="3"/>
        <v>-2017.4</v>
      </c>
      <c r="Q41" s="16">
        <f t="shared" si="4"/>
        <v>0</v>
      </c>
      <c r="R41" s="14">
        <f t="shared" si="37"/>
        <v>2017.4</v>
      </c>
      <c r="S41" s="14">
        <f t="shared" si="38"/>
        <v>2017.4</v>
      </c>
      <c r="T41" s="14">
        <f t="shared" si="39"/>
        <v>2017.4</v>
      </c>
      <c r="U41" s="14">
        <f t="shared" si="20"/>
        <v>0</v>
      </c>
      <c r="V41" s="14">
        <f t="shared" si="40"/>
        <v>-2017.4</v>
      </c>
      <c r="W41" s="16">
        <f t="shared" si="7"/>
        <v>0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63" customFormat="1" ht="32.25" customHeight="1" x14ac:dyDescent="0.3">
      <c r="A42" s="191">
        <v>2</v>
      </c>
      <c r="B42" s="38" t="s">
        <v>38</v>
      </c>
      <c r="C42" s="38" t="s">
        <v>106</v>
      </c>
      <c r="D42" s="38"/>
      <c r="E42" s="193" t="s">
        <v>39</v>
      </c>
      <c r="F42" s="13">
        <f>F43+F45+F46+F47+F48+F49+F52+F54</f>
        <v>17869.900000000001</v>
      </c>
      <c r="G42" s="13">
        <f>G43+G45+G46+G47+G48+G49+G52+G54</f>
        <v>10808.3</v>
      </c>
      <c r="H42" s="13">
        <f>H43+H45+H46+H47+H48+H49+H52+H54</f>
        <v>7677.1</v>
      </c>
      <c r="I42" s="19">
        <f t="shared" si="8"/>
        <v>1.8485597338031609E-2</v>
      </c>
      <c r="J42" s="13">
        <f t="shared" si="9"/>
        <v>-3131.1999999999989</v>
      </c>
      <c r="K42" s="19">
        <f t="shared" si="18"/>
        <v>0.7102967164123869</v>
      </c>
      <c r="L42" s="13">
        <f>SUM(L43:L54)</f>
        <v>14179.5</v>
      </c>
      <c r="M42" s="13">
        <f>SUM(M43:M54)</f>
        <v>14228.1</v>
      </c>
      <c r="N42" s="13">
        <f>SUM(N43:N54)</f>
        <v>9797.6</v>
      </c>
      <c r="O42" s="13">
        <f>SUM(O43:O54)</f>
        <v>6963.1</v>
      </c>
      <c r="P42" s="13">
        <f t="shared" si="3"/>
        <v>-2834.5</v>
      </c>
      <c r="Q42" s="19">
        <f t="shared" si="4"/>
        <v>0.71069445578509027</v>
      </c>
      <c r="R42" s="13">
        <f>R43+R45+R46+R47+R48+R49+R52+R54</f>
        <v>32049.4</v>
      </c>
      <c r="S42" s="13">
        <f>S43+S45+S46+S47+S48+S49+S52+S54</f>
        <v>32098</v>
      </c>
      <c r="T42" s="13">
        <f>T43+T45+T46+T47+T48+T49+T52+T54</f>
        <v>20605.899999999998</v>
      </c>
      <c r="U42" s="13">
        <f t="shared" si="20"/>
        <v>14640.2</v>
      </c>
      <c r="V42" s="13">
        <f t="shared" si="6"/>
        <v>-5965.6999999999971</v>
      </c>
      <c r="W42" s="19">
        <f t="shared" si="7"/>
        <v>0.71048583172780622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62"/>
      <c r="GF42" s="62"/>
      <c r="GG42" s="62"/>
      <c r="GH42" s="62"/>
      <c r="GI42" s="62"/>
      <c r="GJ42" s="62"/>
      <c r="GK42" s="62"/>
      <c r="GL42" s="62"/>
      <c r="GM42" s="62"/>
      <c r="GN42" s="62"/>
    </row>
    <row r="43" spans="1:196" ht="39" customHeight="1" x14ac:dyDescent="0.3">
      <c r="A43" s="189"/>
      <c r="B43" s="42" t="s">
        <v>40</v>
      </c>
      <c r="C43" s="119" t="s">
        <v>218</v>
      </c>
      <c r="D43" s="119" t="s">
        <v>225</v>
      </c>
      <c r="E43" s="204" t="s">
        <v>219</v>
      </c>
      <c r="F43" s="14">
        <v>10149.9</v>
      </c>
      <c r="G43" s="14">
        <v>6711.2</v>
      </c>
      <c r="H43" s="14">
        <v>4209.8</v>
      </c>
      <c r="I43" s="16">
        <f t="shared" si="8"/>
        <v>1.0136727107064576E-2</v>
      </c>
      <c r="J43" s="14">
        <f t="shared" si="9"/>
        <v>-2501.3999999999996</v>
      </c>
      <c r="K43" s="16">
        <f t="shared" si="18"/>
        <v>0.62727977112885924</v>
      </c>
      <c r="L43" s="14">
        <v>13897.5</v>
      </c>
      <c r="M43" s="14">
        <v>13897.5</v>
      </c>
      <c r="N43" s="14">
        <v>9467</v>
      </c>
      <c r="O43" s="14">
        <v>6914.5</v>
      </c>
      <c r="P43" s="14">
        <f t="shared" si="3"/>
        <v>-2552.5</v>
      </c>
      <c r="Q43" s="16">
        <f t="shared" si="4"/>
        <v>0.73037921199957745</v>
      </c>
      <c r="R43" s="14">
        <f t="shared" si="10"/>
        <v>24047.4</v>
      </c>
      <c r="S43" s="14">
        <f t="shared" si="11"/>
        <v>24047.4</v>
      </c>
      <c r="T43" s="14">
        <f t="shared" si="19"/>
        <v>16178.2</v>
      </c>
      <c r="U43" s="14">
        <f t="shared" si="20"/>
        <v>11124.3</v>
      </c>
      <c r="V43" s="14">
        <f t="shared" si="6"/>
        <v>-5053.9000000000015</v>
      </c>
      <c r="W43" s="16">
        <f t="shared" si="7"/>
        <v>0.68761048818780823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56" customFormat="1" ht="84" hidden="1" customHeight="1" x14ac:dyDescent="0.3">
      <c r="A44" s="199"/>
      <c r="B44" s="44"/>
      <c r="C44" s="120"/>
      <c r="D44" s="120"/>
      <c r="E44" s="205" t="s">
        <v>286</v>
      </c>
      <c r="F44" s="21"/>
      <c r="G44" s="21"/>
      <c r="H44" s="21"/>
      <c r="I44" s="30">
        <f t="shared" si="8"/>
        <v>0</v>
      </c>
      <c r="J44" s="14">
        <f t="shared" si="9"/>
        <v>0</v>
      </c>
      <c r="K44" s="16" t="str">
        <f t="shared" si="18"/>
        <v/>
      </c>
      <c r="L44" s="21"/>
      <c r="M44" s="21"/>
      <c r="N44" s="21"/>
      <c r="O44" s="21"/>
      <c r="P44" s="14">
        <f t="shared" si="3"/>
        <v>0</v>
      </c>
      <c r="Q44" s="16" t="str">
        <f t="shared" si="4"/>
        <v/>
      </c>
      <c r="R44" s="14">
        <f t="shared" si="10"/>
        <v>0</v>
      </c>
      <c r="S44" s="14">
        <f t="shared" si="11"/>
        <v>0</v>
      </c>
      <c r="T44" s="14">
        <f t="shared" si="19"/>
        <v>0</v>
      </c>
      <c r="U44" s="14">
        <f t="shared" si="20"/>
        <v>0</v>
      </c>
      <c r="V44" s="14">
        <f t="shared" si="6"/>
        <v>0</v>
      </c>
      <c r="W44" s="16" t="str">
        <f t="shared" si="7"/>
        <v/>
      </c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5"/>
      <c r="GF44" s="55"/>
      <c r="GG44" s="55"/>
      <c r="GH44" s="55"/>
      <c r="GI44" s="55"/>
      <c r="GJ44" s="55"/>
      <c r="GK44" s="55"/>
      <c r="GL44" s="55"/>
      <c r="GM44" s="55"/>
      <c r="GN44" s="55"/>
    </row>
    <row r="45" spans="1:196" ht="54.75" customHeight="1" x14ac:dyDescent="0.3">
      <c r="A45" s="189"/>
      <c r="B45" s="42" t="s">
        <v>42</v>
      </c>
      <c r="C45" s="115" t="s">
        <v>171</v>
      </c>
      <c r="D45" s="115" t="s">
        <v>172</v>
      </c>
      <c r="E45" s="204" t="s">
        <v>170</v>
      </c>
      <c r="F45" s="14">
        <v>620</v>
      </c>
      <c r="G45" s="14">
        <v>410</v>
      </c>
      <c r="H45" s="14">
        <v>248.7</v>
      </c>
      <c r="I45" s="29">
        <f t="shared" si="8"/>
        <v>5.9884175769085463E-4</v>
      </c>
      <c r="J45" s="14">
        <f t="shared" si="9"/>
        <v>-161.30000000000001</v>
      </c>
      <c r="K45" s="16">
        <f t="shared" si="18"/>
        <v>0.60658536585365852</v>
      </c>
      <c r="L45" s="14">
        <v>282</v>
      </c>
      <c r="M45" s="14">
        <v>330.6</v>
      </c>
      <c r="N45" s="14">
        <v>330.6</v>
      </c>
      <c r="O45" s="14">
        <v>48.6</v>
      </c>
      <c r="P45" s="14">
        <f t="shared" si="3"/>
        <v>-282</v>
      </c>
      <c r="Q45" s="16">
        <f t="shared" si="4"/>
        <v>0.14700544464609799</v>
      </c>
      <c r="R45" s="14">
        <f t="shared" si="10"/>
        <v>902</v>
      </c>
      <c r="S45" s="14">
        <f t="shared" si="11"/>
        <v>950.6</v>
      </c>
      <c r="T45" s="14">
        <f t="shared" si="19"/>
        <v>740.6</v>
      </c>
      <c r="U45" s="14">
        <f t="shared" si="20"/>
        <v>297.3</v>
      </c>
      <c r="V45" s="14">
        <f t="shared" si="6"/>
        <v>-443.3</v>
      </c>
      <c r="W45" s="16">
        <f t="shared" si="7"/>
        <v>0.40143127194166894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89"/>
      <c r="B46" s="42"/>
      <c r="C46" s="115" t="s">
        <v>312</v>
      </c>
      <c r="D46" s="115" t="s">
        <v>314</v>
      </c>
      <c r="E46" s="202" t="s">
        <v>313</v>
      </c>
      <c r="F46" s="14"/>
      <c r="G46" s="14"/>
      <c r="H46" s="14"/>
      <c r="I46" s="29">
        <f t="shared" si="8"/>
        <v>0</v>
      </c>
      <c r="J46" s="14">
        <f t="shared" si="9"/>
        <v>0</v>
      </c>
      <c r="K46" s="16" t="str">
        <f t="shared" si="18"/>
        <v/>
      </c>
      <c r="L46" s="14"/>
      <c r="M46" s="14"/>
      <c r="N46" s="14"/>
      <c r="O46" s="14"/>
      <c r="P46" s="13">
        <f t="shared" si="3"/>
        <v>0</v>
      </c>
      <c r="Q46" s="19" t="str">
        <f t="shared" si="4"/>
        <v/>
      </c>
      <c r="R46" s="14">
        <f t="shared" si="10"/>
        <v>0</v>
      </c>
      <c r="S46" s="14">
        <f>SUM(F46,M46)</f>
        <v>0</v>
      </c>
      <c r="T46" s="14">
        <f t="shared" si="19"/>
        <v>0</v>
      </c>
      <c r="U46" s="14">
        <f t="shared" si="20"/>
        <v>0</v>
      </c>
      <c r="V46" s="14">
        <f t="shared" si="6"/>
        <v>0</v>
      </c>
      <c r="W46" s="16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89"/>
      <c r="B47" s="42"/>
      <c r="C47" s="115" t="s">
        <v>316</v>
      </c>
      <c r="D47" s="115" t="s">
        <v>59</v>
      </c>
      <c r="E47" s="202" t="s">
        <v>317</v>
      </c>
      <c r="F47" s="14"/>
      <c r="G47" s="14"/>
      <c r="H47" s="14"/>
      <c r="I47" s="29">
        <f t="shared" si="8"/>
        <v>0</v>
      </c>
      <c r="J47" s="14">
        <f t="shared" si="9"/>
        <v>0</v>
      </c>
      <c r="K47" s="16" t="str">
        <f t="shared" si="18"/>
        <v/>
      </c>
      <c r="L47" s="14"/>
      <c r="M47" s="14"/>
      <c r="N47" s="14"/>
      <c r="O47" s="14"/>
      <c r="P47" s="13">
        <f t="shared" si="3"/>
        <v>0</v>
      </c>
      <c r="Q47" s="19" t="str">
        <f t="shared" si="4"/>
        <v/>
      </c>
      <c r="R47" s="14">
        <f t="shared" si="10"/>
        <v>0</v>
      </c>
      <c r="S47" s="14">
        <f>SUM(F47,M47)</f>
        <v>0</v>
      </c>
      <c r="T47" s="14">
        <f t="shared" si="19"/>
        <v>0</v>
      </c>
      <c r="U47" s="14">
        <f t="shared" si="20"/>
        <v>0</v>
      </c>
      <c r="V47" s="14">
        <f t="shared" si="6"/>
        <v>0</v>
      </c>
      <c r="W47" s="16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hidden="1" customHeight="1" x14ac:dyDescent="0.3">
      <c r="A48" s="189"/>
      <c r="B48" s="42" t="s">
        <v>42</v>
      </c>
      <c r="C48" s="115" t="s">
        <v>126</v>
      </c>
      <c r="D48" s="115" t="s">
        <v>59</v>
      </c>
      <c r="E48" s="204" t="s">
        <v>46</v>
      </c>
      <c r="F48" s="14"/>
      <c r="G48" s="14"/>
      <c r="H48" s="14"/>
      <c r="I48" s="29">
        <f t="shared" si="8"/>
        <v>0</v>
      </c>
      <c r="J48" s="14">
        <f t="shared" si="9"/>
        <v>0</v>
      </c>
      <c r="K48" s="16" t="str">
        <f t="shared" si="18"/>
        <v/>
      </c>
      <c r="L48" s="14"/>
      <c r="M48" s="14"/>
      <c r="N48" s="14"/>
      <c r="O48" s="14"/>
      <c r="P48" s="13">
        <f t="shared" si="3"/>
        <v>0</v>
      </c>
      <c r="Q48" s="19" t="str">
        <f t="shared" si="4"/>
        <v/>
      </c>
      <c r="R48" s="14">
        <f t="shared" si="10"/>
        <v>0</v>
      </c>
      <c r="S48" s="14">
        <f t="shared" si="11"/>
        <v>0</v>
      </c>
      <c r="T48" s="14">
        <f t="shared" si="19"/>
        <v>0</v>
      </c>
      <c r="U48" s="14">
        <f t="shared" si="20"/>
        <v>0</v>
      </c>
      <c r="V48" s="14">
        <f t="shared" si="6"/>
        <v>0</v>
      </c>
      <c r="W48" s="16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89"/>
      <c r="B49" s="42" t="s">
        <v>43</v>
      </c>
      <c r="C49" s="115" t="s">
        <v>127</v>
      </c>
      <c r="D49" s="115" t="s">
        <v>59</v>
      </c>
      <c r="E49" s="204" t="s">
        <v>128</v>
      </c>
      <c r="F49" s="14"/>
      <c r="G49" s="14"/>
      <c r="H49" s="14"/>
      <c r="I49" s="16">
        <f t="shared" si="8"/>
        <v>0</v>
      </c>
      <c r="J49" s="14">
        <f t="shared" si="9"/>
        <v>0</v>
      </c>
      <c r="K49" s="16" t="str">
        <f t="shared" si="18"/>
        <v/>
      </c>
      <c r="L49" s="14"/>
      <c r="M49" s="14"/>
      <c r="N49" s="14"/>
      <c r="O49" s="14"/>
      <c r="P49" s="13">
        <f t="shared" si="3"/>
        <v>0</v>
      </c>
      <c r="Q49" s="19" t="str">
        <f t="shared" si="4"/>
        <v/>
      </c>
      <c r="R49" s="14">
        <f t="shared" si="10"/>
        <v>0</v>
      </c>
      <c r="S49" s="14">
        <f t="shared" si="11"/>
        <v>0</v>
      </c>
      <c r="T49" s="14">
        <f t="shared" si="19"/>
        <v>0</v>
      </c>
      <c r="U49" s="14">
        <f t="shared" si="20"/>
        <v>0</v>
      </c>
      <c r="V49" s="14">
        <f t="shared" si="6"/>
        <v>0</v>
      </c>
      <c r="W49" s="16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48" customFormat="1" ht="79.900000000000006" hidden="1" customHeight="1" x14ac:dyDescent="0.3">
      <c r="A50" s="199"/>
      <c r="B50" s="44"/>
      <c r="C50" s="116"/>
      <c r="D50" s="116"/>
      <c r="E50" s="201" t="s">
        <v>249</v>
      </c>
      <c r="F50" s="21"/>
      <c r="G50" s="21"/>
      <c r="H50" s="21"/>
      <c r="I50" s="30">
        <f t="shared" si="8"/>
        <v>0</v>
      </c>
      <c r="J50" s="14">
        <f t="shared" si="9"/>
        <v>0</v>
      </c>
      <c r="K50" s="16" t="str">
        <f t="shared" si="18"/>
        <v/>
      </c>
      <c r="L50" s="21"/>
      <c r="M50" s="21"/>
      <c r="N50" s="21"/>
      <c r="O50" s="21"/>
      <c r="P50" s="13">
        <f t="shared" si="3"/>
        <v>0</v>
      </c>
      <c r="Q50" s="19" t="str">
        <f t="shared" si="4"/>
        <v/>
      </c>
      <c r="R50" s="21">
        <f t="shared" si="10"/>
        <v>0</v>
      </c>
      <c r="S50" s="21">
        <f t="shared" si="11"/>
        <v>0</v>
      </c>
      <c r="T50" s="14">
        <f t="shared" si="19"/>
        <v>0</v>
      </c>
      <c r="U50" s="14">
        <f t="shared" si="20"/>
        <v>0</v>
      </c>
      <c r="V50" s="14">
        <f t="shared" si="6"/>
        <v>0</v>
      </c>
      <c r="W50" s="16" t="str">
        <f t="shared" si="7"/>
        <v/>
      </c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7"/>
      <c r="GF50" s="47"/>
      <c r="GG50" s="47"/>
      <c r="GH50" s="47"/>
      <c r="GI50" s="47"/>
      <c r="GJ50" s="47"/>
      <c r="GK50" s="47"/>
      <c r="GL50" s="47"/>
      <c r="GM50" s="47"/>
      <c r="GN50" s="47"/>
    </row>
    <row r="51" spans="1:196" s="48" customFormat="1" ht="9" hidden="1" customHeight="1" x14ac:dyDescent="0.3">
      <c r="A51" s="199"/>
      <c r="B51" s="44"/>
      <c r="C51" s="116"/>
      <c r="D51" s="116"/>
      <c r="E51" s="201" t="s">
        <v>209</v>
      </c>
      <c r="F51" s="21"/>
      <c r="G51" s="21"/>
      <c r="H51" s="21"/>
      <c r="I51" s="30">
        <f t="shared" si="8"/>
        <v>0</v>
      </c>
      <c r="J51" s="14">
        <f t="shared" si="9"/>
        <v>0</v>
      </c>
      <c r="K51" s="16" t="str">
        <f t="shared" si="18"/>
        <v/>
      </c>
      <c r="L51" s="21"/>
      <c r="M51" s="21"/>
      <c r="N51" s="21"/>
      <c r="O51" s="21"/>
      <c r="P51" s="13">
        <f t="shared" si="3"/>
        <v>0</v>
      </c>
      <c r="Q51" s="19" t="str">
        <f t="shared" si="4"/>
        <v/>
      </c>
      <c r="R51" s="21">
        <f t="shared" si="10"/>
        <v>0</v>
      </c>
      <c r="S51" s="21">
        <f t="shared" si="11"/>
        <v>0</v>
      </c>
      <c r="T51" s="14">
        <f t="shared" si="19"/>
        <v>0</v>
      </c>
      <c r="U51" s="14">
        <f t="shared" si="20"/>
        <v>0</v>
      </c>
      <c r="V51" s="14">
        <f t="shared" si="6"/>
        <v>0</v>
      </c>
      <c r="W51" s="16" t="str">
        <f t="shared" si="7"/>
        <v/>
      </c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7"/>
      <c r="GF51" s="47"/>
      <c r="GG51" s="47"/>
      <c r="GH51" s="47"/>
      <c r="GI51" s="47"/>
      <c r="GJ51" s="47"/>
      <c r="GK51" s="47"/>
      <c r="GL51" s="47"/>
      <c r="GM51" s="47"/>
      <c r="GN51" s="47"/>
    </row>
    <row r="52" spans="1:196" ht="31.5" customHeight="1" x14ac:dyDescent="0.3">
      <c r="A52" s="189"/>
      <c r="B52" s="42" t="s">
        <v>44</v>
      </c>
      <c r="C52" s="115" t="s">
        <v>129</v>
      </c>
      <c r="D52" s="115" t="s">
        <v>59</v>
      </c>
      <c r="E52" s="204" t="s">
        <v>45</v>
      </c>
      <c r="F52" s="14">
        <v>3100</v>
      </c>
      <c r="G52" s="14">
        <v>1723.3</v>
      </c>
      <c r="H52" s="14">
        <v>1361.2</v>
      </c>
      <c r="I52" s="16">
        <f t="shared" si="8"/>
        <v>3.2776172117764029E-3</v>
      </c>
      <c r="J52" s="14">
        <f t="shared" si="9"/>
        <v>-362.09999999999991</v>
      </c>
      <c r="K52" s="16">
        <f t="shared" si="18"/>
        <v>0.78987988162246858</v>
      </c>
      <c r="L52" s="14"/>
      <c r="M52" s="14"/>
      <c r="N52" s="14"/>
      <c r="O52" s="14"/>
      <c r="P52" s="13">
        <f t="shared" si="3"/>
        <v>0</v>
      </c>
      <c r="Q52" s="19" t="str">
        <f t="shared" si="4"/>
        <v/>
      </c>
      <c r="R52" s="14">
        <f t="shared" si="10"/>
        <v>3100</v>
      </c>
      <c r="S52" s="14">
        <f t="shared" si="11"/>
        <v>3100</v>
      </c>
      <c r="T52" s="14">
        <f t="shared" si="19"/>
        <v>1723.3</v>
      </c>
      <c r="U52" s="14">
        <f t="shared" si="20"/>
        <v>1361.2</v>
      </c>
      <c r="V52" s="14">
        <f t="shared" si="6"/>
        <v>-362.09999999999991</v>
      </c>
      <c r="W52" s="16">
        <f t="shared" si="7"/>
        <v>0.78987988162246858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89"/>
      <c r="B53" s="42"/>
      <c r="C53" s="115" t="s">
        <v>145</v>
      </c>
      <c r="D53" s="115" t="s">
        <v>59</v>
      </c>
      <c r="E53" s="204" t="s">
        <v>144</v>
      </c>
      <c r="F53" s="14"/>
      <c r="G53" s="14"/>
      <c r="H53" s="14"/>
      <c r="I53" s="29">
        <f t="shared" si="8"/>
        <v>0</v>
      </c>
      <c r="J53" s="14">
        <f t="shared" si="9"/>
        <v>0</v>
      </c>
      <c r="K53" s="16" t="str">
        <f t="shared" si="18"/>
        <v/>
      </c>
      <c r="L53" s="14"/>
      <c r="M53" s="14"/>
      <c r="N53" s="14"/>
      <c r="O53" s="14"/>
      <c r="P53" s="13">
        <f t="shared" si="3"/>
        <v>0</v>
      </c>
      <c r="Q53" s="19" t="str">
        <f t="shared" si="4"/>
        <v/>
      </c>
      <c r="R53" s="14">
        <f t="shared" si="10"/>
        <v>0</v>
      </c>
      <c r="S53" s="14">
        <f t="shared" si="11"/>
        <v>0</v>
      </c>
      <c r="T53" s="14">
        <f t="shared" si="19"/>
        <v>0</v>
      </c>
      <c r="U53" s="14">
        <f t="shared" si="20"/>
        <v>0</v>
      </c>
      <c r="V53" s="14">
        <f t="shared" si="6"/>
        <v>0</v>
      </c>
      <c r="W53" s="16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89"/>
      <c r="B54" s="42" t="s">
        <v>41</v>
      </c>
      <c r="C54" s="119" t="s">
        <v>130</v>
      </c>
      <c r="D54" s="119" t="s">
        <v>59</v>
      </c>
      <c r="E54" s="202" t="s">
        <v>131</v>
      </c>
      <c r="F54" s="14">
        <v>4000</v>
      </c>
      <c r="G54" s="14">
        <v>1963.8</v>
      </c>
      <c r="H54" s="14">
        <v>1857.4</v>
      </c>
      <c r="I54" s="16">
        <f t="shared" si="8"/>
        <v>4.4724112614997731E-3</v>
      </c>
      <c r="J54" s="14">
        <f t="shared" si="9"/>
        <v>-106.39999999999986</v>
      </c>
      <c r="K54" s="16">
        <f t="shared" si="18"/>
        <v>0.94581932987065898</v>
      </c>
      <c r="L54" s="14"/>
      <c r="M54" s="14"/>
      <c r="N54" s="14"/>
      <c r="O54" s="14"/>
      <c r="P54" s="13">
        <f t="shared" si="3"/>
        <v>0</v>
      </c>
      <c r="Q54" s="19" t="str">
        <f t="shared" si="4"/>
        <v/>
      </c>
      <c r="R54" s="14">
        <f t="shared" si="10"/>
        <v>4000</v>
      </c>
      <c r="S54" s="14">
        <f t="shared" si="11"/>
        <v>4000</v>
      </c>
      <c r="T54" s="14">
        <f t="shared" si="19"/>
        <v>1963.8</v>
      </c>
      <c r="U54" s="14">
        <f t="shared" si="20"/>
        <v>1857.4</v>
      </c>
      <c r="V54" s="14">
        <f t="shared" si="6"/>
        <v>-106.39999999999986</v>
      </c>
      <c r="W54" s="16">
        <f t="shared" si="7"/>
        <v>0.94581932987065898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91">
        <v>3</v>
      </c>
      <c r="B55" s="38" t="s">
        <v>6</v>
      </c>
      <c r="C55" s="38" t="s">
        <v>105</v>
      </c>
      <c r="D55" s="38"/>
      <c r="E55" s="206" t="s">
        <v>90</v>
      </c>
      <c r="F55" s="13">
        <f>SUM(F56:F65,F67:F74)</f>
        <v>53575.700000000004</v>
      </c>
      <c r="G55" s="13">
        <f>SUM(G56:G65,G67:G74)</f>
        <v>32308</v>
      </c>
      <c r="H55" s="13">
        <f>SUM(H56:H65,H67:H74)</f>
        <v>25092.6</v>
      </c>
      <c r="I55" s="19">
        <f t="shared" ref="I55:I64" si="41">H55/$H$10</f>
        <v>6.0420171648707437E-2</v>
      </c>
      <c r="J55" s="13">
        <f t="shared" si="9"/>
        <v>-7215.4000000000015</v>
      </c>
      <c r="K55" s="19">
        <f t="shared" si="18"/>
        <v>0.77666831744459575</v>
      </c>
      <c r="L55" s="13">
        <f>SUM(L56:L65,L67:L74)</f>
        <v>84.899999999999991</v>
      </c>
      <c r="M55" s="13">
        <f>SUM(M56:M65,M67:M74)</f>
        <v>538.1</v>
      </c>
      <c r="N55" s="13">
        <f>SUM(N56:N65,N67:N74)</f>
        <v>476.9</v>
      </c>
      <c r="O55" s="13">
        <f>SUM(O56:O65,O67:O74)</f>
        <v>476.9</v>
      </c>
      <c r="P55" s="13">
        <f t="shared" si="3"/>
        <v>0</v>
      </c>
      <c r="Q55" s="19">
        <f t="shared" si="4"/>
        <v>1</v>
      </c>
      <c r="R55" s="13">
        <f>SUM(R56:R65,R67:R74)</f>
        <v>53660.600000000006</v>
      </c>
      <c r="S55" s="13">
        <f>SUM(S56:S65,S67:S74)</f>
        <v>54113.8</v>
      </c>
      <c r="T55" s="13">
        <f>SUM(T56:T65,T67:T74)</f>
        <v>32784.9</v>
      </c>
      <c r="U55" s="13">
        <f t="shared" si="20"/>
        <v>25569.5</v>
      </c>
      <c r="V55" s="13">
        <f t="shared" ref="V55:V64" si="42">U55-T55</f>
        <v>-7215.4000000000015</v>
      </c>
      <c r="W55" s="19">
        <f t="shared" si="7"/>
        <v>0.77991697397277404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89"/>
      <c r="B56" s="42" t="s">
        <v>111</v>
      </c>
      <c r="C56" s="115" t="s">
        <v>112</v>
      </c>
      <c r="D56" s="119" t="s">
        <v>88</v>
      </c>
      <c r="E56" s="202" t="s">
        <v>117</v>
      </c>
      <c r="F56" s="22">
        <v>150</v>
      </c>
      <c r="G56" s="22">
        <v>120</v>
      </c>
      <c r="H56" s="22">
        <v>54.7</v>
      </c>
      <c r="I56" s="29">
        <f t="shared" si="41"/>
        <v>1.3171147625930742E-4</v>
      </c>
      <c r="J56" s="14">
        <f t="shared" si="9"/>
        <v>-65.3</v>
      </c>
      <c r="K56" s="16">
        <f t="shared" si="18"/>
        <v>0.45583333333333337</v>
      </c>
      <c r="L56" s="14"/>
      <c r="M56" s="14"/>
      <c r="N56" s="14"/>
      <c r="O56" s="22"/>
      <c r="P56" s="13">
        <f t="shared" si="3"/>
        <v>0</v>
      </c>
      <c r="Q56" s="19" t="str">
        <f t="shared" si="4"/>
        <v/>
      </c>
      <c r="R56" s="14">
        <f t="shared" ref="R56:R64" si="43">SUM(F56,L56)</f>
        <v>150</v>
      </c>
      <c r="S56" s="14">
        <f t="shared" ref="S56:T56" si="44">SUM(F56,M56)</f>
        <v>150</v>
      </c>
      <c r="T56" s="14">
        <f t="shared" si="44"/>
        <v>120</v>
      </c>
      <c r="U56" s="14">
        <f t="shared" si="20"/>
        <v>54.7</v>
      </c>
      <c r="V56" s="14">
        <f t="shared" si="42"/>
        <v>-65.3</v>
      </c>
      <c r="W56" s="16">
        <f t="shared" si="7"/>
        <v>0.45583333333333337</v>
      </c>
      <c r="X56" s="7"/>
      <c r="Y56" s="7"/>
      <c r="Z56" s="64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89"/>
      <c r="B57" s="42" t="s">
        <v>115</v>
      </c>
      <c r="C57" s="115" t="s">
        <v>118</v>
      </c>
      <c r="D57" s="119" t="s">
        <v>89</v>
      </c>
      <c r="E57" s="202" t="s">
        <v>114</v>
      </c>
      <c r="F57" s="22">
        <v>28</v>
      </c>
      <c r="G57" s="22">
        <v>15.5</v>
      </c>
      <c r="H57" s="22">
        <v>13.6</v>
      </c>
      <c r="I57" s="28">
        <f t="shared" si="41"/>
        <v>3.2747277461180635E-5</v>
      </c>
      <c r="J57" s="14">
        <f t="shared" si="9"/>
        <v>-1.9000000000000004</v>
      </c>
      <c r="K57" s="16">
        <f t="shared" si="18"/>
        <v>0.8774193548387097</v>
      </c>
      <c r="L57" s="14"/>
      <c r="M57" s="14"/>
      <c r="N57" s="14"/>
      <c r="O57" s="22"/>
      <c r="P57" s="13">
        <f t="shared" si="3"/>
        <v>0</v>
      </c>
      <c r="Q57" s="19" t="str">
        <f t="shared" si="4"/>
        <v/>
      </c>
      <c r="R57" s="14">
        <f t="shared" si="43"/>
        <v>28</v>
      </c>
      <c r="S57" s="14">
        <f t="shared" ref="S57:T64" si="45">SUM(F57,M57)</f>
        <v>28</v>
      </c>
      <c r="T57" s="14">
        <f t="shared" si="45"/>
        <v>15.5</v>
      </c>
      <c r="U57" s="14">
        <f t="shared" si="20"/>
        <v>13.6</v>
      </c>
      <c r="V57" s="14">
        <f t="shared" si="42"/>
        <v>-1.9000000000000004</v>
      </c>
      <c r="W57" s="16">
        <f t="shared" si="7"/>
        <v>0.8774193548387097</v>
      </c>
      <c r="X57" s="7"/>
      <c r="Y57" s="7"/>
      <c r="Z57" s="64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2.75" customHeight="1" x14ac:dyDescent="0.3">
      <c r="A58" s="189"/>
      <c r="B58" s="42" t="s">
        <v>18</v>
      </c>
      <c r="C58" s="115" t="s">
        <v>113</v>
      </c>
      <c r="D58" s="119" t="s">
        <v>89</v>
      </c>
      <c r="E58" s="202" t="s">
        <v>92</v>
      </c>
      <c r="F58" s="22">
        <v>2062.6</v>
      </c>
      <c r="G58" s="22">
        <v>2062.6</v>
      </c>
      <c r="H58" s="22">
        <v>1792.4</v>
      </c>
      <c r="I58" s="16">
        <f t="shared" si="41"/>
        <v>4.3158985383397186E-3</v>
      </c>
      <c r="J58" s="14">
        <f t="shared" si="9"/>
        <v>-270.19999999999982</v>
      </c>
      <c r="K58" s="16">
        <f t="shared" si="18"/>
        <v>0.86900029089498698</v>
      </c>
      <c r="L58" s="14"/>
      <c r="M58" s="14"/>
      <c r="N58" s="14"/>
      <c r="O58" s="22"/>
      <c r="P58" s="13">
        <f t="shared" si="3"/>
        <v>0</v>
      </c>
      <c r="Q58" s="19" t="str">
        <f t="shared" si="4"/>
        <v/>
      </c>
      <c r="R58" s="14">
        <f t="shared" si="43"/>
        <v>2062.6</v>
      </c>
      <c r="S58" s="14">
        <f t="shared" si="45"/>
        <v>2062.6</v>
      </c>
      <c r="T58" s="14">
        <f t="shared" si="45"/>
        <v>2062.6</v>
      </c>
      <c r="U58" s="14">
        <f t="shared" si="20"/>
        <v>1792.4</v>
      </c>
      <c r="V58" s="14">
        <f t="shared" si="42"/>
        <v>-270.19999999999982</v>
      </c>
      <c r="W58" s="16">
        <f t="shared" si="7"/>
        <v>0.86900029089498698</v>
      </c>
      <c r="X58" s="7"/>
      <c r="Y58" s="7"/>
      <c r="Z58" s="64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89"/>
      <c r="B59" s="42" t="s">
        <v>93</v>
      </c>
      <c r="C59" s="119" t="s">
        <v>280</v>
      </c>
      <c r="D59" s="119" t="s">
        <v>89</v>
      </c>
      <c r="E59" s="202" t="s">
        <v>281</v>
      </c>
      <c r="F59" s="22">
        <v>13.8</v>
      </c>
      <c r="G59" s="22">
        <v>8</v>
      </c>
      <c r="H59" s="65">
        <v>1.5</v>
      </c>
      <c r="I59" s="31">
        <f t="shared" si="41"/>
        <v>3.6118320729243346E-6</v>
      </c>
      <c r="J59" s="14">
        <f t="shared" si="9"/>
        <v>-6.5</v>
      </c>
      <c r="K59" s="16">
        <f t="shared" si="18"/>
        <v>0.1875</v>
      </c>
      <c r="L59" s="14"/>
      <c r="M59" s="14"/>
      <c r="N59" s="14"/>
      <c r="O59" s="22"/>
      <c r="P59" s="13">
        <f t="shared" si="3"/>
        <v>0</v>
      </c>
      <c r="Q59" s="19" t="str">
        <f t="shared" si="4"/>
        <v/>
      </c>
      <c r="R59" s="14">
        <f t="shared" si="43"/>
        <v>13.8</v>
      </c>
      <c r="S59" s="14">
        <f t="shared" si="45"/>
        <v>13.8</v>
      </c>
      <c r="T59" s="14">
        <f t="shared" si="45"/>
        <v>8</v>
      </c>
      <c r="U59" s="14">
        <f t="shared" si="20"/>
        <v>1.5</v>
      </c>
      <c r="V59" s="14">
        <f t="shared" si="42"/>
        <v>-6.5</v>
      </c>
      <c r="W59" s="16">
        <f t="shared" si="7"/>
        <v>0.1875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hidden="1" customHeight="1" x14ac:dyDescent="0.3">
      <c r="A60" s="189"/>
      <c r="B60" s="42" t="s">
        <v>12</v>
      </c>
      <c r="C60" s="119" t="s">
        <v>95</v>
      </c>
      <c r="D60" s="119" t="s">
        <v>96</v>
      </c>
      <c r="E60" s="204" t="s">
        <v>97</v>
      </c>
      <c r="F60" s="22"/>
      <c r="G60" s="22"/>
      <c r="H60" s="22"/>
      <c r="I60" s="16">
        <f t="shared" si="41"/>
        <v>0</v>
      </c>
      <c r="J60" s="14">
        <f t="shared" si="9"/>
        <v>0</v>
      </c>
      <c r="K60" s="16" t="str">
        <f t="shared" si="18"/>
        <v/>
      </c>
      <c r="L60" s="14"/>
      <c r="M60" s="14"/>
      <c r="N60" s="14"/>
      <c r="O60" s="22"/>
      <c r="P60" s="14">
        <f t="shared" si="3"/>
        <v>0</v>
      </c>
      <c r="Q60" s="16" t="str">
        <f t="shared" si="4"/>
        <v/>
      </c>
      <c r="R60" s="14">
        <f t="shared" si="43"/>
        <v>0</v>
      </c>
      <c r="S60" s="14">
        <f t="shared" si="45"/>
        <v>0</v>
      </c>
      <c r="T60" s="14">
        <f t="shared" si="45"/>
        <v>0</v>
      </c>
      <c r="U60" s="14">
        <f t="shared" si="20"/>
        <v>0</v>
      </c>
      <c r="V60" s="14">
        <f t="shared" si="42"/>
        <v>0</v>
      </c>
      <c r="W60" s="16" t="str">
        <f t="shared" si="7"/>
        <v/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89"/>
      <c r="B61" s="42" t="s">
        <v>37</v>
      </c>
      <c r="C61" s="115" t="s">
        <v>98</v>
      </c>
      <c r="D61" s="119" t="s">
        <v>94</v>
      </c>
      <c r="E61" s="202" t="s">
        <v>119</v>
      </c>
      <c r="F61" s="22">
        <v>18608</v>
      </c>
      <c r="G61" s="22">
        <v>8996.9</v>
      </c>
      <c r="H61" s="22">
        <v>7598.6</v>
      </c>
      <c r="I61" s="16">
        <f t="shared" si="41"/>
        <v>1.8296578126215234E-2</v>
      </c>
      <c r="J61" s="14">
        <f t="shared" si="9"/>
        <v>-1398.2999999999993</v>
      </c>
      <c r="K61" s="16">
        <f t="shared" si="18"/>
        <v>0.8445797997087886</v>
      </c>
      <c r="L61" s="14">
        <v>15.3</v>
      </c>
      <c r="M61" s="14">
        <v>41.1</v>
      </c>
      <c r="N61" s="14">
        <v>30</v>
      </c>
      <c r="O61" s="22">
        <v>30</v>
      </c>
      <c r="P61" s="14">
        <f t="shared" si="3"/>
        <v>0</v>
      </c>
      <c r="Q61" s="16">
        <f t="shared" si="4"/>
        <v>1</v>
      </c>
      <c r="R61" s="14">
        <f t="shared" si="43"/>
        <v>18623.3</v>
      </c>
      <c r="S61" s="14">
        <f t="shared" si="45"/>
        <v>18649.099999999999</v>
      </c>
      <c r="T61" s="14">
        <f t="shared" si="45"/>
        <v>9026.9</v>
      </c>
      <c r="U61" s="14">
        <f t="shared" si="20"/>
        <v>7628.6</v>
      </c>
      <c r="V61" s="14">
        <f t="shared" si="42"/>
        <v>-1398.2999999999993</v>
      </c>
      <c r="W61" s="16">
        <f t="shared" si="7"/>
        <v>0.84509632321173389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66" customFormat="1" ht="34.15" hidden="1" customHeight="1" x14ac:dyDescent="0.3">
      <c r="A62" s="199"/>
      <c r="B62" s="44"/>
      <c r="C62" s="116"/>
      <c r="D62" s="120"/>
      <c r="E62" s="207" t="s">
        <v>193</v>
      </c>
      <c r="F62" s="23"/>
      <c r="G62" s="23"/>
      <c r="H62" s="23"/>
      <c r="I62" s="30">
        <f t="shared" si="41"/>
        <v>0</v>
      </c>
      <c r="J62" s="14">
        <f t="shared" si="9"/>
        <v>0</v>
      </c>
      <c r="K62" s="16" t="str">
        <f t="shared" si="18"/>
        <v/>
      </c>
      <c r="L62" s="21"/>
      <c r="M62" s="21"/>
      <c r="N62" s="21"/>
      <c r="O62" s="23"/>
      <c r="P62" s="13">
        <f t="shared" si="3"/>
        <v>0</v>
      </c>
      <c r="Q62" s="19" t="str">
        <f t="shared" si="4"/>
        <v/>
      </c>
      <c r="R62" s="21">
        <f t="shared" si="43"/>
        <v>0</v>
      </c>
      <c r="S62" s="21">
        <f t="shared" si="45"/>
        <v>0</v>
      </c>
      <c r="T62" s="21">
        <f t="shared" si="45"/>
        <v>0</v>
      </c>
      <c r="U62" s="14">
        <f t="shared" si="20"/>
        <v>0</v>
      </c>
      <c r="V62" s="21">
        <f t="shared" si="42"/>
        <v>0</v>
      </c>
      <c r="W62" s="16" t="str">
        <f t="shared" si="7"/>
        <v/>
      </c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</row>
    <row r="63" spans="1:196" s="1" customFormat="1" ht="40.5" customHeight="1" x14ac:dyDescent="0.3">
      <c r="A63" s="189"/>
      <c r="B63" s="60" t="s">
        <v>8</v>
      </c>
      <c r="C63" s="119" t="s">
        <v>99</v>
      </c>
      <c r="D63" s="119" t="s">
        <v>91</v>
      </c>
      <c r="E63" s="194" t="s">
        <v>100</v>
      </c>
      <c r="F63" s="22">
        <v>98.4</v>
      </c>
      <c r="G63" s="22">
        <v>43.2</v>
      </c>
      <c r="H63" s="65">
        <v>43.2</v>
      </c>
      <c r="I63" s="29">
        <f t="shared" si="41"/>
        <v>1.0402076370022084E-4</v>
      </c>
      <c r="J63" s="14">
        <f t="shared" si="9"/>
        <v>0</v>
      </c>
      <c r="K63" s="16">
        <f t="shared" si="18"/>
        <v>1</v>
      </c>
      <c r="L63" s="14"/>
      <c r="M63" s="14"/>
      <c r="N63" s="14"/>
      <c r="O63" s="22"/>
      <c r="P63" s="13">
        <f t="shared" si="3"/>
        <v>0</v>
      </c>
      <c r="Q63" s="19" t="str">
        <f t="shared" si="4"/>
        <v/>
      </c>
      <c r="R63" s="14">
        <f t="shared" si="43"/>
        <v>98.4</v>
      </c>
      <c r="S63" s="14">
        <f t="shared" si="45"/>
        <v>98.4</v>
      </c>
      <c r="T63" s="14">
        <f t="shared" si="45"/>
        <v>43.2</v>
      </c>
      <c r="U63" s="14">
        <f t="shared" si="20"/>
        <v>43.2</v>
      </c>
      <c r="V63" s="14">
        <f t="shared" si="42"/>
        <v>0</v>
      </c>
      <c r="W63" s="16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89"/>
      <c r="B64" s="60" t="s">
        <v>9</v>
      </c>
      <c r="C64" s="119" t="s">
        <v>120</v>
      </c>
      <c r="D64" s="119" t="s">
        <v>91</v>
      </c>
      <c r="E64" s="204" t="s">
        <v>296</v>
      </c>
      <c r="F64" s="22">
        <v>18293.099999999999</v>
      </c>
      <c r="G64" s="22">
        <v>9358.2999999999993</v>
      </c>
      <c r="H64" s="22">
        <v>7033</v>
      </c>
      <c r="I64" s="16">
        <f t="shared" si="41"/>
        <v>1.6934676645917898E-2</v>
      </c>
      <c r="J64" s="14">
        <f t="shared" si="9"/>
        <v>-2325.2999999999993</v>
      </c>
      <c r="K64" s="16">
        <f t="shared" si="18"/>
        <v>0.75152538388382506</v>
      </c>
      <c r="L64" s="14">
        <v>69.599999999999994</v>
      </c>
      <c r="M64" s="14">
        <v>497</v>
      </c>
      <c r="N64" s="14">
        <v>446.9</v>
      </c>
      <c r="O64" s="22">
        <v>446.9</v>
      </c>
      <c r="P64" s="14">
        <f t="shared" si="3"/>
        <v>0</v>
      </c>
      <c r="Q64" s="16">
        <f t="shared" si="4"/>
        <v>1</v>
      </c>
      <c r="R64" s="14">
        <f t="shared" si="43"/>
        <v>18362.699999999997</v>
      </c>
      <c r="S64" s="14">
        <f t="shared" si="45"/>
        <v>18790.099999999999</v>
      </c>
      <c r="T64" s="14">
        <f t="shared" si="45"/>
        <v>9805.1999999999989</v>
      </c>
      <c r="U64" s="14">
        <f t="shared" si="20"/>
        <v>7479.9</v>
      </c>
      <c r="V64" s="14">
        <f t="shared" si="42"/>
        <v>-2325.2999999999993</v>
      </c>
      <c r="W64" s="16">
        <f t="shared" si="7"/>
        <v>0.76285032431770905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hidden="1" customHeight="1" x14ac:dyDescent="0.3">
      <c r="A65" s="189"/>
      <c r="B65" s="60" t="s">
        <v>9</v>
      </c>
      <c r="C65" s="119" t="s">
        <v>262</v>
      </c>
      <c r="D65" s="119" t="s">
        <v>91</v>
      </c>
      <c r="E65" s="204" t="s">
        <v>266</v>
      </c>
      <c r="F65" s="22"/>
      <c r="G65" s="22"/>
      <c r="H65" s="22"/>
      <c r="I65" s="28">
        <f t="shared" ref="I65:I66" si="46">H65/$H$10</f>
        <v>0</v>
      </c>
      <c r="J65" s="14">
        <f t="shared" si="9"/>
        <v>0</v>
      </c>
      <c r="K65" s="16" t="str">
        <f t="shared" si="18"/>
        <v/>
      </c>
      <c r="L65" s="14"/>
      <c r="M65" s="14"/>
      <c r="N65" s="14"/>
      <c r="O65" s="22"/>
      <c r="P65" s="14">
        <f t="shared" si="3"/>
        <v>0</v>
      </c>
      <c r="Q65" s="16" t="str">
        <f t="shared" si="4"/>
        <v/>
      </c>
      <c r="R65" s="14">
        <f t="shared" ref="R65:R66" si="47">SUM(F65,L65)</f>
        <v>0</v>
      </c>
      <c r="S65" s="14">
        <f t="shared" ref="S65:S66" si="48">SUM(F65,M65)</f>
        <v>0</v>
      </c>
      <c r="T65" s="14">
        <f t="shared" ref="T65:T66" si="49">SUM(G65,N65)</f>
        <v>0</v>
      </c>
      <c r="U65" s="14">
        <f t="shared" si="20"/>
        <v>0</v>
      </c>
      <c r="V65" s="14">
        <f t="shared" ref="V65:V66" si="50">U65-T65</f>
        <v>0</v>
      </c>
      <c r="W65" s="16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59" customFormat="1" ht="97.5" hidden="1" customHeight="1" x14ac:dyDescent="0.3">
      <c r="A66" s="74"/>
      <c r="B66" s="51"/>
      <c r="C66" s="52"/>
      <c r="D66" s="51"/>
      <c r="E66" s="201" t="s">
        <v>337</v>
      </c>
      <c r="F66" s="21"/>
      <c r="G66" s="21"/>
      <c r="H66" s="21"/>
      <c r="I66" s="32">
        <f t="shared" si="46"/>
        <v>0</v>
      </c>
      <c r="J66" s="21">
        <f t="shared" si="9"/>
        <v>0</v>
      </c>
      <c r="K66" s="30" t="str">
        <f t="shared" si="18"/>
        <v/>
      </c>
      <c r="L66" s="21"/>
      <c r="M66" s="21"/>
      <c r="N66" s="21"/>
      <c r="O66" s="21"/>
      <c r="P66" s="21">
        <f t="shared" si="3"/>
        <v>0</v>
      </c>
      <c r="Q66" s="16" t="str">
        <f t="shared" si="4"/>
        <v/>
      </c>
      <c r="R66" s="21">
        <f t="shared" si="47"/>
        <v>0</v>
      </c>
      <c r="S66" s="21">
        <f t="shared" si="48"/>
        <v>0</v>
      </c>
      <c r="T66" s="21">
        <f t="shared" si="49"/>
        <v>0</v>
      </c>
      <c r="U66" s="21">
        <f t="shared" si="20"/>
        <v>0</v>
      </c>
      <c r="V66" s="21">
        <f t="shared" si="50"/>
        <v>0</v>
      </c>
      <c r="W66" s="16" t="str">
        <f t="shared" si="7"/>
        <v/>
      </c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8"/>
      <c r="GF66" s="58"/>
      <c r="GG66" s="58"/>
      <c r="GH66" s="58"/>
      <c r="GI66" s="58"/>
      <c r="GJ66" s="58"/>
      <c r="GK66" s="58"/>
      <c r="GL66" s="58"/>
      <c r="GM66" s="58"/>
      <c r="GN66" s="58"/>
    </row>
    <row r="67" spans="1:196" ht="29.25" hidden="1" customHeight="1" x14ac:dyDescent="0.3">
      <c r="A67" s="189"/>
      <c r="B67" s="60" t="s">
        <v>11</v>
      </c>
      <c r="C67" s="119" t="s">
        <v>101</v>
      </c>
      <c r="D67" s="119" t="s">
        <v>91</v>
      </c>
      <c r="E67" s="204" t="s">
        <v>110</v>
      </c>
      <c r="F67" s="14"/>
      <c r="G67" s="14"/>
      <c r="H67" s="14"/>
      <c r="I67" s="16">
        <f>H67/$H$10</f>
        <v>0</v>
      </c>
      <c r="J67" s="14">
        <f t="shared" si="9"/>
        <v>0</v>
      </c>
      <c r="K67" s="16" t="str">
        <f t="shared" si="18"/>
        <v/>
      </c>
      <c r="L67" s="14"/>
      <c r="M67" s="14"/>
      <c r="N67" s="14"/>
      <c r="O67" s="14"/>
      <c r="P67" s="13">
        <f t="shared" si="3"/>
        <v>0</v>
      </c>
      <c r="Q67" s="19" t="str">
        <f t="shared" si="4"/>
        <v/>
      </c>
      <c r="R67" s="14">
        <f>SUM(F67,L67)</f>
        <v>0</v>
      </c>
      <c r="S67" s="14">
        <f t="shared" ref="S67:T71" si="51">SUM(F67,M67)</f>
        <v>0</v>
      </c>
      <c r="T67" s="14">
        <f t="shared" si="51"/>
        <v>0</v>
      </c>
      <c r="U67" s="14">
        <f t="shared" si="20"/>
        <v>0</v>
      </c>
      <c r="V67" s="14">
        <f>U67-T67</f>
        <v>0</v>
      </c>
      <c r="W67" s="16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89"/>
      <c r="B68" s="60" t="s">
        <v>10</v>
      </c>
      <c r="C68" s="119" t="s">
        <v>121</v>
      </c>
      <c r="D68" s="119" t="s">
        <v>91</v>
      </c>
      <c r="E68" s="204" t="s">
        <v>104</v>
      </c>
      <c r="F68" s="14">
        <v>1510.8</v>
      </c>
      <c r="G68" s="14">
        <v>831.7</v>
      </c>
      <c r="H68" s="14">
        <v>600.70000000000005</v>
      </c>
      <c r="I68" s="16">
        <f>H68/$H$10</f>
        <v>1.4464183508037653E-3</v>
      </c>
      <c r="J68" s="14">
        <f t="shared" si="9"/>
        <v>-231</v>
      </c>
      <c r="K68" s="16">
        <f t="shared" si="18"/>
        <v>0.72225562101719376</v>
      </c>
      <c r="L68" s="14"/>
      <c r="M68" s="14"/>
      <c r="N68" s="14"/>
      <c r="O68" s="14"/>
      <c r="P68" s="14">
        <f t="shared" si="3"/>
        <v>0</v>
      </c>
      <c r="Q68" s="16" t="str">
        <f t="shared" si="4"/>
        <v/>
      </c>
      <c r="R68" s="14">
        <f>SUM(F68,L68)</f>
        <v>1510.8</v>
      </c>
      <c r="S68" s="14">
        <f t="shared" si="51"/>
        <v>1510.8</v>
      </c>
      <c r="T68" s="14">
        <f t="shared" si="51"/>
        <v>831.7</v>
      </c>
      <c r="U68" s="14">
        <f t="shared" si="20"/>
        <v>600.70000000000005</v>
      </c>
      <c r="V68" s="14">
        <f>U68-T68</f>
        <v>-231</v>
      </c>
      <c r="W68" s="16">
        <f t="shared" si="7"/>
        <v>0.72225562101719376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89"/>
      <c r="B69" s="60"/>
      <c r="C69" s="119" t="s">
        <v>146</v>
      </c>
      <c r="D69" s="119" t="s">
        <v>91</v>
      </c>
      <c r="E69" s="204" t="s">
        <v>147</v>
      </c>
      <c r="F69" s="14">
        <v>629.6</v>
      </c>
      <c r="G69" s="14">
        <v>211.8</v>
      </c>
      <c r="H69" s="36">
        <v>69.599999999999994</v>
      </c>
      <c r="I69" s="29">
        <f>H69/$H$10</f>
        <v>1.675890081836891E-4</v>
      </c>
      <c r="J69" s="14">
        <f t="shared" si="9"/>
        <v>-142.20000000000002</v>
      </c>
      <c r="K69" s="16">
        <f t="shared" si="18"/>
        <v>0.32861189801699714</v>
      </c>
      <c r="L69" s="14"/>
      <c r="M69" s="14"/>
      <c r="N69" s="14"/>
      <c r="O69" s="14"/>
      <c r="P69" s="13">
        <f t="shared" si="3"/>
        <v>0</v>
      </c>
      <c r="Q69" s="19" t="str">
        <f t="shared" si="4"/>
        <v/>
      </c>
      <c r="R69" s="14">
        <f>SUM(F69,L69)</f>
        <v>629.6</v>
      </c>
      <c r="S69" s="14">
        <f t="shared" si="51"/>
        <v>629.6</v>
      </c>
      <c r="T69" s="14">
        <f t="shared" si="51"/>
        <v>211.8</v>
      </c>
      <c r="U69" s="14">
        <f t="shared" si="20"/>
        <v>69.599999999999994</v>
      </c>
      <c r="V69" s="14">
        <f>U69-T69</f>
        <v>-142.20000000000002</v>
      </c>
      <c r="W69" s="16">
        <f t="shared" si="7"/>
        <v>0.32861189801699714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89"/>
      <c r="B70" s="60" t="s">
        <v>35</v>
      </c>
      <c r="C70" s="119" t="s">
        <v>102</v>
      </c>
      <c r="D70" s="119" t="s">
        <v>94</v>
      </c>
      <c r="E70" s="202" t="s">
        <v>122</v>
      </c>
      <c r="F70" s="14">
        <v>400</v>
      </c>
      <c r="G70" s="14">
        <v>240</v>
      </c>
      <c r="H70" s="14">
        <v>82.5</v>
      </c>
      <c r="I70" s="29">
        <f>H70/$H$10</f>
        <v>1.986507640108384E-4</v>
      </c>
      <c r="J70" s="14">
        <f t="shared" si="9"/>
        <v>-157.5</v>
      </c>
      <c r="K70" s="16">
        <f t="shared" si="18"/>
        <v>0.34375</v>
      </c>
      <c r="L70" s="14"/>
      <c r="M70" s="14"/>
      <c r="N70" s="14"/>
      <c r="O70" s="14"/>
      <c r="P70" s="13">
        <f t="shared" si="3"/>
        <v>0</v>
      </c>
      <c r="Q70" s="19" t="str">
        <f t="shared" si="4"/>
        <v/>
      </c>
      <c r="R70" s="14">
        <f>SUM(F70,L70)</f>
        <v>400</v>
      </c>
      <c r="S70" s="14">
        <f t="shared" si="51"/>
        <v>400</v>
      </c>
      <c r="T70" s="14">
        <f t="shared" si="51"/>
        <v>240</v>
      </c>
      <c r="U70" s="14">
        <f t="shared" si="20"/>
        <v>82.5</v>
      </c>
      <c r="V70" s="14">
        <f>U70-T70</f>
        <v>-157.5</v>
      </c>
      <c r="W70" s="16">
        <f t="shared" si="7"/>
        <v>0.34375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hidden="1" customHeight="1" x14ac:dyDescent="0.3">
      <c r="A71" s="189"/>
      <c r="B71" s="60"/>
      <c r="C71" s="119" t="s">
        <v>149</v>
      </c>
      <c r="D71" s="119" t="s">
        <v>88</v>
      </c>
      <c r="E71" s="202" t="s">
        <v>148</v>
      </c>
      <c r="F71" s="14"/>
      <c r="G71" s="14"/>
      <c r="H71" s="14"/>
      <c r="I71" s="31">
        <f>H71/$H$10</f>
        <v>0</v>
      </c>
      <c r="J71" s="14">
        <f t="shared" si="9"/>
        <v>0</v>
      </c>
      <c r="K71" s="16" t="str">
        <f t="shared" si="18"/>
        <v/>
      </c>
      <c r="L71" s="14"/>
      <c r="M71" s="14"/>
      <c r="N71" s="14"/>
      <c r="O71" s="14"/>
      <c r="P71" s="13">
        <f t="shared" si="3"/>
        <v>0</v>
      </c>
      <c r="Q71" s="19" t="str">
        <f t="shared" si="4"/>
        <v/>
      </c>
      <c r="R71" s="14">
        <f>SUM(F71,L71)</f>
        <v>0</v>
      </c>
      <c r="S71" s="14">
        <f t="shared" si="51"/>
        <v>0</v>
      </c>
      <c r="T71" s="14">
        <f t="shared" si="51"/>
        <v>0</v>
      </c>
      <c r="U71" s="14">
        <f t="shared" si="20"/>
        <v>0</v>
      </c>
      <c r="V71" s="14">
        <f>U71-T71</f>
        <v>0</v>
      </c>
      <c r="W71" s="16" t="str">
        <f t="shared" si="7"/>
        <v/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48" customFormat="1" ht="204.6" hidden="1" customHeight="1" x14ac:dyDescent="0.3">
      <c r="A72" s="199"/>
      <c r="B72" s="61"/>
      <c r="C72" s="120" t="s">
        <v>269</v>
      </c>
      <c r="D72" s="120" t="s">
        <v>271</v>
      </c>
      <c r="E72" s="207" t="s">
        <v>320</v>
      </c>
      <c r="F72" s="21"/>
      <c r="G72" s="21"/>
      <c r="H72" s="21"/>
      <c r="I72" s="34">
        <f t="shared" ref="I72:I73" si="52">H72/$H$10</f>
        <v>0</v>
      </c>
      <c r="J72" s="14">
        <f t="shared" si="9"/>
        <v>0</v>
      </c>
      <c r="K72" s="16" t="str">
        <f t="shared" si="18"/>
        <v/>
      </c>
      <c r="L72" s="21"/>
      <c r="M72" s="21"/>
      <c r="N72" s="21"/>
      <c r="O72" s="21"/>
      <c r="P72" s="13">
        <f t="shared" si="3"/>
        <v>0</v>
      </c>
      <c r="Q72" s="19" t="str">
        <f t="shared" si="4"/>
        <v/>
      </c>
      <c r="R72" s="21">
        <f t="shared" ref="R72:R73" si="53">SUM(F72,L72)</f>
        <v>0</v>
      </c>
      <c r="S72" s="21">
        <f t="shared" ref="S72:S73" si="54">SUM(F72,M72)</f>
        <v>0</v>
      </c>
      <c r="T72" s="21">
        <f t="shared" ref="T72:T73" si="55">SUM(G72,N72)</f>
        <v>0</v>
      </c>
      <c r="U72" s="14">
        <f t="shared" si="20"/>
        <v>0</v>
      </c>
      <c r="V72" s="21">
        <f t="shared" ref="V72:V73" si="56">U72-T72</f>
        <v>0</v>
      </c>
      <c r="W72" s="16" t="str">
        <f t="shared" si="7"/>
        <v/>
      </c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7"/>
      <c r="GF72" s="47"/>
      <c r="GG72" s="47"/>
      <c r="GH72" s="47"/>
      <c r="GI72" s="47"/>
      <c r="GJ72" s="47"/>
      <c r="GK72" s="47"/>
      <c r="GL72" s="47"/>
      <c r="GM72" s="47"/>
      <c r="GN72" s="47"/>
    </row>
    <row r="73" spans="1:196" s="48" customFormat="1" ht="283.14999999999998" hidden="1" customHeight="1" x14ac:dyDescent="0.3">
      <c r="A73" s="199"/>
      <c r="B73" s="61"/>
      <c r="C73" s="120" t="s">
        <v>270</v>
      </c>
      <c r="D73" s="120" t="s">
        <v>88</v>
      </c>
      <c r="E73" s="207" t="s">
        <v>321</v>
      </c>
      <c r="F73" s="21"/>
      <c r="G73" s="21"/>
      <c r="H73" s="21"/>
      <c r="I73" s="34">
        <f t="shared" si="52"/>
        <v>0</v>
      </c>
      <c r="J73" s="14">
        <f t="shared" si="9"/>
        <v>0</v>
      </c>
      <c r="K73" s="16" t="str">
        <f t="shared" si="18"/>
        <v/>
      </c>
      <c r="L73" s="21"/>
      <c r="M73" s="21"/>
      <c r="N73" s="21"/>
      <c r="O73" s="21"/>
      <c r="P73" s="13">
        <f t="shared" si="3"/>
        <v>0</v>
      </c>
      <c r="Q73" s="19" t="str">
        <f t="shared" si="4"/>
        <v/>
      </c>
      <c r="R73" s="21">
        <f t="shared" si="53"/>
        <v>0</v>
      </c>
      <c r="S73" s="21">
        <f t="shared" si="54"/>
        <v>0</v>
      </c>
      <c r="T73" s="21">
        <f t="shared" si="55"/>
        <v>0</v>
      </c>
      <c r="U73" s="14">
        <f t="shared" si="20"/>
        <v>0</v>
      </c>
      <c r="V73" s="21">
        <f t="shared" si="56"/>
        <v>0</v>
      </c>
      <c r="W73" s="16" t="str">
        <f t="shared" si="7"/>
        <v/>
      </c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7"/>
      <c r="GF73" s="47"/>
      <c r="GG73" s="47"/>
      <c r="GH73" s="47"/>
      <c r="GI73" s="47"/>
      <c r="GJ73" s="47"/>
      <c r="GK73" s="47"/>
      <c r="GL73" s="47"/>
      <c r="GM73" s="47"/>
      <c r="GN73" s="47"/>
    </row>
    <row r="74" spans="1:196" s="68" customFormat="1" ht="38.25" customHeight="1" x14ac:dyDescent="0.3">
      <c r="A74" s="189"/>
      <c r="B74" s="42" t="s">
        <v>7</v>
      </c>
      <c r="C74" s="115" t="s">
        <v>123</v>
      </c>
      <c r="D74" s="115" t="s">
        <v>56</v>
      </c>
      <c r="E74" s="202" t="s">
        <v>124</v>
      </c>
      <c r="F74" s="14">
        <v>11781.4</v>
      </c>
      <c r="G74" s="14">
        <v>10420</v>
      </c>
      <c r="H74" s="14">
        <v>7802.8</v>
      </c>
      <c r="I74" s="16">
        <f>H74/$H$10</f>
        <v>1.8788268865742665E-2</v>
      </c>
      <c r="J74" s="14">
        <f t="shared" si="9"/>
        <v>-2617.1999999999998</v>
      </c>
      <c r="K74" s="16">
        <f t="shared" si="18"/>
        <v>0.74882917466410748</v>
      </c>
      <c r="L74" s="14"/>
      <c r="M74" s="14"/>
      <c r="N74" s="14"/>
      <c r="O74" s="14"/>
      <c r="P74" s="13">
        <f t="shared" si="3"/>
        <v>0</v>
      </c>
      <c r="Q74" s="19" t="str">
        <f t="shared" si="4"/>
        <v/>
      </c>
      <c r="R74" s="14">
        <f>SUM(F74,L74)</f>
        <v>11781.4</v>
      </c>
      <c r="S74" s="14">
        <f>SUM(F74,M74)</f>
        <v>11781.4</v>
      </c>
      <c r="T74" s="14">
        <f>SUM(G74,N74)</f>
        <v>10420</v>
      </c>
      <c r="U74" s="14">
        <f t="shared" si="20"/>
        <v>7802.8</v>
      </c>
      <c r="V74" s="14">
        <f>U74-T74</f>
        <v>-2617.1999999999998</v>
      </c>
      <c r="W74" s="16">
        <f t="shared" si="7"/>
        <v>0.74882917466410748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7"/>
      <c r="GF74" s="67"/>
      <c r="GG74" s="67"/>
      <c r="GH74" s="67"/>
      <c r="GI74" s="67"/>
      <c r="GJ74" s="67"/>
      <c r="GK74" s="67"/>
      <c r="GL74" s="67"/>
      <c r="GM74" s="67"/>
      <c r="GN74" s="67"/>
    </row>
    <row r="75" spans="1:196" s="63" customFormat="1" ht="30" customHeight="1" x14ac:dyDescent="0.3">
      <c r="A75" s="191">
        <v>4</v>
      </c>
      <c r="B75" s="38" t="s">
        <v>14</v>
      </c>
      <c r="C75" s="38" t="s">
        <v>107</v>
      </c>
      <c r="D75" s="38"/>
      <c r="E75" s="193" t="s">
        <v>302</v>
      </c>
      <c r="F75" s="13">
        <f>SUM(F76:F79)</f>
        <v>17805.900000000001</v>
      </c>
      <c r="G75" s="13">
        <f t="shared" ref="G75:H75" si="57">SUM(G76:G79)</f>
        <v>9753.2999999999993</v>
      </c>
      <c r="H75" s="13">
        <f t="shared" si="57"/>
        <v>6898.5000000000009</v>
      </c>
      <c r="I75" s="19">
        <f t="shared" si="8"/>
        <v>1.6610815703379016E-2</v>
      </c>
      <c r="J75" s="13">
        <f t="shared" si="9"/>
        <v>-2854.7999999999984</v>
      </c>
      <c r="K75" s="19">
        <f t="shared" si="18"/>
        <v>0.70729906800775133</v>
      </c>
      <c r="L75" s="13">
        <f>SUM(L76:L79)</f>
        <v>503.3</v>
      </c>
      <c r="M75" s="13">
        <f t="shared" ref="M75" si="58">SUM(M76:M79)</f>
        <v>627</v>
      </c>
      <c r="N75" s="13">
        <f>SUM(N76:N79)</f>
        <v>187.39999999999998</v>
      </c>
      <c r="O75" s="13">
        <f t="shared" ref="O75" si="59">SUM(O76:O79)</f>
        <v>147.39999999999998</v>
      </c>
      <c r="P75" s="13">
        <f t="shared" si="3"/>
        <v>-40</v>
      </c>
      <c r="Q75" s="19">
        <f t="shared" si="4"/>
        <v>0.7865528281750267</v>
      </c>
      <c r="R75" s="13">
        <f>SUM(R76:R79)</f>
        <v>18309.2</v>
      </c>
      <c r="S75" s="13">
        <f t="shared" ref="S75:T75" si="60">SUM(S76:S79)</f>
        <v>18432.900000000001</v>
      </c>
      <c r="T75" s="13">
        <f t="shared" si="60"/>
        <v>9940.7000000000007</v>
      </c>
      <c r="U75" s="13">
        <f t="shared" si="20"/>
        <v>7045.9000000000005</v>
      </c>
      <c r="V75" s="13">
        <f t="shared" si="6"/>
        <v>-2894.8</v>
      </c>
      <c r="W75" s="19">
        <f t="shared" ref="W75:W110" si="61">IFERROR(100%*(U75/T75),"")</f>
        <v>0.7087931433400062</v>
      </c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62"/>
      <c r="GF75" s="62"/>
      <c r="GG75" s="62"/>
      <c r="GH75" s="62"/>
      <c r="GI75" s="62"/>
      <c r="GJ75" s="62"/>
      <c r="GK75" s="62"/>
      <c r="GL75" s="62"/>
      <c r="GM75" s="62"/>
      <c r="GN75" s="62"/>
    </row>
    <row r="76" spans="1:196" ht="32.25" customHeight="1" x14ac:dyDescent="0.3">
      <c r="A76" s="189"/>
      <c r="B76" s="42" t="s">
        <v>27</v>
      </c>
      <c r="C76" s="119" t="s">
        <v>133</v>
      </c>
      <c r="D76" s="119" t="s">
        <v>61</v>
      </c>
      <c r="E76" s="194" t="s">
        <v>132</v>
      </c>
      <c r="F76" s="14">
        <v>7280.1</v>
      </c>
      <c r="G76" s="14">
        <v>3906.3</v>
      </c>
      <c r="H76" s="14">
        <v>2853.3</v>
      </c>
      <c r="I76" s="16">
        <f t="shared" si="8"/>
        <v>6.8704269691166695E-3</v>
      </c>
      <c r="J76" s="14">
        <f t="shared" si="9"/>
        <v>-1053</v>
      </c>
      <c r="K76" s="16">
        <f t="shared" si="18"/>
        <v>0.73043545042623459</v>
      </c>
      <c r="L76" s="14">
        <v>328</v>
      </c>
      <c r="M76" s="14">
        <v>420.1</v>
      </c>
      <c r="N76" s="14">
        <v>104.1</v>
      </c>
      <c r="O76" s="14">
        <v>104.1</v>
      </c>
      <c r="P76" s="14">
        <f t="shared" si="3"/>
        <v>0</v>
      </c>
      <c r="Q76" s="16">
        <f t="shared" si="4"/>
        <v>1</v>
      </c>
      <c r="R76" s="14">
        <f t="shared" si="10"/>
        <v>7608.1</v>
      </c>
      <c r="S76" s="14">
        <f>SUM(F76,M76)</f>
        <v>7700.2000000000007</v>
      </c>
      <c r="T76" s="14">
        <f t="shared" si="19"/>
        <v>4010.4</v>
      </c>
      <c r="U76" s="14">
        <f t="shared" si="20"/>
        <v>2957.4</v>
      </c>
      <c r="V76" s="14">
        <f t="shared" si="6"/>
        <v>-1053</v>
      </c>
      <c r="W76" s="16">
        <f t="shared" si="61"/>
        <v>0.7374326750448833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89"/>
      <c r="B77" s="42" t="s">
        <v>32</v>
      </c>
      <c r="C77" s="119" t="s">
        <v>60</v>
      </c>
      <c r="D77" s="119" t="s">
        <v>62</v>
      </c>
      <c r="E77" s="204" t="s">
        <v>134</v>
      </c>
      <c r="F77" s="14">
        <v>6127.1</v>
      </c>
      <c r="G77" s="14">
        <v>3482.5</v>
      </c>
      <c r="H77" s="14">
        <v>2166.9</v>
      </c>
      <c r="I77" s="16">
        <f t="shared" si="8"/>
        <v>5.2176526125464941E-3</v>
      </c>
      <c r="J77" s="14">
        <f t="shared" si="9"/>
        <v>-1315.6</v>
      </c>
      <c r="K77" s="16">
        <f t="shared" si="18"/>
        <v>0.62222541277817667</v>
      </c>
      <c r="L77" s="14">
        <v>71.8</v>
      </c>
      <c r="M77" s="14">
        <v>80.400000000000006</v>
      </c>
      <c r="N77" s="14">
        <v>1.8</v>
      </c>
      <c r="O77" s="14">
        <v>1.8</v>
      </c>
      <c r="P77" s="14">
        <f t="shared" ref="P77:P140" si="62">O77-N77</f>
        <v>0</v>
      </c>
      <c r="Q77" s="16">
        <f t="shared" ref="Q77:Q140" si="63">IFERROR(100%*(O77/N77),"")</f>
        <v>1</v>
      </c>
      <c r="R77" s="14">
        <f t="shared" si="10"/>
        <v>6198.9000000000005</v>
      </c>
      <c r="S77" s="14">
        <f t="shared" si="11"/>
        <v>6207.5</v>
      </c>
      <c r="T77" s="14">
        <f t="shared" si="19"/>
        <v>3484.3</v>
      </c>
      <c r="U77" s="14">
        <f t="shared" si="20"/>
        <v>2168.7000000000003</v>
      </c>
      <c r="V77" s="14">
        <f t="shared" si="6"/>
        <v>-1315.6</v>
      </c>
      <c r="W77" s="16">
        <f t="shared" si="61"/>
        <v>0.62242057228137648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89"/>
      <c r="B78" s="42" t="s">
        <v>28</v>
      </c>
      <c r="C78" s="119" t="s">
        <v>135</v>
      </c>
      <c r="D78" s="119" t="s">
        <v>63</v>
      </c>
      <c r="E78" s="194" t="s">
        <v>136</v>
      </c>
      <c r="F78" s="14">
        <v>4158.3</v>
      </c>
      <c r="G78" s="14">
        <v>2174</v>
      </c>
      <c r="H78" s="14">
        <v>1806.5</v>
      </c>
      <c r="I78" s="16">
        <f t="shared" si="8"/>
        <v>4.3498497598252073E-3</v>
      </c>
      <c r="J78" s="14">
        <f t="shared" ref="J78:J141" si="64">H78-G78</f>
        <v>-367.5</v>
      </c>
      <c r="K78" s="16">
        <f t="shared" ref="K78:K145" si="65">IFERROR(100%*(H78/G78),"")</f>
        <v>0.83095676172953081</v>
      </c>
      <c r="L78" s="14">
        <v>103.5</v>
      </c>
      <c r="M78" s="14">
        <v>126.5</v>
      </c>
      <c r="N78" s="14">
        <v>81.5</v>
      </c>
      <c r="O78" s="14">
        <v>41.5</v>
      </c>
      <c r="P78" s="14">
        <f t="shared" si="62"/>
        <v>-40</v>
      </c>
      <c r="Q78" s="16">
        <f t="shared" si="63"/>
        <v>0.50920245398773001</v>
      </c>
      <c r="R78" s="14">
        <f t="shared" si="10"/>
        <v>4261.8</v>
      </c>
      <c r="S78" s="14">
        <f t="shared" si="11"/>
        <v>4284.8</v>
      </c>
      <c r="T78" s="14">
        <f t="shared" si="19"/>
        <v>2255.5</v>
      </c>
      <c r="U78" s="14">
        <f t="shared" si="20"/>
        <v>1848</v>
      </c>
      <c r="V78" s="14">
        <f t="shared" si="6"/>
        <v>-407.5</v>
      </c>
      <c r="W78" s="16">
        <f t="shared" si="61"/>
        <v>0.81933052538239859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89"/>
      <c r="B79" s="42" t="s">
        <v>29</v>
      </c>
      <c r="C79" s="119" t="s">
        <v>137</v>
      </c>
      <c r="D79" s="119" t="s">
        <v>63</v>
      </c>
      <c r="E79" s="202" t="s">
        <v>138</v>
      </c>
      <c r="F79" s="14">
        <v>240.4</v>
      </c>
      <c r="G79" s="14">
        <v>190.5</v>
      </c>
      <c r="H79" s="14">
        <v>71.8</v>
      </c>
      <c r="I79" s="29">
        <f t="shared" si="8"/>
        <v>1.7288636189064481E-4</v>
      </c>
      <c r="J79" s="14">
        <f t="shared" si="64"/>
        <v>-118.7</v>
      </c>
      <c r="K79" s="16">
        <f t="shared" si="65"/>
        <v>0.37690288713910758</v>
      </c>
      <c r="L79" s="14"/>
      <c r="M79" s="14"/>
      <c r="N79" s="14"/>
      <c r="O79" s="14"/>
      <c r="P79" s="13">
        <f t="shared" si="62"/>
        <v>0</v>
      </c>
      <c r="Q79" s="19" t="str">
        <f t="shared" si="63"/>
        <v/>
      </c>
      <c r="R79" s="14">
        <f t="shared" si="10"/>
        <v>240.4</v>
      </c>
      <c r="S79" s="14">
        <f t="shared" si="11"/>
        <v>240.4</v>
      </c>
      <c r="T79" s="14">
        <f t="shared" si="19"/>
        <v>190.5</v>
      </c>
      <c r="U79" s="14">
        <f t="shared" si="19"/>
        <v>71.8</v>
      </c>
      <c r="V79" s="14">
        <f t="shared" si="6"/>
        <v>-118.7</v>
      </c>
      <c r="W79" s="16">
        <f t="shared" si="61"/>
        <v>0.37690288713910758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70" customFormat="1" ht="31.5" customHeight="1" thickBot="1" x14ac:dyDescent="0.35">
      <c r="A80" s="191">
        <v>5</v>
      </c>
      <c r="B80" s="38" t="s">
        <v>15</v>
      </c>
      <c r="C80" s="38" t="s">
        <v>109</v>
      </c>
      <c r="D80" s="38"/>
      <c r="E80" s="192" t="s">
        <v>301</v>
      </c>
      <c r="F80" s="13">
        <f>SUM(F81:F85)</f>
        <v>8246.7000000000007</v>
      </c>
      <c r="G80" s="13">
        <f t="shared" ref="G80:H80" si="66">SUM(G81:G85)</f>
        <v>4885.8999999999996</v>
      </c>
      <c r="H80" s="13">
        <f t="shared" si="66"/>
        <v>3185.8</v>
      </c>
      <c r="I80" s="19">
        <f t="shared" si="8"/>
        <v>7.671049745281564E-3</v>
      </c>
      <c r="J80" s="13">
        <f t="shared" si="64"/>
        <v>-1700.0999999999995</v>
      </c>
      <c r="K80" s="19">
        <f t="shared" si="65"/>
        <v>0.65203954235657713</v>
      </c>
      <c r="L80" s="13">
        <f>SUM(L81:L85)</f>
        <v>97</v>
      </c>
      <c r="M80" s="13">
        <f t="shared" ref="M80" si="67">SUM(M81:M85)</f>
        <v>97</v>
      </c>
      <c r="N80" s="13">
        <f t="shared" ref="N80" si="68">SUM(N81:N85)</f>
        <v>0</v>
      </c>
      <c r="O80" s="13">
        <f>SUM(O81:O85)</f>
        <v>0</v>
      </c>
      <c r="P80" s="13">
        <f t="shared" si="62"/>
        <v>0</v>
      </c>
      <c r="Q80" s="19" t="str">
        <f t="shared" si="63"/>
        <v/>
      </c>
      <c r="R80" s="13">
        <f>SUM(R81:R85)</f>
        <v>8343.7000000000007</v>
      </c>
      <c r="S80" s="13">
        <f t="shared" ref="S80:T80" si="69">SUM(S81:S85)</f>
        <v>8343.7000000000007</v>
      </c>
      <c r="T80" s="13">
        <f t="shared" si="69"/>
        <v>4885.8999999999996</v>
      </c>
      <c r="U80" s="13">
        <f t="shared" si="19"/>
        <v>3185.8</v>
      </c>
      <c r="V80" s="13">
        <f t="shared" si="6"/>
        <v>-1700.0999999999995</v>
      </c>
      <c r="W80" s="19">
        <f t="shared" si="61"/>
        <v>0.65203954235657713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9"/>
      <c r="GF80" s="69"/>
      <c r="GG80" s="69"/>
      <c r="GH80" s="69"/>
      <c r="GI80" s="69"/>
      <c r="GJ80" s="69"/>
      <c r="GK80" s="69"/>
      <c r="GL80" s="69"/>
      <c r="GM80" s="69"/>
      <c r="GN80" s="69"/>
    </row>
    <row r="81" spans="1:196" ht="42" customHeight="1" x14ac:dyDescent="0.3">
      <c r="A81" s="189"/>
      <c r="B81" s="42" t="s">
        <v>31</v>
      </c>
      <c r="C81" s="119" t="s">
        <v>64</v>
      </c>
      <c r="D81" s="119" t="s">
        <v>65</v>
      </c>
      <c r="E81" s="194" t="s">
        <v>66</v>
      </c>
      <c r="F81" s="14">
        <v>1750.9</v>
      </c>
      <c r="G81" s="14">
        <v>1210.9000000000001</v>
      </c>
      <c r="H81" s="14">
        <v>1032.8</v>
      </c>
      <c r="I81" s="16">
        <f t="shared" si="8"/>
        <v>2.486866776610835E-3</v>
      </c>
      <c r="J81" s="14">
        <f t="shared" si="64"/>
        <v>-178.10000000000014</v>
      </c>
      <c r="K81" s="16">
        <f t="shared" si="65"/>
        <v>0.85291931621108252</v>
      </c>
      <c r="L81" s="14"/>
      <c r="M81" s="14"/>
      <c r="N81" s="14"/>
      <c r="O81" s="14"/>
      <c r="P81" s="13">
        <f t="shared" si="62"/>
        <v>0</v>
      </c>
      <c r="Q81" s="19" t="str">
        <f t="shared" si="63"/>
        <v/>
      </c>
      <c r="R81" s="14">
        <f t="shared" si="10"/>
        <v>1750.9</v>
      </c>
      <c r="S81" s="14">
        <f t="shared" si="11"/>
        <v>1750.9</v>
      </c>
      <c r="T81" s="14">
        <f t="shared" si="19"/>
        <v>1210.9000000000001</v>
      </c>
      <c r="U81" s="14">
        <f t="shared" si="19"/>
        <v>1032.8</v>
      </c>
      <c r="V81" s="14">
        <f t="shared" si="6"/>
        <v>-178.10000000000014</v>
      </c>
      <c r="W81" s="16">
        <f t="shared" si="61"/>
        <v>0.85291931621108252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89"/>
      <c r="B82" s="42" t="s">
        <v>31</v>
      </c>
      <c r="C82" s="119" t="s">
        <v>67</v>
      </c>
      <c r="D82" s="119" t="s">
        <v>65</v>
      </c>
      <c r="E82" s="194" t="s">
        <v>68</v>
      </c>
      <c r="F82" s="14">
        <v>351.8</v>
      </c>
      <c r="G82" s="14">
        <v>165</v>
      </c>
      <c r="H82" s="14">
        <v>94.1</v>
      </c>
      <c r="I82" s="29">
        <f t="shared" si="8"/>
        <v>2.2658226537478659E-4</v>
      </c>
      <c r="J82" s="14">
        <f t="shared" si="64"/>
        <v>-70.900000000000006</v>
      </c>
      <c r="K82" s="16">
        <f t="shared" si="65"/>
        <v>0.57030303030303031</v>
      </c>
      <c r="L82" s="14"/>
      <c r="M82" s="14"/>
      <c r="N82" s="14"/>
      <c r="O82" s="14"/>
      <c r="P82" s="13">
        <f t="shared" si="62"/>
        <v>0</v>
      </c>
      <c r="Q82" s="19" t="str">
        <f t="shared" si="63"/>
        <v/>
      </c>
      <c r="R82" s="14">
        <f t="shared" si="10"/>
        <v>351.8</v>
      </c>
      <c r="S82" s="14">
        <f t="shared" si="11"/>
        <v>351.8</v>
      </c>
      <c r="T82" s="14">
        <f t="shared" si="19"/>
        <v>165</v>
      </c>
      <c r="U82" s="14">
        <f t="shared" si="19"/>
        <v>94.1</v>
      </c>
      <c r="V82" s="14">
        <f t="shared" si="6"/>
        <v>-70.900000000000006</v>
      </c>
      <c r="W82" s="16">
        <f t="shared" si="61"/>
        <v>0.57030303030303031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72" customFormat="1" ht="40.5" customHeight="1" x14ac:dyDescent="0.3">
      <c r="A83" s="189"/>
      <c r="B83" s="42" t="s">
        <v>21</v>
      </c>
      <c r="C83" s="119" t="s">
        <v>69</v>
      </c>
      <c r="D83" s="119" t="s">
        <v>65</v>
      </c>
      <c r="E83" s="204" t="s">
        <v>70</v>
      </c>
      <c r="F83" s="14">
        <v>5347.9</v>
      </c>
      <c r="G83" s="14">
        <v>3119.5</v>
      </c>
      <c r="H83" s="14">
        <v>1696.9</v>
      </c>
      <c r="I83" s="16">
        <f t="shared" si="8"/>
        <v>4.0859452296968688E-3</v>
      </c>
      <c r="J83" s="14">
        <f t="shared" si="64"/>
        <v>-1422.6</v>
      </c>
      <c r="K83" s="16">
        <f t="shared" si="65"/>
        <v>0.54396537906715825</v>
      </c>
      <c r="L83" s="14">
        <v>97</v>
      </c>
      <c r="M83" s="14">
        <v>97</v>
      </c>
      <c r="N83" s="14"/>
      <c r="O83" s="14"/>
      <c r="P83" s="14">
        <f t="shared" si="62"/>
        <v>0</v>
      </c>
      <c r="Q83" s="16" t="str">
        <f t="shared" si="63"/>
        <v/>
      </c>
      <c r="R83" s="14">
        <f t="shared" si="10"/>
        <v>5444.9</v>
      </c>
      <c r="S83" s="14">
        <f t="shared" si="11"/>
        <v>5444.9</v>
      </c>
      <c r="T83" s="14">
        <f t="shared" si="19"/>
        <v>3119.5</v>
      </c>
      <c r="U83" s="14">
        <f t="shared" si="19"/>
        <v>1696.9</v>
      </c>
      <c r="V83" s="14">
        <f t="shared" si="6"/>
        <v>-1422.6</v>
      </c>
      <c r="W83" s="16">
        <f t="shared" si="61"/>
        <v>0.54396537906715825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71"/>
      <c r="GF83" s="71"/>
      <c r="GG83" s="71"/>
      <c r="GH83" s="71"/>
      <c r="GI83" s="71"/>
      <c r="GJ83" s="71"/>
      <c r="GK83" s="71"/>
      <c r="GL83" s="71"/>
      <c r="GM83" s="71"/>
      <c r="GN83" s="71"/>
    </row>
    <row r="84" spans="1:196" s="72" customFormat="1" ht="57" customHeight="1" x14ac:dyDescent="0.3">
      <c r="A84" s="189"/>
      <c r="B84" s="42" t="s">
        <v>21</v>
      </c>
      <c r="C84" s="119" t="s">
        <v>330</v>
      </c>
      <c r="D84" s="119" t="s">
        <v>65</v>
      </c>
      <c r="E84" s="204" t="s">
        <v>338</v>
      </c>
      <c r="F84" s="14">
        <v>96.1</v>
      </c>
      <c r="G84" s="14">
        <v>38.9</v>
      </c>
      <c r="H84" s="14">
        <v>10.4</v>
      </c>
      <c r="I84" s="29">
        <f t="shared" ref="I84" si="70">H84/$H$10</f>
        <v>2.5042035705608722E-5</v>
      </c>
      <c r="J84" s="14">
        <f t="shared" si="64"/>
        <v>-28.5</v>
      </c>
      <c r="K84" s="16">
        <f t="shared" si="65"/>
        <v>0.26735218508997433</v>
      </c>
      <c r="L84" s="14"/>
      <c r="M84" s="14"/>
      <c r="N84" s="14"/>
      <c r="O84" s="14"/>
      <c r="P84" s="13">
        <f t="shared" si="62"/>
        <v>0</v>
      </c>
      <c r="Q84" s="19" t="str">
        <f t="shared" si="63"/>
        <v/>
      </c>
      <c r="R84" s="14">
        <f t="shared" si="10"/>
        <v>96.1</v>
      </c>
      <c r="S84" s="14">
        <f t="shared" si="11"/>
        <v>96.1</v>
      </c>
      <c r="T84" s="14">
        <f t="shared" si="19"/>
        <v>38.9</v>
      </c>
      <c r="U84" s="14">
        <f t="shared" si="19"/>
        <v>10.4</v>
      </c>
      <c r="V84" s="14">
        <f t="shared" si="6"/>
        <v>-28.5</v>
      </c>
      <c r="W84" s="16">
        <f t="shared" si="61"/>
        <v>0.26735218508997433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71"/>
      <c r="GF84" s="71"/>
      <c r="GG84" s="71"/>
      <c r="GH84" s="71"/>
      <c r="GI84" s="71"/>
      <c r="GJ84" s="71"/>
      <c r="GK84" s="71"/>
      <c r="GL84" s="71"/>
      <c r="GM84" s="71"/>
      <c r="GN84" s="71"/>
    </row>
    <row r="85" spans="1:196" s="72" customFormat="1" ht="42" customHeight="1" thickBot="1" x14ac:dyDescent="0.35">
      <c r="A85" s="189"/>
      <c r="B85" s="42" t="s">
        <v>21</v>
      </c>
      <c r="C85" s="119" t="s">
        <v>185</v>
      </c>
      <c r="D85" s="119" t="s">
        <v>65</v>
      </c>
      <c r="E85" s="204" t="s">
        <v>191</v>
      </c>
      <c r="F85" s="14">
        <v>700</v>
      </c>
      <c r="G85" s="14">
        <v>351.6</v>
      </c>
      <c r="H85" s="14">
        <v>351.6</v>
      </c>
      <c r="I85" s="29">
        <f t="shared" si="8"/>
        <v>8.4661343789346408E-4</v>
      </c>
      <c r="J85" s="14">
        <f t="shared" si="64"/>
        <v>0</v>
      </c>
      <c r="K85" s="16">
        <f t="shared" si="65"/>
        <v>1</v>
      </c>
      <c r="L85" s="14"/>
      <c r="M85" s="14"/>
      <c r="N85" s="14"/>
      <c r="O85" s="14"/>
      <c r="P85" s="13">
        <f t="shared" si="62"/>
        <v>0</v>
      </c>
      <c r="Q85" s="19" t="str">
        <f t="shared" si="63"/>
        <v/>
      </c>
      <c r="R85" s="14">
        <f t="shared" si="10"/>
        <v>700</v>
      </c>
      <c r="S85" s="14">
        <f t="shared" si="11"/>
        <v>700</v>
      </c>
      <c r="T85" s="14">
        <f t="shared" si="19"/>
        <v>351.6</v>
      </c>
      <c r="U85" s="14">
        <f t="shared" si="19"/>
        <v>351.6</v>
      </c>
      <c r="V85" s="14">
        <f t="shared" si="6"/>
        <v>0</v>
      </c>
      <c r="W85" s="16">
        <f t="shared" si="61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71"/>
      <c r="GF85" s="71"/>
      <c r="GG85" s="71"/>
      <c r="GH85" s="71"/>
      <c r="GI85" s="71"/>
      <c r="GJ85" s="71"/>
      <c r="GK85" s="71"/>
      <c r="GL85" s="71"/>
      <c r="GM85" s="71"/>
      <c r="GN85" s="71"/>
    </row>
    <row r="86" spans="1:196" s="70" customFormat="1" ht="78" customHeight="1" thickBot="1" x14ac:dyDescent="0.35">
      <c r="A86" s="191">
        <v>6</v>
      </c>
      <c r="B86" s="38" t="s">
        <v>16</v>
      </c>
      <c r="C86" s="38" t="s">
        <v>139</v>
      </c>
      <c r="D86" s="38" t="s">
        <v>50</v>
      </c>
      <c r="E86" s="219" t="s">
        <v>116</v>
      </c>
      <c r="F86" s="13">
        <v>46568.2</v>
      </c>
      <c r="G86" s="13">
        <v>25211.8</v>
      </c>
      <c r="H86" s="13">
        <v>22735.9</v>
      </c>
      <c r="I86" s="19">
        <f t="shared" si="8"/>
        <v>5.4745501884533594E-2</v>
      </c>
      <c r="J86" s="13">
        <f t="shared" si="64"/>
        <v>-2475.8999999999978</v>
      </c>
      <c r="K86" s="19">
        <f t="shared" si="65"/>
        <v>0.90179598441999387</v>
      </c>
      <c r="L86" s="13">
        <v>581.70000000000005</v>
      </c>
      <c r="M86" s="13">
        <v>583.1</v>
      </c>
      <c r="N86" s="13">
        <v>555</v>
      </c>
      <c r="O86" s="13">
        <v>115</v>
      </c>
      <c r="P86" s="13">
        <f t="shared" si="62"/>
        <v>-440</v>
      </c>
      <c r="Q86" s="19">
        <f t="shared" si="63"/>
        <v>0.2072072072072072</v>
      </c>
      <c r="R86" s="13">
        <f t="shared" si="10"/>
        <v>47149.899999999994</v>
      </c>
      <c r="S86" s="13">
        <f t="shared" si="11"/>
        <v>47151.299999999996</v>
      </c>
      <c r="T86" s="13">
        <f t="shared" si="19"/>
        <v>25766.799999999999</v>
      </c>
      <c r="U86" s="13">
        <f t="shared" si="19"/>
        <v>22850.9</v>
      </c>
      <c r="V86" s="13">
        <f t="shared" si="6"/>
        <v>-2915.8999999999978</v>
      </c>
      <c r="W86" s="19">
        <f t="shared" si="61"/>
        <v>0.88683499697284884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9"/>
      <c r="GF86" s="69"/>
      <c r="GG86" s="69"/>
      <c r="GH86" s="69"/>
      <c r="GI86" s="69"/>
      <c r="GJ86" s="69"/>
      <c r="GK86" s="69"/>
      <c r="GL86" s="69"/>
      <c r="GM86" s="69"/>
      <c r="GN86" s="69"/>
    </row>
    <row r="87" spans="1:196" s="5" customFormat="1" ht="42" customHeight="1" thickBot="1" x14ac:dyDescent="0.35">
      <c r="A87" s="191">
        <v>7</v>
      </c>
      <c r="B87" s="38" t="s">
        <v>16</v>
      </c>
      <c r="C87" s="38" t="s">
        <v>140</v>
      </c>
      <c r="D87" s="38" t="s">
        <v>50</v>
      </c>
      <c r="E87" s="219" t="s">
        <v>226</v>
      </c>
      <c r="F87" s="13">
        <v>56795.5</v>
      </c>
      <c r="G87" s="13">
        <v>32663.599999999999</v>
      </c>
      <c r="H87" s="220">
        <v>28279.9</v>
      </c>
      <c r="I87" s="19">
        <f t="shared" ref="I87:I158" si="71">H87/$H$10</f>
        <v>6.8094833226061927E-2</v>
      </c>
      <c r="J87" s="13">
        <f t="shared" si="64"/>
        <v>-4383.6999999999971</v>
      </c>
      <c r="K87" s="19">
        <f t="shared" si="65"/>
        <v>0.86579250296966659</v>
      </c>
      <c r="L87" s="13">
        <v>440</v>
      </c>
      <c r="M87" s="13">
        <v>592.4</v>
      </c>
      <c r="N87" s="13">
        <v>362.4</v>
      </c>
      <c r="O87" s="13">
        <v>152.4</v>
      </c>
      <c r="P87" s="13">
        <f t="shared" si="62"/>
        <v>-209.99999999999997</v>
      </c>
      <c r="Q87" s="19">
        <f t="shared" si="63"/>
        <v>0.42052980132450335</v>
      </c>
      <c r="R87" s="13">
        <f t="shared" ref="R87:R170" si="72">SUM(F87,L87)</f>
        <v>57235.5</v>
      </c>
      <c r="S87" s="13">
        <f t="shared" ref="S87:U189" si="73">SUM(F87,M87)</f>
        <v>57387.9</v>
      </c>
      <c r="T87" s="13">
        <f t="shared" ref="T87:U170" si="74">SUM(G87,N87)</f>
        <v>33026</v>
      </c>
      <c r="U87" s="13">
        <f t="shared" si="74"/>
        <v>28432.300000000003</v>
      </c>
      <c r="V87" s="13">
        <f t="shared" ref="V87:V152" si="75">U87-T87</f>
        <v>-4593.6999999999971</v>
      </c>
      <c r="W87" s="19">
        <f t="shared" si="61"/>
        <v>0.86090655846908504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91">
        <v>8</v>
      </c>
      <c r="B88" s="38" t="s">
        <v>16</v>
      </c>
      <c r="C88" s="38" t="s">
        <v>49</v>
      </c>
      <c r="D88" s="38" t="s">
        <v>84</v>
      </c>
      <c r="E88" s="192" t="s">
        <v>177</v>
      </c>
      <c r="F88" s="13">
        <v>2700</v>
      </c>
      <c r="G88" s="13">
        <v>2195</v>
      </c>
      <c r="H88" s="13">
        <v>1903</v>
      </c>
      <c r="I88" s="19">
        <f t="shared" si="71"/>
        <v>4.5822109565166729E-3</v>
      </c>
      <c r="J88" s="13">
        <f t="shared" si="64"/>
        <v>-292</v>
      </c>
      <c r="K88" s="19">
        <f t="shared" si="65"/>
        <v>0.86697038724373576</v>
      </c>
      <c r="L88" s="13"/>
      <c r="M88" s="13"/>
      <c r="N88" s="13"/>
      <c r="O88" s="13"/>
      <c r="P88" s="13">
        <f t="shared" si="62"/>
        <v>0</v>
      </c>
      <c r="Q88" s="19" t="str">
        <f t="shared" si="63"/>
        <v/>
      </c>
      <c r="R88" s="13">
        <f t="shared" si="72"/>
        <v>2700</v>
      </c>
      <c r="S88" s="13">
        <f t="shared" si="73"/>
        <v>2700</v>
      </c>
      <c r="T88" s="13">
        <f t="shared" si="74"/>
        <v>2195</v>
      </c>
      <c r="U88" s="13">
        <f t="shared" si="74"/>
        <v>1903</v>
      </c>
      <c r="V88" s="13">
        <f t="shared" si="75"/>
        <v>-292</v>
      </c>
      <c r="W88" s="19">
        <f t="shared" si="61"/>
        <v>0.86697038724373576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91">
        <v>9</v>
      </c>
      <c r="B89" s="38"/>
      <c r="C89" s="38" t="s">
        <v>318</v>
      </c>
      <c r="D89" s="38" t="s">
        <v>140</v>
      </c>
      <c r="E89" s="192" t="s">
        <v>319</v>
      </c>
      <c r="F89" s="13">
        <v>15</v>
      </c>
      <c r="G89" s="13">
        <v>4</v>
      </c>
      <c r="H89" s="13"/>
      <c r="I89" s="19">
        <f t="shared" si="71"/>
        <v>0</v>
      </c>
      <c r="J89" s="13">
        <f t="shared" si="64"/>
        <v>-4</v>
      </c>
      <c r="K89" s="19">
        <f t="shared" si="65"/>
        <v>0</v>
      </c>
      <c r="L89" s="13"/>
      <c r="M89" s="13"/>
      <c r="N89" s="13"/>
      <c r="O89" s="13"/>
      <c r="P89" s="13">
        <f t="shared" si="62"/>
        <v>0</v>
      </c>
      <c r="Q89" s="19" t="str">
        <f t="shared" si="63"/>
        <v/>
      </c>
      <c r="R89" s="13">
        <f t="shared" si="72"/>
        <v>15</v>
      </c>
      <c r="S89" s="13">
        <f t="shared" si="73"/>
        <v>15</v>
      </c>
      <c r="T89" s="13">
        <f t="shared" si="74"/>
        <v>4</v>
      </c>
      <c r="U89" s="13">
        <f t="shared" si="74"/>
        <v>0</v>
      </c>
      <c r="V89" s="13">
        <f t="shared" si="75"/>
        <v>-4</v>
      </c>
      <c r="W89" s="19">
        <f t="shared" si="61"/>
        <v>0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91">
        <v>10</v>
      </c>
      <c r="B90" s="38" t="s">
        <v>30</v>
      </c>
      <c r="C90" s="38" t="s">
        <v>108</v>
      </c>
      <c r="D90" s="38"/>
      <c r="E90" s="192" t="s">
        <v>74</v>
      </c>
      <c r="F90" s="13">
        <f>SUM(F91:F97,F99:F102)</f>
        <v>83029.899999999994</v>
      </c>
      <c r="G90" s="13">
        <f t="shared" ref="G90" si="76">SUM(G91:G97,G99:G102)</f>
        <v>45072.4</v>
      </c>
      <c r="H90" s="13">
        <f t="shared" ref="H90" si="77">SUM(H91:H97,H99:H102)</f>
        <v>42297</v>
      </c>
      <c r="I90" s="19">
        <f t="shared" si="71"/>
        <v>0.10184644079232039</v>
      </c>
      <c r="J90" s="13">
        <f t="shared" si="64"/>
        <v>-2775.4000000000015</v>
      </c>
      <c r="K90" s="19">
        <f t="shared" si="65"/>
        <v>0.93842351416831582</v>
      </c>
      <c r="L90" s="13">
        <f>SUM(L91:L97,L99:L102)</f>
        <v>16920.5</v>
      </c>
      <c r="M90" s="13">
        <f t="shared" ref="M90:O90" si="78">SUM(M91:M97,M99:M102)</f>
        <v>16920.5</v>
      </c>
      <c r="N90" s="13">
        <f t="shared" si="78"/>
        <v>14320.5</v>
      </c>
      <c r="O90" s="13">
        <f t="shared" si="78"/>
        <v>13323.699999999999</v>
      </c>
      <c r="P90" s="13">
        <f t="shared" si="62"/>
        <v>-996.80000000000109</v>
      </c>
      <c r="Q90" s="19">
        <f t="shared" si="63"/>
        <v>0.93039349184735165</v>
      </c>
      <c r="R90" s="13">
        <f>SUM(R91:R97,R99:R102)</f>
        <v>99950.399999999994</v>
      </c>
      <c r="S90" s="13">
        <f t="shared" ref="S90" si="79">SUM(S91:S97,S99:S102)</f>
        <v>99950.399999999994</v>
      </c>
      <c r="T90" s="13">
        <f t="shared" ref="T90" si="80">SUM(T91:T97,T99:T102)</f>
        <v>59392.9</v>
      </c>
      <c r="U90" s="13">
        <f t="shared" si="74"/>
        <v>55620.7</v>
      </c>
      <c r="V90" s="13">
        <f t="shared" si="75"/>
        <v>-3772.2000000000044</v>
      </c>
      <c r="W90" s="19">
        <f t="shared" si="61"/>
        <v>0.9364873579165186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hidden="1" customHeight="1" x14ac:dyDescent="0.3">
      <c r="A91" s="189"/>
      <c r="B91" s="42"/>
      <c r="C91" s="60" t="s">
        <v>155</v>
      </c>
      <c r="D91" s="60" t="s">
        <v>71</v>
      </c>
      <c r="E91" s="204" t="s">
        <v>156</v>
      </c>
      <c r="F91" s="14"/>
      <c r="G91" s="14"/>
      <c r="H91" s="14"/>
      <c r="I91" s="16">
        <f t="shared" si="71"/>
        <v>0</v>
      </c>
      <c r="J91" s="14">
        <f t="shared" si="64"/>
        <v>0</v>
      </c>
      <c r="K91" s="16" t="str">
        <f t="shared" si="65"/>
        <v/>
      </c>
      <c r="L91" s="14"/>
      <c r="M91" s="14"/>
      <c r="N91" s="14"/>
      <c r="O91" s="14"/>
      <c r="P91" s="14">
        <f t="shared" si="62"/>
        <v>0</v>
      </c>
      <c r="Q91" s="16" t="str">
        <f t="shared" si="63"/>
        <v/>
      </c>
      <c r="R91" s="14">
        <f t="shared" si="72"/>
        <v>0</v>
      </c>
      <c r="S91" s="14">
        <f t="shared" si="73"/>
        <v>0</v>
      </c>
      <c r="T91" s="14">
        <f t="shared" si="74"/>
        <v>0</v>
      </c>
      <c r="U91" s="14">
        <f t="shared" si="74"/>
        <v>0</v>
      </c>
      <c r="V91" s="14">
        <f t="shared" si="75"/>
        <v>0</v>
      </c>
      <c r="W91" s="16" t="str">
        <f t="shared" si="61"/>
        <v/>
      </c>
      <c r="X91" s="7"/>
      <c r="Y91" s="64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89"/>
      <c r="B92" s="42"/>
      <c r="C92" s="60" t="s">
        <v>326</v>
      </c>
      <c r="D92" s="60" t="s">
        <v>72</v>
      </c>
      <c r="E92" s="204" t="s">
        <v>327</v>
      </c>
      <c r="F92" s="14">
        <v>584.5</v>
      </c>
      <c r="G92" s="14">
        <v>391.4</v>
      </c>
      <c r="H92" s="14">
        <v>120.4</v>
      </c>
      <c r="I92" s="16">
        <f t="shared" si="71"/>
        <v>2.899097210533933E-4</v>
      </c>
      <c r="J92" s="14">
        <f t="shared" si="64"/>
        <v>-271</v>
      </c>
      <c r="K92" s="16">
        <f t="shared" si="65"/>
        <v>0.30761369443025044</v>
      </c>
      <c r="L92" s="14">
        <v>4300</v>
      </c>
      <c r="M92" s="14">
        <v>4300</v>
      </c>
      <c r="N92" s="14">
        <v>4300</v>
      </c>
      <c r="O92" s="14">
        <v>4255.3</v>
      </c>
      <c r="P92" s="14">
        <f t="shared" si="62"/>
        <v>-44.699999999999818</v>
      </c>
      <c r="Q92" s="16">
        <f t="shared" si="63"/>
        <v>0.98960465116279073</v>
      </c>
      <c r="R92" s="14">
        <f t="shared" si="72"/>
        <v>4884.5</v>
      </c>
      <c r="S92" s="14">
        <f t="shared" si="73"/>
        <v>4884.5</v>
      </c>
      <c r="T92" s="14">
        <f t="shared" si="74"/>
        <v>4691.3999999999996</v>
      </c>
      <c r="U92" s="14">
        <f>SUM(H92,O92)</f>
        <v>4375.7</v>
      </c>
      <c r="V92" s="14">
        <f t="shared" si="75"/>
        <v>-315.69999999999982</v>
      </c>
      <c r="W92" s="16">
        <f t="shared" si="61"/>
        <v>0.93270665472993142</v>
      </c>
      <c r="X92" s="7"/>
      <c r="Y92" s="64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89"/>
      <c r="B93" s="42" t="s">
        <v>34</v>
      </c>
      <c r="C93" s="60" t="s">
        <v>151</v>
      </c>
      <c r="D93" s="60" t="s">
        <v>72</v>
      </c>
      <c r="E93" s="204" t="s">
        <v>152</v>
      </c>
      <c r="F93" s="14">
        <v>145</v>
      </c>
      <c r="G93" s="14">
        <v>145</v>
      </c>
      <c r="H93" s="14"/>
      <c r="I93" s="29">
        <f t="shared" si="71"/>
        <v>0</v>
      </c>
      <c r="J93" s="14">
        <f t="shared" si="64"/>
        <v>-145</v>
      </c>
      <c r="K93" s="16">
        <f t="shared" si="65"/>
        <v>0</v>
      </c>
      <c r="L93" s="14">
        <v>5120.5</v>
      </c>
      <c r="M93" s="14">
        <v>5120.5</v>
      </c>
      <c r="N93" s="14">
        <v>5120.5</v>
      </c>
      <c r="O93" s="14">
        <v>4590</v>
      </c>
      <c r="P93" s="14">
        <f t="shared" si="62"/>
        <v>-530.5</v>
      </c>
      <c r="Q93" s="16">
        <f t="shared" si="63"/>
        <v>0.89639683624646027</v>
      </c>
      <c r="R93" s="14">
        <f t="shared" si="72"/>
        <v>5265.5</v>
      </c>
      <c r="S93" s="14">
        <f t="shared" si="73"/>
        <v>5265.5</v>
      </c>
      <c r="T93" s="14">
        <f t="shared" si="74"/>
        <v>5265.5</v>
      </c>
      <c r="U93" s="14">
        <f t="shared" si="74"/>
        <v>4590</v>
      </c>
      <c r="V93" s="14">
        <f t="shared" si="75"/>
        <v>-675.5</v>
      </c>
      <c r="W93" s="16">
        <f t="shared" si="61"/>
        <v>0.87171208812078627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hidden="1" customHeight="1" x14ac:dyDescent="0.3">
      <c r="A94" s="189"/>
      <c r="B94" s="42" t="s">
        <v>34</v>
      </c>
      <c r="C94" s="60" t="s">
        <v>153</v>
      </c>
      <c r="D94" s="60" t="s">
        <v>72</v>
      </c>
      <c r="E94" s="204" t="s">
        <v>154</v>
      </c>
      <c r="F94" s="14"/>
      <c r="G94" s="14"/>
      <c r="H94" s="14"/>
      <c r="I94" s="16">
        <f t="shared" si="71"/>
        <v>0</v>
      </c>
      <c r="J94" s="14">
        <f t="shared" si="64"/>
        <v>0</v>
      </c>
      <c r="K94" s="16" t="str">
        <f t="shared" si="65"/>
        <v/>
      </c>
      <c r="L94" s="14"/>
      <c r="M94" s="14"/>
      <c r="N94" s="14"/>
      <c r="O94" s="14"/>
      <c r="P94" s="14">
        <f t="shared" si="62"/>
        <v>0</v>
      </c>
      <c r="Q94" s="16" t="str">
        <f t="shared" si="63"/>
        <v/>
      </c>
      <c r="R94" s="14">
        <f t="shared" si="72"/>
        <v>0</v>
      </c>
      <c r="S94" s="14">
        <f t="shared" si="73"/>
        <v>0</v>
      </c>
      <c r="T94" s="14">
        <f t="shared" si="74"/>
        <v>0</v>
      </c>
      <c r="U94" s="14">
        <f t="shared" si="74"/>
        <v>0</v>
      </c>
      <c r="V94" s="14">
        <f t="shared" si="75"/>
        <v>0</v>
      </c>
      <c r="W94" s="16" t="str">
        <f t="shared" si="61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hidden="1" customHeight="1" x14ac:dyDescent="0.3">
      <c r="A95" s="189"/>
      <c r="B95" s="42"/>
      <c r="C95" s="60" t="s">
        <v>167</v>
      </c>
      <c r="D95" s="60" t="s">
        <v>72</v>
      </c>
      <c r="E95" s="208" t="s">
        <v>73</v>
      </c>
      <c r="F95" s="14"/>
      <c r="G95" s="14"/>
      <c r="H95" s="14"/>
      <c r="I95" s="29">
        <f t="shared" ref="I95" si="81">H95/$H$10</f>
        <v>0</v>
      </c>
      <c r="J95" s="14">
        <f t="shared" si="64"/>
        <v>0</v>
      </c>
      <c r="K95" s="16" t="str">
        <f t="shared" si="65"/>
        <v/>
      </c>
      <c r="L95" s="14"/>
      <c r="M95" s="14"/>
      <c r="N95" s="14"/>
      <c r="O95" s="14"/>
      <c r="P95" s="14">
        <f t="shared" si="62"/>
        <v>0</v>
      </c>
      <c r="Q95" s="19" t="str">
        <f t="shared" si="63"/>
        <v/>
      </c>
      <c r="R95" s="14">
        <f t="shared" si="72"/>
        <v>0</v>
      </c>
      <c r="S95" s="14">
        <f t="shared" si="73"/>
        <v>0</v>
      </c>
      <c r="T95" s="14">
        <f t="shared" si="74"/>
        <v>0</v>
      </c>
      <c r="U95" s="14">
        <f t="shared" si="74"/>
        <v>0</v>
      </c>
      <c r="V95" s="14">
        <f t="shared" si="75"/>
        <v>0</v>
      </c>
      <c r="W95" s="16" t="str">
        <f t="shared" si="61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89"/>
      <c r="B96" s="42" t="s">
        <v>34</v>
      </c>
      <c r="C96" s="119" t="s">
        <v>181</v>
      </c>
      <c r="D96" s="119" t="s">
        <v>72</v>
      </c>
      <c r="E96" s="208" t="s">
        <v>182</v>
      </c>
      <c r="F96" s="14">
        <v>17075.599999999999</v>
      </c>
      <c r="G96" s="14">
        <v>9146.1</v>
      </c>
      <c r="H96" s="14">
        <v>9146.1</v>
      </c>
      <c r="I96" s="16">
        <f t="shared" si="71"/>
        <v>2.2022784881448838E-2</v>
      </c>
      <c r="J96" s="14">
        <f t="shared" si="64"/>
        <v>0</v>
      </c>
      <c r="K96" s="16">
        <f t="shared" si="65"/>
        <v>1</v>
      </c>
      <c r="L96" s="14"/>
      <c r="M96" s="14"/>
      <c r="N96" s="14"/>
      <c r="O96" s="14"/>
      <c r="P96" s="13">
        <f t="shared" si="62"/>
        <v>0</v>
      </c>
      <c r="Q96" s="19" t="str">
        <f t="shared" si="63"/>
        <v/>
      </c>
      <c r="R96" s="14">
        <f t="shared" si="72"/>
        <v>17075.599999999999</v>
      </c>
      <c r="S96" s="14">
        <f t="shared" si="73"/>
        <v>17075.599999999999</v>
      </c>
      <c r="T96" s="14">
        <f t="shared" si="74"/>
        <v>9146.1</v>
      </c>
      <c r="U96" s="14">
        <f t="shared" si="74"/>
        <v>9146.1</v>
      </c>
      <c r="V96" s="14">
        <f t="shared" si="75"/>
        <v>0</v>
      </c>
      <c r="W96" s="16">
        <f t="shared" si="61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89"/>
      <c r="B97" s="42" t="s">
        <v>17</v>
      </c>
      <c r="C97" s="119" t="s">
        <v>141</v>
      </c>
      <c r="D97" s="119" t="s">
        <v>72</v>
      </c>
      <c r="E97" s="209" t="s">
        <v>142</v>
      </c>
      <c r="F97" s="22">
        <v>65054.8</v>
      </c>
      <c r="G97" s="22">
        <v>35219.9</v>
      </c>
      <c r="H97" s="22">
        <v>33030.5</v>
      </c>
      <c r="I97" s="16">
        <f t="shared" si="71"/>
        <v>7.9533746189818164E-2</v>
      </c>
      <c r="J97" s="14">
        <f t="shared" si="64"/>
        <v>-2189.4000000000015</v>
      </c>
      <c r="K97" s="16">
        <f t="shared" si="65"/>
        <v>0.93783628005758102</v>
      </c>
      <c r="L97" s="14">
        <v>4900</v>
      </c>
      <c r="M97" s="14">
        <v>4900</v>
      </c>
      <c r="N97" s="14">
        <v>4900</v>
      </c>
      <c r="O97" s="14">
        <v>4478.3999999999996</v>
      </c>
      <c r="P97" s="14">
        <f t="shared" si="62"/>
        <v>-421.60000000000036</v>
      </c>
      <c r="Q97" s="16">
        <f t="shared" si="63"/>
        <v>0.91395918367346929</v>
      </c>
      <c r="R97" s="14">
        <f t="shared" si="72"/>
        <v>69954.8</v>
      </c>
      <c r="S97" s="14">
        <f>SUM(F97,M97)</f>
        <v>69954.8</v>
      </c>
      <c r="T97" s="14">
        <f t="shared" si="74"/>
        <v>40119.9</v>
      </c>
      <c r="U97" s="14">
        <f t="shared" si="74"/>
        <v>37508.9</v>
      </c>
      <c r="V97" s="14">
        <f t="shared" si="75"/>
        <v>-2611</v>
      </c>
      <c r="W97" s="16">
        <f t="shared" si="61"/>
        <v>0.93492007706898572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48" customFormat="1" ht="69" hidden="1" customHeight="1" x14ac:dyDescent="0.3">
      <c r="A98" s="199"/>
      <c r="B98" s="44"/>
      <c r="C98" s="116"/>
      <c r="D98" s="116"/>
      <c r="E98" s="201" t="s">
        <v>285</v>
      </c>
      <c r="F98" s="21"/>
      <c r="G98" s="21"/>
      <c r="H98" s="21"/>
      <c r="I98" s="30">
        <f t="shared" si="71"/>
        <v>0</v>
      </c>
      <c r="J98" s="14">
        <f t="shared" si="64"/>
        <v>0</v>
      </c>
      <c r="K98" s="16" t="str">
        <f t="shared" si="65"/>
        <v/>
      </c>
      <c r="L98" s="21"/>
      <c r="M98" s="21"/>
      <c r="N98" s="21"/>
      <c r="O98" s="33"/>
      <c r="P98" s="14">
        <f t="shared" si="62"/>
        <v>0</v>
      </c>
      <c r="Q98" s="16" t="str">
        <f t="shared" si="63"/>
        <v/>
      </c>
      <c r="R98" s="21">
        <f t="shared" si="72"/>
        <v>0</v>
      </c>
      <c r="S98" s="21">
        <f t="shared" si="73"/>
        <v>0</v>
      </c>
      <c r="T98" s="21">
        <f t="shared" si="74"/>
        <v>0</v>
      </c>
      <c r="U98" s="14">
        <f t="shared" si="74"/>
        <v>0</v>
      </c>
      <c r="V98" s="14">
        <f t="shared" si="75"/>
        <v>0</v>
      </c>
      <c r="W98" s="16" t="str">
        <f t="shared" si="61"/>
        <v/>
      </c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7"/>
      <c r="GF98" s="47"/>
      <c r="GG98" s="47"/>
      <c r="GH98" s="47"/>
      <c r="GI98" s="47"/>
      <c r="GJ98" s="47"/>
      <c r="GK98" s="47"/>
      <c r="GL98" s="47"/>
      <c r="GM98" s="47"/>
      <c r="GN98" s="47"/>
    </row>
    <row r="99" spans="1:196" s="48" customFormat="1" ht="135.6" hidden="1" customHeight="1" x14ac:dyDescent="0.3">
      <c r="A99" s="199"/>
      <c r="B99" s="44" t="s">
        <v>17</v>
      </c>
      <c r="C99" s="120" t="s">
        <v>284</v>
      </c>
      <c r="D99" s="120" t="s">
        <v>265</v>
      </c>
      <c r="E99" s="210" t="s">
        <v>287</v>
      </c>
      <c r="F99" s="23"/>
      <c r="G99" s="23"/>
      <c r="H99" s="23"/>
      <c r="I99" s="30">
        <f t="shared" ref="I99:I101" si="82">H99/$H$10</f>
        <v>0</v>
      </c>
      <c r="J99" s="14">
        <f t="shared" si="64"/>
        <v>0</v>
      </c>
      <c r="K99" s="16" t="str">
        <f t="shared" si="65"/>
        <v/>
      </c>
      <c r="L99" s="21"/>
      <c r="M99" s="21"/>
      <c r="N99" s="21"/>
      <c r="O99" s="33"/>
      <c r="P99" s="14">
        <f t="shared" si="62"/>
        <v>0</v>
      </c>
      <c r="Q99" s="16" t="str">
        <f t="shared" si="63"/>
        <v/>
      </c>
      <c r="R99" s="21">
        <f t="shared" si="72"/>
        <v>0</v>
      </c>
      <c r="S99" s="21">
        <f t="shared" si="73"/>
        <v>0</v>
      </c>
      <c r="T99" s="21">
        <f t="shared" si="74"/>
        <v>0</v>
      </c>
      <c r="U99" s="14">
        <f t="shared" si="74"/>
        <v>0</v>
      </c>
      <c r="V99" s="21">
        <f t="shared" si="75"/>
        <v>0</v>
      </c>
      <c r="W99" s="16" t="str">
        <f t="shared" si="61"/>
        <v/>
      </c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7"/>
      <c r="GF99" s="47"/>
      <c r="GG99" s="47"/>
      <c r="GH99" s="47"/>
      <c r="GI99" s="47"/>
      <c r="GJ99" s="47"/>
      <c r="GK99" s="47"/>
      <c r="GL99" s="47"/>
      <c r="GM99" s="47"/>
      <c r="GN99" s="47"/>
    </row>
    <row r="100" spans="1:196" ht="38.25" hidden="1" customHeight="1" x14ac:dyDescent="0.3">
      <c r="A100" s="189"/>
      <c r="B100" s="42" t="s">
        <v>17</v>
      </c>
      <c r="C100" s="119" t="s">
        <v>173</v>
      </c>
      <c r="D100" s="119" t="s">
        <v>71</v>
      </c>
      <c r="E100" s="209" t="s">
        <v>174</v>
      </c>
      <c r="F100" s="22"/>
      <c r="G100" s="22"/>
      <c r="H100" s="22"/>
      <c r="I100" s="16">
        <f t="shared" si="82"/>
        <v>0</v>
      </c>
      <c r="J100" s="14">
        <f t="shared" si="64"/>
        <v>0</v>
      </c>
      <c r="K100" s="16" t="str">
        <f t="shared" si="65"/>
        <v/>
      </c>
      <c r="L100" s="14"/>
      <c r="M100" s="14"/>
      <c r="N100" s="14"/>
      <c r="O100" s="14"/>
      <c r="P100" s="14">
        <f t="shared" si="62"/>
        <v>0</v>
      </c>
      <c r="Q100" s="16" t="str">
        <f t="shared" si="63"/>
        <v/>
      </c>
      <c r="R100" s="14">
        <f t="shared" si="72"/>
        <v>0</v>
      </c>
      <c r="S100" s="14">
        <f t="shared" si="73"/>
        <v>0</v>
      </c>
      <c r="T100" s="14">
        <f t="shared" si="74"/>
        <v>0</v>
      </c>
      <c r="U100" s="14">
        <f t="shared" si="74"/>
        <v>0</v>
      </c>
      <c r="V100" s="14">
        <f t="shared" si="75"/>
        <v>0</v>
      </c>
      <c r="W100" s="16" t="str">
        <f t="shared" si="61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48" customFormat="1" ht="121.15" hidden="1" customHeight="1" x14ac:dyDescent="0.3">
      <c r="A101" s="199"/>
      <c r="B101" s="44" t="s">
        <v>17</v>
      </c>
      <c r="C101" s="61" t="s">
        <v>199</v>
      </c>
      <c r="D101" s="61" t="s">
        <v>71</v>
      </c>
      <c r="E101" s="210" t="s">
        <v>329</v>
      </c>
      <c r="F101" s="23"/>
      <c r="G101" s="23"/>
      <c r="H101" s="23"/>
      <c r="I101" s="30">
        <f t="shared" si="82"/>
        <v>0</v>
      </c>
      <c r="J101" s="14">
        <f t="shared" si="64"/>
        <v>0</v>
      </c>
      <c r="K101" s="16" t="str">
        <f t="shared" si="65"/>
        <v/>
      </c>
      <c r="L101" s="21"/>
      <c r="M101" s="21"/>
      <c r="N101" s="21"/>
      <c r="O101" s="21"/>
      <c r="P101" s="14">
        <f t="shared" si="62"/>
        <v>0</v>
      </c>
      <c r="Q101" s="16" t="str">
        <f t="shared" si="63"/>
        <v/>
      </c>
      <c r="R101" s="21">
        <f t="shared" si="72"/>
        <v>0</v>
      </c>
      <c r="S101" s="21">
        <f t="shared" si="73"/>
        <v>0</v>
      </c>
      <c r="T101" s="21">
        <f t="shared" si="74"/>
        <v>0</v>
      </c>
      <c r="U101" s="14">
        <f t="shared" si="74"/>
        <v>0</v>
      </c>
      <c r="V101" s="37">
        <f t="shared" si="75"/>
        <v>0</v>
      </c>
      <c r="W101" s="16" t="str">
        <f t="shared" si="61"/>
        <v/>
      </c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</row>
    <row r="102" spans="1:196" ht="36.6" customHeight="1" x14ac:dyDescent="0.3">
      <c r="A102" s="189"/>
      <c r="B102" s="42" t="s">
        <v>17</v>
      </c>
      <c r="C102" s="60" t="s">
        <v>263</v>
      </c>
      <c r="D102" s="60" t="s">
        <v>265</v>
      </c>
      <c r="E102" s="209" t="s">
        <v>264</v>
      </c>
      <c r="F102" s="22">
        <v>170</v>
      </c>
      <c r="G102" s="22">
        <v>170</v>
      </c>
      <c r="H102" s="22"/>
      <c r="I102" s="16">
        <f t="shared" ref="I102" si="83">H102/$H$10</f>
        <v>0</v>
      </c>
      <c r="J102" s="14">
        <f t="shared" si="64"/>
        <v>-170</v>
      </c>
      <c r="K102" s="16">
        <f t="shared" si="65"/>
        <v>0</v>
      </c>
      <c r="L102" s="14">
        <v>2600</v>
      </c>
      <c r="M102" s="14">
        <v>2600</v>
      </c>
      <c r="N102" s="14"/>
      <c r="O102" s="14"/>
      <c r="P102" s="14">
        <f t="shared" si="62"/>
        <v>0</v>
      </c>
      <c r="Q102" s="16" t="str">
        <f t="shared" si="63"/>
        <v/>
      </c>
      <c r="R102" s="14">
        <f t="shared" ref="R102:R103" si="84">SUM(F102,L102)</f>
        <v>2770</v>
      </c>
      <c r="S102" s="14">
        <f t="shared" ref="S102:S103" si="85">SUM(F102,M102)</f>
        <v>2770</v>
      </c>
      <c r="T102" s="14">
        <f t="shared" ref="T102:T103" si="86">SUM(G102,N102)</f>
        <v>170</v>
      </c>
      <c r="U102" s="14">
        <f t="shared" si="74"/>
        <v>0</v>
      </c>
      <c r="V102" s="14">
        <f t="shared" ref="V102" si="87">U102-T102</f>
        <v>-170</v>
      </c>
      <c r="W102" s="16">
        <f t="shared" si="61"/>
        <v>0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91">
        <v>11</v>
      </c>
      <c r="B103" s="38" t="s">
        <v>30</v>
      </c>
      <c r="C103" s="38" t="s">
        <v>258</v>
      </c>
      <c r="D103" s="38"/>
      <c r="E103" s="192" t="s">
        <v>259</v>
      </c>
      <c r="F103" s="13">
        <f>F104+F105+F106+F108+F109+F110+F111+F112+F113+F115+F118+F119+F121+F122+F130+F135+F137+F138+F139+F124</f>
        <v>7279.4999999999991</v>
      </c>
      <c r="G103" s="13">
        <f t="shared" ref="G103:H103" si="88">G104+G105+G106+G108+G109+G110+G111+G112+G113+G115+G118+G119+G121+G122+G130+G135+G137+G138+G139+G124</f>
        <v>4375.3999999999996</v>
      </c>
      <c r="H103" s="13">
        <f t="shared" si="88"/>
        <v>3104.3</v>
      </c>
      <c r="I103" s="19">
        <f t="shared" ref="I103" si="89">H103/$H$10</f>
        <v>7.4748068693193418E-3</v>
      </c>
      <c r="J103" s="13">
        <f t="shared" si="64"/>
        <v>-1271.0999999999995</v>
      </c>
      <c r="K103" s="19">
        <f t="shared" si="65"/>
        <v>0.70948941811034427</v>
      </c>
      <c r="L103" s="13">
        <f>SUM(L104:L139)</f>
        <v>19068.099999999999</v>
      </c>
      <c r="M103" s="13">
        <f t="shared" ref="M103:O103" si="90">SUM(M104:M139)</f>
        <v>19068.099999999999</v>
      </c>
      <c r="N103" s="13">
        <f t="shared" si="90"/>
        <v>9414.7000000000007</v>
      </c>
      <c r="O103" s="13">
        <f t="shared" si="90"/>
        <v>48</v>
      </c>
      <c r="P103" s="13">
        <f t="shared" si="62"/>
        <v>-9366.7000000000007</v>
      </c>
      <c r="Q103" s="19">
        <f t="shared" si="63"/>
        <v>5.0984099334020197E-3</v>
      </c>
      <c r="R103" s="13">
        <f t="shared" si="84"/>
        <v>26347.599999999999</v>
      </c>
      <c r="S103" s="13">
        <f t="shared" si="85"/>
        <v>26347.599999999999</v>
      </c>
      <c r="T103" s="13">
        <f t="shared" si="86"/>
        <v>13790.1</v>
      </c>
      <c r="U103" s="13">
        <f>U104+U105+U106+U108+U109+U110+U111+U112+U113+U115+U118+U119+U121+U122+U135+U137+U138+U139+U124</f>
        <v>3152.3</v>
      </c>
      <c r="V103" s="13">
        <f t="shared" ref="V103" si="91">U103-T103</f>
        <v>-10637.8</v>
      </c>
      <c r="W103" s="19">
        <f t="shared" si="61"/>
        <v>0.22859152580474398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89"/>
      <c r="B104" s="73">
        <v>180404</v>
      </c>
      <c r="C104" s="60" t="s">
        <v>200</v>
      </c>
      <c r="D104" s="60" t="s">
        <v>202</v>
      </c>
      <c r="E104" s="204" t="s">
        <v>201</v>
      </c>
      <c r="F104" s="15">
        <v>342</v>
      </c>
      <c r="G104" s="15">
        <v>312</v>
      </c>
      <c r="H104" s="15">
        <v>261.89999999999998</v>
      </c>
      <c r="I104" s="29">
        <f t="shared" si="71"/>
        <v>6.3062587993258882E-4</v>
      </c>
      <c r="J104" s="14">
        <f t="shared" si="64"/>
        <v>-50.100000000000023</v>
      </c>
      <c r="K104" s="16">
        <f t="shared" si="65"/>
        <v>0.83942307692307683</v>
      </c>
      <c r="L104" s="14">
        <v>160</v>
      </c>
      <c r="M104" s="14">
        <v>160</v>
      </c>
      <c r="N104" s="14">
        <v>160</v>
      </c>
      <c r="O104" s="15">
        <v>48</v>
      </c>
      <c r="P104" s="14">
        <f t="shared" si="62"/>
        <v>-112</v>
      </c>
      <c r="Q104" s="16">
        <f t="shared" si="63"/>
        <v>0.3</v>
      </c>
      <c r="R104" s="14">
        <f t="shared" si="72"/>
        <v>502</v>
      </c>
      <c r="S104" s="14">
        <f t="shared" si="73"/>
        <v>502</v>
      </c>
      <c r="T104" s="14">
        <f t="shared" si="74"/>
        <v>472</v>
      </c>
      <c r="U104" s="14">
        <f t="shared" si="74"/>
        <v>309.89999999999998</v>
      </c>
      <c r="V104" s="14">
        <f>U104-T104</f>
        <v>-162.10000000000002</v>
      </c>
      <c r="W104" s="16">
        <f t="shared" si="61"/>
        <v>0.6565677966101694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9" hidden="1" customHeight="1" thickBot="1" x14ac:dyDescent="0.35">
      <c r="A105" s="189"/>
      <c r="B105" s="73">
        <v>180404</v>
      </c>
      <c r="C105" s="119" t="s">
        <v>76</v>
      </c>
      <c r="D105" s="119" t="s">
        <v>157</v>
      </c>
      <c r="E105" s="204" t="s">
        <v>158</v>
      </c>
      <c r="F105" s="15"/>
      <c r="G105" s="15"/>
      <c r="H105" s="15"/>
      <c r="I105" s="16">
        <f t="shared" si="71"/>
        <v>0</v>
      </c>
      <c r="J105" s="14">
        <f t="shared" si="64"/>
        <v>0</v>
      </c>
      <c r="K105" s="16" t="str">
        <f t="shared" si="65"/>
        <v/>
      </c>
      <c r="L105" s="14"/>
      <c r="M105" s="14"/>
      <c r="N105" s="14"/>
      <c r="O105" s="15"/>
      <c r="P105" s="14">
        <f t="shared" si="62"/>
        <v>0</v>
      </c>
      <c r="Q105" s="16" t="str">
        <f t="shared" si="63"/>
        <v/>
      </c>
      <c r="R105" s="14">
        <f t="shared" si="72"/>
        <v>0</v>
      </c>
      <c r="S105" s="14">
        <f t="shared" si="73"/>
        <v>0</v>
      </c>
      <c r="T105" s="14">
        <f t="shared" si="74"/>
        <v>0</v>
      </c>
      <c r="U105" s="14">
        <f t="shared" si="74"/>
        <v>0</v>
      </c>
      <c r="V105" s="14">
        <f t="shared" si="75"/>
        <v>0</v>
      </c>
      <c r="W105" s="16" t="str">
        <f t="shared" si="61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89"/>
      <c r="B106" s="73">
        <v>180404</v>
      </c>
      <c r="C106" s="119" t="s">
        <v>178</v>
      </c>
      <c r="D106" s="119" t="s">
        <v>157</v>
      </c>
      <c r="E106" s="204" t="s">
        <v>179</v>
      </c>
      <c r="F106" s="15"/>
      <c r="G106" s="15"/>
      <c r="H106" s="15"/>
      <c r="I106" s="16">
        <f t="shared" si="71"/>
        <v>0</v>
      </c>
      <c r="J106" s="14">
        <f t="shared" si="64"/>
        <v>0</v>
      </c>
      <c r="K106" s="16" t="str">
        <f t="shared" si="65"/>
        <v/>
      </c>
      <c r="L106" s="14">
        <v>13500</v>
      </c>
      <c r="M106" s="14">
        <v>13500</v>
      </c>
      <c r="N106" s="14">
        <v>5445</v>
      </c>
      <c r="O106" s="15"/>
      <c r="P106" s="14">
        <f t="shared" si="62"/>
        <v>-5445</v>
      </c>
      <c r="Q106" s="16">
        <f t="shared" si="63"/>
        <v>0</v>
      </c>
      <c r="R106" s="14">
        <f t="shared" si="72"/>
        <v>13500</v>
      </c>
      <c r="S106" s="14">
        <f t="shared" si="73"/>
        <v>13500</v>
      </c>
      <c r="T106" s="14">
        <f t="shared" si="74"/>
        <v>5445</v>
      </c>
      <c r="U106" s="14">
        <f t="shared" si="74"/>
        <v>0</v>
      </c>
      <c r="V106" s="14">
        <f t="shared" si="75"/>
        <v>-5445</v>
      </c>
      <c r="W106" s="16">
        <f t="shared" si="61"/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48" customFormat="1" ht="73.5" hidden="1" customHeight="1" x14ac:dyDescent="0.3">
      <c r="A107" s="199"/>
      <c r="B107" s="44"/>
      <c r="C107" s="116"/>
      <c r="D107" s="116"/>
      <c r="E107" s="201" t="s">
        <v>277</v>
      </c>
      <c r="F107" s="21"/>
      <c r="G107" s="21"/>
      <c r="H107" s="21"/>
      <c r="I107" s="30">
        <f t="shared" si="71"/>
        <v>0</v>
      </c>
      <c r="J107" s="14">
        <f t="shared" si="64"/>
        <v>0</v>
      </c>
      <c r="K107" s="16" t="str">
        <f t="shared" si="65"/>
        <v/>
      </c>
      <c r="L107" s="21"/>
      <c r="M107" s="21"/>
      <c r="N107" s="21"/>
      <c r="O107" s="21"/>
      <c r="P107" s="14">
        <f t="shared" si="62"/>
        <v>0</v>
      </c>
      <c r="Q107" s="16" t="str">
        <f t="shared" si="63"/>
        <v/>
      </c>
      <c r="R107" s="21">
        <f t="shared" si="72"/>
        <v>0</v>
      </c>
      <c r="S107" s="21">
        <f t="shared" si="73"/>
        <v>0</v>
      </c>
      <c r="T107" s="21">
        <f t="shared" si="74"/>
        <v>0</v>
      </c>
      <c r="U107" s="14">
        <f t="shared" si="74"/>
        <v>0</v>
      </c>
      <c r="V107" s="21">
        <f t="shared" si="75"/>
        <v>0</v>
      </c>
      <c r="W107" s="16" t="str">
        <f t="shared" si="61"/>
        <v/>
      </c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</row>
    <row r="108" spans="1:196" s="5" customFormat="1" ht="25.9" customHeight="1" thickBot="1" x14ac:dyDescent="0.35">
      <c r="A108" s="189"/>
      <c r="B108" s="73"/>
      <c r="C108" s="119" t="s">
        <v>223</v>
      </c>
      <c r="D108" s="119" t="s">
        <v>157</v>
      </c>
      <c r="E108" s="204" t="s">
        <v>224</v>
      </c>
      <c r="F108" s="15"/>
      <c r="G108" s="15"/>
      <c r="H108" s="15"/>
      <c r="I108" s="16">
        <f t="shared" si="71"/>
        <v>0</v>
      </c>
      <c r="J108" s="14">
        <f t="shared" si="64"/>
        <v>0</v>
      </c>
      <c r="K108" s="16" t="str">
        <f t="shared" si="65"/>
        <v/>
      </c>
      <c r="L108" s="14">
        <v>1453.1</v>
      </c>
      <c r="M108" s="14">
        <v>1453.1</v>
      </c>
      <c r="N108" s="14">
        <v>14.7</v>
      </c>
      <c r="O108" s="15"/>
      <c r="P108" s="14">
        <f t="shared" si="62"/>
        <v>-14.7</v>
      </c>
      <c r="Q108" s="16">
        <f t="shared" si="63"/>
        <v>0</v>
      </c>
      <c r="R108" s="14">
        <f t="shared" si="72"/>
        <v>1453.1</v>
      </c>
      <c r="S108" s="14">
        <f t="shared" si="73"/>
        <v>1453.1</v>
      </c>
      <c r="T108" s="14">
        <f t="shared" si="74"/>
        <v>14.7</v>
      </c>
      <c r="U108" s="14">
        <f t="shared" si="74"/>
        <v>0</v>
      </c>
      <c r="V108" s="14">
        <f t="shared" si="75"/>
        <v>-14.7</v>
      </c>
      <c r="W108" s="16">
        <f t="shared" si="61"/>
        <v>0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89"/>
      <c r="B109" s="73"/>
      <c r="C109" s="119" t="s">
        <v>246</v>
      </c>
      <c r="D109" s="119" t="s">
        <v>157</v>
      </c>
      <c r="E109" s="204" t="s">
        <v>247</v>
      </c>
      <c r="F109" s="15"/>
      <c r="G109" s="15"/>
      <c r="H109" s="15"/>
      <c r="I109" s="16">
        <f t="shared" ref="I109" si="92">H109/$H$10</f>
        <v>0</v>
      </c>
      <c r="J109" s="14">
        <f t="shared" si="64"/>
        <v>0</v>
      </c>
      <c r="K109" s="16" t="str">
        <f t="shared" si="65"/>
        <v/>
      </c>
      <c r="L109" s="14"/>
      <c r="M109" s="14"/>
      <c r="N109" s="14"/>
      <c r="O109" s="15"/>
      <c r="P109" s="14">
        <f t="shared" si="62"/>
        <v>0</v>
      </c>
      <c r="Q109" s="16" t="str">
        <f t="shared" si="63"/>
        <v/>
      </c>
      <c r="R109" s="14">
        <f t="shared" ref="R109" si="93">SUM(F109,L109)</f>
        <v>0</v>
      </c>
      <c r="S109" s="14">
        <f t="shared" ref="S109" si="94">SUM(F109,M109)</f>
        <v>0</v>
      </c>
      <c r="T109" s="14">
        <f t="shared" ref="T109" si="95">SUM(G109,N109)</f>
        <v>0</v>
      </c>
      <c r="U109" s="14">
        <f t="shared" si="74"/>
        <v>0</v>
      </c>
      <c r="V109" s="14">
        <f t="shared" ref="V109" si="96">U109-T109</f>
        <v>0</v>
      </c>
      <c r="W109" s="16" t="str">
        <f t="shared" si="61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89"/>
      <c r="B110" s="73"/>
      <c r="C110" s="119" t="s">
        <v>272</v>
      </c>
      <c r="D110" s="119" t="s">
        <v>157</v>
      </c>
      <c r="E110" s="204" t="s">
        <v>273</v>
      </c>
      <c r="F110" s="15"/>
      <c r="G110" s="15"/>
      <c r="H110" s="15"/>
      <c r="I110" s="16">
        <f t="shared" ref="I110" si="97">H110/$H$10</f>
        <v>0</v>
      </c>
      <c r="J110" s="14">
        <f t="shared" si="64"/>
        <v>0</v>
      </c>
      <c r="K110" s="16" t="str">
        <f t="shared" si="65"/>
        <v/>
      </c>
      <c r="L110" s="14"/>
      <c r="M110" s="14"/>
      <c r="N110" s="14"/>
      <c r="O110" s="15"/>
      <c r="P110" s="14">
        <f t="shared" si="62"/>
        <v>0</v>
      </c>
      <c r="Q110" s="16" t="str">
        <f t="shared" si="63"/>
        <v/>
      </c>
      <c r="R110" s="14">
        <f t="shared" ref="R110" si="98">SUM(F110,L110)</f>
        <v>0</v>
      </c>
      <c r="S110" s="14">
        <f t="shared" ref="S110" si="99">SUM(F110,M110)</f>
        <v>0</v>
      </c>
      <c r="T110" s="14">
        <f t="shared" ref="T110" si="100">SUM(G110,N110)</f>
        <v>0</v>
      </c>
      <c r="U110" s="14">
        <f t="shared" si="74"/>
        <v>0</v>
      </c>
      <c r="V110" s="14">
        <f t="shared" ref="V110" si="101">U110-T110</f>
        <v>0</v>
      </c>
      <c r="W110" s="16" t="str">
        <f t="shared" si="61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89"/>
      <c r="B111" s="73">
        <v>180404</v>
      </c>
      <c r="C111" s="119" t="s">
        <v>159</v>
      </c>
      <c r="D111" s="119" t="s">
        <v>157</v>
      </c>
      <c r="E111" s="204" t="s">
        <v>184</v>
      </c>
      <c r="F111" s="15"/>
      <c r="G111" s="15"/>
      <c r="H111" s="15"/>
      <c r="I111" s="16">
        <f t="shared" si="71"/>
        <v>0</v>
      </c>
      <c r="J111" s="14">
        <f t="shared" si="64"/>
        <v>0</v>
      </c>
      <c r="K111" s="16" t="str">
        <f t="shared" si="65"/>
        <v/>
      </c>
      <c r="L111" s="14"/>
      <c r="M111" s="14"/>
      <c r="N111" s="14"/>
      <c r="O111" s="15"/>
      <c r="P111" s="14">
        <f t="shared" si="62"/>
        <v>0</v>
      </c>
      <c r="Q111" s="16" t="str">
        <f t="shared" si="63"/>
        <v/>
      </c>
      <c r="R111" s="14">
        <f t="shared" si="72"/>
        <v>0</v>
      </c>
      <c r="S111" s="14">
        <f t="shared" si="73"/>
        <v>0</v>
      </c>
      <c r="T111" s="14">
        <f t="shared" si="74"/>
        <v>0</v>
      </c>
      <c r="U111" s="14">
        <f t="shared" si="74"/>
        <v>0</v>
      </c>
      <c r="V111" s="14">
        <f t="shared" si="75"/>
        <v>0</v>
      </c>
      <c r="W111" s="16" t="str">
        <f t="shared" ref="W111:W193" si="102">IFERROR(100%*(U111/T111),"")</f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7.5" hidden="1" customHeight="1" thickBot="1" x14ac:dyDescent="0.35">
      <c r="A112" s="189"/>
      <c r="B112" s="73">
        <v>180404</v>
      </c>
      <c r="C112" s="119" t="s">
        <v>175</v>
      </c>
      <c r="D112" s="119" t="s">
        <v>157</v>
      </c>
      <c r="E112" s="204" t="s">
        <v>176</v>
      </c>
      <c r="F112" s="15"/>
      <c r="G112" s="15"/>
      <c r="H112" s="15"/>
      <c r="I112" s="16">
        <f t="shared" si="71"/>
        <v>0</v>
      </c>
      <c r="J112" s="14">
        <f t="shared" si="64"/>
        <v>0</v>
      </c>
      <c r="K112" s="16" t="str">
        <f t="shared" si="65"/>
        <v/>
      </c>
      <c r="L112" s="14"/>
      <c r="M112" s="14"/>
      <c r="N112" s="14"/>
      <c r="O112" s="15"/>
      <c r="P112" s="14">
        <f t="shared" si="62"/>
        <v>0</v>
      </c>
      <c r="Q112" s="16" t="str">
        <f t="shared" si="63"/>
        <v/>
      </c>
      <c r="R112" s="14">
        <f t="shared" si="72"/>
        <v>0</v>
      </c>
      <c r="S112" s="14">
        <f t="shared" si="73"/>
        <v>0</v>
      </c>
      <c r="T112" s="14">
        <f t="shared" si="74"/>
        <v>0</v>
      </c>
      <c r="U112" s="14">
        <f t="shared" si="74"/>
        <v>0</v>
      </c>
      <c r="V112" s="14">
        <f t="shared" si="75"/>
        <v>0</v>
      </c>
      <c r="W112" s="16" t="str">
        <f t="shared" si="102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89"/>
      <c r="B113" s="73"/>
      <c r="C113" s="119" t="s">
        <v>294</v>
      </c>
      <c r="D113" s="119" t="s">
        <v>157</v>
      </c>
      <c r="E113" s="204" t="s">
        <v>295</v>
      </c>
      <c r="F113" s="15"/>
      <c r="G113" s="15"/>
      <c r="H113" s="15"/>
      <c r="I113" s="16">
        <f t="shared" si="71"/>
        <v>0</v>
      </c>
      <c r="J113" s="14">
        <f t="shared" si="64"/>
        <v>0</v>
      </c>
      <c r="K113" s="16" t="str">
        <f t="shared" si="65"/>
        <v/>
      </c>
      <c r="L113" s="14">
        <v>2000</v>
      </c>
      <c r="M113" s="14">
        <v>2000</v>
      </c>
      <c r="N113" s="14">
        <v>2000</v>
      </c>
      <c r="O113" s="15"/>
      <c r="P113" s="14">
        <f t="shared" si="62"/>
        <v>-2000</v>
      </c>
      <c r="Q113" s="16">
        <f t="shared" si="63"/>
        <v>0</v>
      </c>
      <c r="R113" s="14">
        <f t="shared" si="72"/>
        <v>2000</v>
      </c>
      <c r="S113" s="14">
        <f t="shared" si="73"/>
        <v>2000</v>
      </c>
      <c r="T113" s="14">
        <f t="shared" si="74"/>
        <v>2000</v>
      </c>
      <c r="U113" s="14">
        <f t="shared" si="74"/>
        <v>0</v>
      </c>
      <c r="V113" s="14">
        <f t="shared" si="75"/>
        <v>-2000</v>
      </c>
      <c r="W113" s="16">
        <f t="shared" si="102"/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hidden="1" customHeight="1" thickBot="1" x14ac:dyDescent="0.35">
      <c r="A114" s="189"/>
      <c r="B114" s="73"/>
      <c r="C114" s="119"/>
      <c r="D114" s="119"/>
      <c r="E114" s="204" t="s">
        <v>345</v>
      </c>
      <c r="F114" s="15"/>
      <c r="G114" s="15"/>
      <c r="H114" s="15"/>
      <c r="I114" s="16">
        <f t="shared" ref="I114" si="103">H114/$H$10</f>
        <v>0</v>
      </c>
      <c r="J114" s="14">
        <f t="shared" si="64"/>
        <v>0</v>
      </c>
      <c r="K114" s="16" t="str">
        <f t="shared" ref="K114" si="104">IFERROR(100%*(H114/G114),"")</f>
        <v/>
      </c>
      <c r="L114" s="14"/>
      <c r="M114" s="14"/>
      <c r="N114" s="14"/>
      <c r="O114" s="15"/>
      <c r="P114" s="14">
        <f t="shared" si="62"/>
        <v>0</v>
      </c>
      <c r="Q114" s="16" t="str">
        <f t="shared" si="63"/>
        <v/>
      </c>
      <c r="R114" s="14">
        <f t="shared" ref="R114" si="105">SUM(F114,L114)</f>
        <v>0</v>
      </c>
      <c r="S114" s="14">
        <f t="shared" ref="S114" si="106">SUM(F114,M114)</f>
        <v>0</v>
      </c>
      <c r="T114" s="14">
        <f t="shared" ref="T114" si="107">SUM(G114,N114)</f>
        <v>0</v>
      </c>
      <c r="U114" s="14">
        <f t="shared" ref="U114" si="108">SUM(H114,O114)</f>
        <v>0</v>
      </c>
      <c r="V114" s="14">
        <f t="shared" ref="V114" si="109">U114-T114</f>
        <v>0</v>
      </c>
      <c r="W114" s="16" t="str">
        <f t="shared" ref="W114" si="110">IFERROR(100%*(U114/T114),"")</f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89"/>
      <c r="B115" s="73">
        <v>180404</v>
      </c>
      <c r="C115" s="119" t="s">
        <v>188</v>
      </c>
      <c r="D115" s="119" t="s">
        <v>75</v>
      </c>
      <c r="E115" s="204" t="s">
        <v>210</v>
      </c>
      <c r="F115" s="15"/>
      <c r="G115" s="15"/>
      <c r="H115" s="15"/>
      <c r="I115" s="16">
        <f t="shared" si="71"/>
        <v>0</v>
      </c>
      <c r="J115" s="14">
        <f t="shared" si="64"/>
        <v>0</v>
      </c>
      <c r="K115" s="16" t="str">
        <f t="shared" si="65"/>
        <v/>
      </c>
      <c r="L115" s="14"/>
      <c r="M115" s="14"/>
      <c r="N115" s="14"/>
      <c r="O115" s="14"/>
      <c r="P115" s="14">
        <f t="shared" si="62"/>
        <v>0</v>
      </c>
      <c r="Q115" s="16" t="str">
        <f t="shared" si="63"/>
        <v/>
      </c>
      <c r="R115" s="14">
        <f t="shared" si="72"/>
        <v>0</v>
      </c>
      <c r="S115" s="14">
        <f t="shared" si="73"/>
        <v>0</v>
      </c>
      <c r="T115" s="14">
        <f t="shared" si="74"/>
        <v>0</v>
      </c>
      <c r="U115" s="14">
        <f t="shared" si="74"/>
        <v>0</v>
      </c>
      <c r="V115" s="14">
        <f t="shared" si="75"/>
        <v>0</v>
      </c>
      <c r="W115" s="16" t="str">
        <f t="shared" si="102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76" customFormat="1" ht="69" hidden="1" customHeight="1" thickBot="1" x14ac:dyDescent="0.35">
      <c r="A116" s="199"/>
      <c r="B116" s="74"/>
      <c r="C116" s="120"/>
      <c r="D116" s="120"/>
      <c r="E116" s="207" t="s">
        <v>276</v>
      </c>
      <c r="F116" s="21"/>
      <c r="G116" s="21"/>
      <c r="H116" s="21"/>
      <c r="I116" s="30">
        <f t="shared" si="71"/>
        <v>0</v>
      </c>
      <c r="J116" s="14">
        <f t="shared" si="64"/>
        <v>0</v>
      </c>
      <c r="K116" s="16" t="str">
        <f t="shared" si="65"/>
        <v/>
      </c>
      <c r="L116" s="21"/>
      <c r="M116" s="21"/>
      <c r="N116" s="21"/>
      <c r="O116" s="21"/>
      <c r="P116" s="14">
        <f t="shared" si="62"/>
        <v>0</v>
      </c>
      <c r="Q116" s="16" t="str">
        <f t="shared" si="63"/>
        <v/>
      </c>
      <c r="R116" s="21">
        <f t="shared" si="72"/>
        <v>0</v>
      </c>
      <c r="S116" s="21">
        <f t="shared" si="73"/>
        <v>0</v>
      </c>
      <c r="T116" s="21">
        <f t="shared" si="74"/>
        <v>0</v>
      </c>
      <c r="U116" s="14">
        <f t="shared" si="74"/>
        <v>0</v>
      </c>
      <c r="V116" s="21">
        <f t="shared" si="75"/>
        <v>0</v>
      </c>
      <c r="W116" s="16" t="str">
        <f t="shared" si="102"/>
        <v/>
      </c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</row>
    <row r="117" spans="1:196" s="76" customFormat="1" ht="63.6" hidden="1" customHeight="1" thickBot="1" x14ac:dyDescent="0.35">
      <c r="A117" s="199"/>
      <c r="B117" s="74"/>
      <c r="C117" s="120"/>
      <c r="D117" s="120"/>
      <c r="E117" s="207" t="s">
        <v>275</v>
      </c>
      <c r="F117" s="21"/>
      <c r="G117" s="21"/>
      <c r="H117" s="21"/>
      <c r="I117" s="30">
        <f t="shared" ref="I117" si="111">H117/$H$10</f>
        <v>0</v>
      </c>
      <c r="J117" s="14">
        <f t="shared" si="64"/>
        <v>0</v>
      </c>
      <c r="K117" s="16" t="str">
        <f t="shared" si="65"/>
        <v/>
      </c>
      <c r="L117" s="21"/>
      <c r="M117" s="21"/>
      <c r="N117" s="21"/>
      <c r="O117" s="21"/>
      <c r="P117" s="14">
        <f t="shared" si="62"/>
        <v>0</v>
      </c>
      <c r="Q117" s="16" t="str">
        <f t="shared" si="63"/>
        <v/>
      </c>
      <c r="R117" s="21">
        <f t="shared" ref="R117" si="112">SUM(F117,L117)</f>
        <v>0</v>
      </c>
      <c r="S117" s="21">
        <f t="shared" ref="S117" si="113">SUM(F117,M117)</f>
        <v>0</v>
      </c>
      <c r="T117" s="21">
        <f t="shared" ref="T117" si="114">SUM(G117,N117)</f>
        <v>0</v>
      </c>
      <c r="U117" s="14">
        <f t="shared" si="74"/>
        <v>0</v>
      </c>
      <c r="V117" s="21">
        <f t="shared" ref="V117" si="115">U117-T117</f>
        <v>0</v>
      </c>
      <c r="W117" s="16" t="str">
        <f t="shared" si="102"/>
        <v/>
      </c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</row>
    <row r="118" spans="1:196" s="5" customFormat="1" ht="40.15" hidden="1" customHeight="1" thickBot="1" x14ac:dyDescent="0.35">
      <c r="A118" s="189"/>
      <c r="B118" s="73"/>
      <c r="C118" s="119" t="s">
        <v>197</v>
      </c>
      <c r="D118" s="119" t="s">
        <v>75</v>
      </c>
      <c r="E118" s="204" t="s">
        <v>198</v>
      </c>
      <c r="F118" s="15"/>
      <c r="G118" s="15"/>
      <c r="H118" s="15"/>
      <c r="I118" s="16">
        <f t="shared" si="71"/>
        <v>0</v>
      </c>
      <c r="J118" s="14">
        <f t="shared" si="64"/>
        <v>0</v>
      </c>
      <c r="K118" s="16" t="str">
        <f t="shared" si="65"/>
        <v/>
      </c>
      <c r="L118" s="14"/>
      <c r="M118" s="14"/>
      <c r="N118" s="14"/>
      <c r="O118" s="15"/>
      <c r="P118" s="14">
        <f t="shared" si="62"/>
        <v>0</v>
      </c>
      <c r="Q118" s="16" t="str">
        <f t="shared" si="63"/>
        <v/>
      </c>
      <c r="R118" s="14">
        <f t="shared" si="72"/>
        <v>0</v>
      </c>
      <c r="S118" s="14">
        <f t="shared" si="73"/>
        <v>0</v>
      </c>
      <c r="T118" s="14">
        <f t="shared" si="74"/>
        <v>0</v>
      </c>
      <c r="U118" s="14">
        <f t="shared" si="74"/>
        <v>0</v>
      </c>
      <c r="V118" s="14">
        <f t="shared" si="75"/>
        <v>0</v>
      </c>
      <c r="W118" s="16" t="str">
        <f t="shared" si="102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6.75" customHeight="1" thickBot="1" x14ac:dyDescent="0.35">
      <c r="A119" s="189"/>
      <c r="B119" s="73"/>
      <c r="C119" s="119" t="s">
        <v>255</v>
      </c>
      <c r="D119" s="119" t="s">
        <v>75</v>
      </c>
      <c r="E119" s="204" t="s">
        <v>331</v>
      </c>
      <c r="F119" s="15"/>
      <c r="G119" s="15"/>
      <c r="H119" s="15"/>
      <c r="I119" s="16">
        <f t="shared" ref="I119" si="116">H119/$H$10</f>
        <v>0</v>
      </c>
      <c r="J119" s="14">
        <f t="shared" si="64"/>
        <v>0</v>
      </c>
      <c r="K119" s="16" t="str">
        <f t="shared" si="65"/>
        <v/>
      </c>
      <c r="L119" s="14">
        <v>160</v>
      </c>
      <c r="M119" s="14">
        <v>160</v>
      </c>
      <c r="N119" s="14"/>
      <c r="O119" s="15"/>
      <c r="P119" s="14">
        <f t="shared" si="62"/>
        <v>0</v>
      </c>
      <c r="Q119" s="16" t="str">
        <f t="shared" si="63"/>
        <v/>
      </c>
      <c r="R119" s="14">
        <f t="shared" ref="R119" si="117">SUM(F119,L119)</f>
        <v>160</v>
      </c>
      <c r="S119" s="14">
        <f t="shared" ref="S119" si="118">SUM(F119,M119)</f>
        <v>160</v>
      </c>
      <c r="T119" s="14">
        <f t="shared" ref="T119" si="119">SUM(G119,N119)</f>
        <v>0</v>
      </c>
      <c r="U119" s="14">
        <f t="shared" si="74"/>
        <v>0</v>
      </c>
      <c r="V119" s="14">
        <f t="shared" ref="V119" si="120">U119-T119</f>
        <v>0</v>
      </c>
      <c r="W119" s="16" t="str">
        <f t="shared" si="102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76" customFormat="1" ht="52.9" hidden="1" customHeight="1" thickBot="1" x14ac:dyDescent="0.35">
      <c r="A120" s="199"/>
      <c r="B120" s="74"/>
      <c r="C120" s="120"/>
      <c r="D120" s="120"/>
      <c r="E120" s="207" t="s">
        <v>256</v>
      </c>
      <c r="F120" s="21"/>
      <c r="G120" s="21"/>
      <c r="H120" s="21"/>
      <c r="I120" s="30">
        <f t="shared" ref="I120" si="121">H120/$H$10</f>
        <v>0</v>
      </c>
      <c r="J120" s="14">
        <f t="shared" si="64"/>
        <v>0</v>
      </c>
      <c r="K120" s="16" t="str">
        <f t="shared" si="65"/>
        <v/>
      </c>
      <c r="L120" s="21"/>
      <c r="M120" s="21"/>
      <c r="N120" s="21"/>
      <c r="O120" s="21"/>
      <c r="P120" s="14">
        <f t="shared" si="62"/>
        <v>0</v>
      </c>
      <c r="Q120" s="16" t="str">
        <f t="shared" si="63"/>
        <v/>
      </c>
      <c r="R120" s="21">
        <f t="shared" ref="R120" si="122">SUM(F120,L120)</f>
        <v>0</v>
      </c>
      <c r="S120" s="21">
        <f t="shared" ref="S120" si="123">SUM(F120,M120)</f>
        <v>0</v>
      </c>
      <c r="T120" s="21">
        <f t="shared" ref="T120" si="124">SUM(G120,N120)</f>
        <v>0</v>
      </c>
      <c r="U120" s="14">
        <f t="shared" si="74"/>
        <v>0</v>
      </c>
      <c r="V120" s="21">
        <f t="shared" ref="V120" si="125">U120-T120</f>
        <v>0</v>
      </c>
      <c r="W120" s="16" t="str">
        <f t="shared" si="102"/>
        <v/>
      </c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</row>
    <row r="121" spans="1:196" s="5" customFormat="1" ht="46.5" customHeight="1" thickBot="1" x14ac:dyDescent="0.35">
      <c r="A121" s="189"/>
      <c r="B121" s="73"/>
      <c r="C121" s="119" t="s">
        <v>168</v>
      </c>
      <c r="D121" s="119" t="s">
        <v>77</v>
      </c>
      <c r="E121" s="204" t="s">
        <v>169</v>
      </c>
      <c r="F121" s="15">
        <v>5672.9</v>
      </c>
      <c r="G121" s="15">
        <v>2883.7</v>
      </c>
      <c r="H121" s="15">
        <v>2092.4</v>
      </c>
      <c r="I121" s="29">
        <f t="shared" si="71"/>
        <v>5.0382649529245854E-3</v>
      </c>
      <c r="J121" s="14">
        <f t="shared" si="64"/>
        <v>-791.29999999999973</v>
      </c>
      <c r="K121" s="16">
        <f t="shared" si="65"/>
        <v>0.72559558900024279</v>
      </c>
      <c r="L121" s="14">
        <v>1795</v>
      </c>
      <c r="M121" s="14">
        <v>1795</v>
      </c>
      <c r="N121" s="14">
        <v>1795</v>
      </c>
      <c r="O121" s="15"/>
      <c r="P121" s="14">
        <f t="shared" si="62"/>
        <v>-1795</v>
      </c>
      <c r="Q121" s="16">
        <f t="shared" si="63"/>
        <v>0</v>
      </c>
      <c r="R121" s="14">
        <f t="shared" si="72"/>
        <v>7467.9</v>
      </c>
      <c r="S121" s="14">
        <f t="shared" si="73"/>
        <v>7467.9</v>
      </c>
      <c r="T121" s="14">
        <f t="shared" si="74"/>
        <v>4678.7</v>
      </c>
      <c r="U121" s="14">
        <f t="shared" si="74"/>
        <v>2092.4</v>
      </c>
      <c r="V121" s="14">
        <f t="shared" si="75"/>
        <v>-2586.2999999999997</v>
      </c>
      <c r="W121" s="16">
        <f t="shared" si="102"/>
        <v>0.44721824438412383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customHeight="1" thickBot="1" x14ac:dyDescent="0.35">
      <c r="A122" s="189"/>
      <c r="B122" s="73"/>
      <c r="C122" s="119" t="s">
        <v>227</v>
      </c>
      <c r="D122" s="119" t="s">
        <v>228</v>
      </c>
      <c r="E122" s="204" t="s">
        <v>229</v>
      </c>
      <c r="F122" s="15">
        <v>1000</v>
      </c>
      <c r="G122" s="15">
        <v>1000</v>
      </c>
      <c r="H122" s="15">
        <v>750</v>
      </c>
      <c r="I122" s="16">
        <f t="shared" si="71"/>
        <v>1.8059160364621673E-3</v>
      </c>
      <c r="J122" s="14">
        <f t="shared" si="64"/>
        <v>-250</v>
      </c>
      <c r="K122" s="16">
        <f t="shared" si="65"/>
        <v>0.75</v>
      </c>
      <c r="L122" s="14"/>
      <c r="M122" s="14"/>
      <c r="N122" s="14"/>
      <c r="O122" s="15"/>
      <c r="P122" s="14">
        <f t="shared" si="62"/>
        <v>0</v>
      </c>
      <c r="Q122" s="16" t="str">
        <f t="shared" si="63"/>
        <v/>
      </c>
      <c r="R122" s="14">
        <f t="shared" si="72"/>
        <v>1000</v>
      </c>
      <c r="S122" s="14">
        <f t="shared" si="73"/>
        <v>1000</v>
      </c>
      <c r="T122" s="14">
        <f t="shared" si="74"/>
        <v>1000</v>
      </c>
      <c r="U122" s="14">
        <f>SUM(H122,O122)</f>
        <v>750</v>
      </c>
      <c r="V122" s="14">
        <f>U122-T122</f>
        <v>-250</v>
      </c>
      <c r="W122" s="16">
        <f>IFERROR(100%*(U122/T122),"")</f>
        <v>0.75</v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89">
        <v>21</v>
      </c>
      <c r="B123" s="73">
        <v>180404</v>
      </c>
      <c r="C123" s="119" t="s">
        <v>143</v>
      </c>
      <c r="D123" s="119" t="s">
        <v>78</v>
      </c>
      <c r="E123" s="204" t="s">
        <v>81</v>
      </c>
      <c r="F123" s="15"/>
      <c r="G123" s="15"/>
      <c r="H123" s="15"/>
      <c r="I123" s="16">
        <f t="shared" si="71"/>
        <v>0</v>
      </c>
      <c r="J123" s="14">
        <f t="shared" si="64"/>
        <v>0</v>
      </c>
      <c r="K123" s="16" t="str">
        <f t="shared" si="65"/>
        <v/>
      </c>
      <c r="L123" s="14"/>
      <c r="M123" s="14"/>
      <c r="N123" s="14"/>
      <c r="O123" s="15"/>
      <c r="P123" s="14">
        <f t="shared" si="62"/>
        <v>0</v>
      </c>
      <c r="Q123" s="16" t="str">
        <f t="shared" si="63"/>
        <v/>
      </c>
      <c r="R123" s="14">
        <f t="shared" si="72"/>
        <v>0</v>
      </c>
      <c r="S123" s="14">
        <f t="shared" si="73"/>
        <v>0</v>
      </c>
      <c r="T123" s="14">
        <f t="shared" si="74"/>
        <v>0</v>
      </c>
      <c r="U123" s="14">
        <f t="shared" ref="U123:U130" si="126">SUM(H123,O123)</f>
        <v>0</v>
      </c>
      <c r="V123" s="14">
        <f t="shared" ref="V123:V130" si="127">U123-T123</f>
        <v>0</v>
      </c>
      <c r="W123" s="16" t="str">
        <f t="shared" ref="W123:W138" si="128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89"/>
      <c r="B124" s="73">
        <v>180404</v>
      </c>
      <c r="C124" s="119" t="s">
        <v>160</v>
      </c>
      <c r="D124" s="119" t="s">
        <v>79</v>
      </c>
      <c r="E124" s="204" t="s">
        <v>80</v>
      </c>
      <c r="F124" s="15">
        <v>84.9</v>
      </c>
      <c r="G124" s="15"/>
      <c r="H124" s="15"/>
      <c r="I124" s="16">
        <f t="shared" si="71"/>
        <v>0</v>
      </c>
      <c r="J124" s="14">
        <f t="shared" si="64"/>
        <v>0</v>
      </c>
      <c r="K124" s="16" t="str">
        <f t="shared" si="65"/>
        <v/>
      </c>
      <c r="L124" s="14"/>
      <c r="M124" s="14"/>
      <c r="N124" s="14"/>
      <c r="O124" s="15"/>
      <c r="P124" s="14">
        <f t="shared" si="62"/>
        <v>0</v>
      </c>
      <c r="Q124" s="16" t="str">
        <f t="shared" si="63"/>
        <v/>
      </c>
      <c r="R124" s="14">
        <f t="shared" si="72"/>
        <v>84.9</v>
      </c>
      <c r="S124" s="14">
        <f t="shared" si="73"/>
        <v>84.9</v>
      </c>
      <c r="T124" s="14">
        <f t="shared" si="74"/>
        <v>0</v>
      </c>
      <c r="U124" s="14">
        <f t="shared" si="126"/>
        <v>0</v>
      </c>
      <c r="V124" s="14">
        <f t="shared" si="127"/>
        <v>0</v>
      </c>
      <c r="W124" s="16" t="str">
        <f t="shared" si="128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89">
        <v>22</v>
      </c>
      <c r="B125" s="73"/>
      <c r="C125" s="119" t="s">
        <v>203</v>
      </c>
      <c r="D125" s="119" t="s">
        <v>75</v>
      </c>
      <c r="E125" s="204" t="s">
        <v>206</v>
      </c>
      <c r="F125" s="15"/>
      <c r="G125" s="15"/>
      <c r="H125" s="15"/>
      <c r="I125" s="16">
        <f t="shared" si="71"/>
        <v>0</v>
      </c>
      <c r="J125" s="14">
        <f t="shared" si="64"/>
        <v>0</v>
      </c>
      <c r="K125" s="16" t="str">
        <f t="shared" si="65"/>
        <v/>
      </c>
      <c r="L125" s="14"/>
      <c r="M125" s="14"/>
      <c r="N125" s="14"/>
      <c r="O125" s="15"/>
      <c r="P125" s="14">
        <f t="shared" si="62"/>
        <v>0</v>
      </c>
      <c r="Q125" s="16" t="str">
        <f t="shared" si="63"/>
        <v/>
      </c>
      <c r="R125" s="14">
        <f t="shared" si="72"/>
        <v>0</v>
      </c>
      <c r="S125" s="14">
        <f t="shared" si="73"/>
        <v>0</v>
      </c>
      <c r="T125" s="14">
        <f t="shared" si="74"/>
        <v>0</v>
      </c>
      <c r="U125" s="14">
        <f t="shared" si="126"/>
        <v>0</v>
      </c>
      <c r="V125" s="14">
        <f t="shared" si="127"/>
        <v>0</v>
      </c>
      <c r="W125" s="16" t="str">
        <f t="shared" si="128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89">
        <v>24</v>
      </c>
      <c r="B126" s="73"/>
      <c r="C126" s="119" t="s">
        <v>162</v>
      </c>
      <c r="D126" s="119" t="s">
        <v>83</v>
      </c>
      <c r="E126" s="204" t="s">
        <v>163</v>
      </c>
      <c r="F126" s="15"/>
      <c r="G126" s="15"/>
      <c r="H126" s="15"/>
      <c r="I126" s="16">
        <f t="shared" si="71"/>
        <v>0</v>
      </c>
      <c r="J126" s="14">
        <f t="shared" si="64"/>
        <v>0</v>
      </c>
      <c r="K126" s="16" t="str">
        <f t="shared" si="65"/>
        <v/>
      </c>
      <c r="L126" s="14"/>
      <c r="M126" s="14"/>
      <c r="N126" s="14"/>
      <c r="O126" s="15"/>
      <c r="P126" s="14">
        <f t="shared" si="62"/>
        <v>0</v>
      </c>
      <c r="Q126" s="16" t="str">
        <f t="shared" si="63"/>
        <v/>
      </c>
      <c r="R126" s="14">
        <f t="shared" si="72"/>
        <v>0</v>
      </c>
      <c r="S126" s="14">
        <f t="shared" si="73"/>
        <v>0</v>
      </c>
      <c r="T126" s="14">
        <f t="shared" si="74"/>
        <v>0</v>
      </c>
      <c r="U126" s="14">
        <f t="shared" si="126"/>
        <v>0</v>
      </c>
      <c r="V126" s="14">
        <f t="shared" si="127"/>
        <v>0</v>
      </c>
      <c r="W126" s="16" t="str">
        <f t="shared" si="128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59" customFormat="1" ht="58.5" hidden="1" customHeight="1" x14ac:dyDescent="0.3">
      <c r="A127" s="74"/>
      <c r="B127" s="51"/>
      <c r="C127" s="121"/>
      <c r="D127" s="122"/>
      <c r="E127" s="201" t="s">
        <v>195</v>
      </c>
      <c r="F127" s="35"/>
      <c r="G127" s="24"/>
      <c r="H127" s="35"/>
      <c r="I127" s="16">
        <f t="shared" si="71"/>
        <v>0</v>
      </c>
      <c r="J127" s="14">
        <f t="shared" si="64"/>
        <v>0</v>
      </c>
      <c r="K127" s="16" t="str">
        <f t="shared" si="65"/>
        <v/>
      </c>
      <c r="L127" s="21"/>
      <c r="M127" s="21"/>
      <c r="N127" s="21"/>
      <c r="O127" s="21"/>
      <c r="P127" s="14">
        <f t="shared" si="62"/>
        <v>0</v>
      </c>
      <c r="Q127" s="16" t="str">
        <f t="shared" si="63"/>
        <v/>
      </c>
      <c r="R127" s="14">
        <f t="shared" si="72"/>
        <v>0</v>
      </c>
      <c r="S127" s="14">
        <f t="shared" si="73"/>
        <v>0</v>
      </c>
      <c r="T127" s="14">
        <f t="shared" si="74"/>
        <v>0</v>
      </c>
      <c r="U127" s="14">
        <f t="shared" si="126"/>
        <v>0</v>
      </c>
      <c r="V127" s="14">
        <f t="shared" si="127"/>
        <v>0</v>
      </c>
      <c r="W127" s="16" t="str">
        <f t="shared" si="128"/>
        <v/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</row>
    <row r="128" spans="1:196" s="59" customFormat="1" ht="58.5" hidden="1" customHeight="1" x14ac:dyDescent="0.3">
      <c r="A128" s="74"/>
      <c r="B128" s="51"/>
      <c r="C128" s="121"/>
      <c r="D128" s="122"/>
      <c r="E128" s="201" t="s">
        <v>196</v>
      </c>
      <c r="F128" s="35"/>
      <c r="G128" s="24"/>
      <c r="H128" s="35"/>
      <c r="I128" s="16">
        <f t="shared" si="71"/>
        <v>0</v>
      </c>
      <c r="J128" s="14">
        <f t="shared" si="64"/>
        <v>0</v>
      </c>
      <c r="K128" s="16" t="str">
        <f t="shared" si="65"/>
        <v/>
      </c>
      <c r="L128" s="21"/>
      <c r="M128" s="21"/>
      <c r="N128" s="21"/>
      <c r="O128" s="21"/>
      <c r="P128" s="14">
        <f t="shared" si="62"/>
        <v>0</v>
      </c>
      <c r="Q128" s="16" t="str">
        <f t="shared" si="63"/>
        <v/>
      </c>
      <c r="R128" s="14">
        <f t="shared" si="72"/>
        <v>0</v>
      </c>
      <c r="S128" s="14">
        <f t="shared" si="73"/>
        <v>0</v>
      </c>
      <c r="T128" s="14">
        <f t="shared" si="74"/>
        <v>0</v>
      </c>
      <c r="U128" s="14">
        <f t="shared" si="126"/>
        <v>0</v>
      </c>
      <c r="V128" s="14">
        <f t="shared" si="127"/>
        <v>0</v>
      </c>
      <c r="W128" s="16" t="str">
        <f t="shared" si="128"/>
        <v/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</row>
    <row r="129" spans="1:196" s="1" customFormat="1" ht="58.5" hidden="1" customHeight="1" x14ac:dyDescent="0.3">
      <c r="A129" s="189">
        <v>25</v>
      </c>
      <c r="B129" s="73"/>
      <c r="C129" s="119" t="s">
        <v>186</v>
      </c>
      <c r="D129" s="119" t="s">
        <v>82</v>
      </c>
      <c r="E129" s="204" t="s">
        <v>187</v>
      </c>
      <c r="F129" s="15"/>
      <c r="G129" s="15"/>
      <c r="H129" s="15"/>
      <c r="I129" s="16">
        <f t="shared" si="71"/>
        <v>0</v>
      </c>
      <c r="J129" s="14">
        <f t="shared" si="64"/>
        <v>0</v>
      </c>
      <c r="K129" s="16" t="str">
        <f t="shared" si="65"/>
        <v/>
      </c>
      <c r="L129" s="14"/>
      <c r="M129" s="14"/>
      <c r="N129" s="14"/>
      <c r="O129" s="15"/>
      <c r="P129" s="14">
        <f t="shared" si="62"/>
        <v>0</v>
      </c>
      <c r="Q129" s="16" t="str">
        <f t="shared" si="63"/>
        <v/>
      </c>
      <c r="R129" s="14">
        <f t="shared" si="72"/>
        <v>0</v>
      </c>
      <c r="S129" s="14">
        <f t="shared" si="73"/>
        <v>0</v>
      </c>
      <c r="T129" s="14">
        <f t="shared" si="74"/>
        <v>0</v>
      </c>
      <c r="U129" s="14">
        <f t="shared" si="126"/>
        <v>0</v>
      </c>
      <c r="V129" s="14">
        <f t="shared" si="127"/>
        <v>0</v>
      </c>
      <c r="W129" s="16" t="str">
        <f t="shared" si="128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89"/>
      <c r="B130" s="73"/>
      <c r="C130" s="119" t="s">
        <v>205</v>
      </c>
      <c r="D130" s="119" t="s">
        <v>75</v>
      </c>
      <c r="E130" s="204" t="s">
        <v>161</v>
      </c>
      <c r="F130" s="15"/>
      <c r="G130" s="15"/>
      <c r="H130" s="15"/>
      <c r="I130" s="16">
        <f t="shared" si="71"/>
        <v>0</v>
      </c>
      <c r="J130" s="14">
        <f t="shared" si="64"/>
        <v>0</v>
      </c>
      <c r="K130" s="16" t="str">
        <f t="shared" si="65"/>
        <v/>
      </c>
      <c r="L130" s="14"/>
      <c r="M130" s="14"/>
      <c r="N130" s="14"/>
      <c r="O130" s="15"/>
      <c r="P130" s="14">
        <f t="shared" si="62"/>
        <v>0</v>
      </c>
      <c r="Q130" s="16" t="str">
        <f t="shared" si="63"/>
        <v/>
      </c>
      <c r="R130" s="14">
        <f t="shared" si="72"/>
        <v>0</v>
      </c>
      <c r="S130" s="14">
        <f t="shared" si="73"/>
        <v>0</v>
      </c>
      <c r="T130" s="14">
        <f t="shared" si="74"/>
        <v>0</v>
      </c>
      <c r="U130" s="14">
        <f t="shared" si="126"/>
        <v>0</v>
      </c>
      <c r="V130" s="14">
        <f t="shared" si="127"/>
        <v>0</v>
      </c>
      <c r="W130" s="16" t="str">
        <f t="shared" si="128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89">
        <v>24</v>
      </c>
      <c r="B131" s="73"/>
      <c r="C131" s="119" t="s">
        <v>162</v>
      </c>
      <c r="D131" s="119" t="s">
        <v>83</v>
      </c>
      <c r="E131" s="204" t="s">
        <v>163</v>
      </c>
      <c r="F131" s="15"/>
      <c r="G131" s="15"/>
      <c r="H131" s="15"/>
      <c r="I131" s="16">
        <f t="shared" si="71"/>
        <v>0</v>
      </c>
      <c r="J131" s="14">
        <f t="shared" si="64"/>
        <v>0</v>
      </c>
      <c r="K131" s="16" t="str">
        <f t="shared" si="65"/>
        <v/>
      </c>
      <c r="L131" s="14"/>
      <c r="M131" s="14"/>
      <c r="N131" s="14"/>
      <c r="O131" s="15"/>
      <c r="P131" s="14">
        <f t="shared" si="62"/>
        <v>0</v>
      </c>
      <c r="Q131" s="16" t="str">
        <f t="shared" si="63"/>
        <v/>
      </c>
      <c r="R131" s="14">
        <f t="shared" si="72"/>
        <v>0</v>
      </c>
      <c r="S131" s="14">
        <f t="shared" si="73"/>
        <v>0</v>
      </c>
      <c r="T131" s="14">
        <f t="shared" si="74"/>
        <v>0</v>
      </c>
      <c r="U131" s="14">
        <f t="shared" ref="U131:U139" si="129">SUM(H131,O131)</f>
        <v>0</v>
      </c>
      <c r="V131" s="14">
        <f t="shared" si="75"/>
        <v>0</v>
      </c>
      <c r="W131" s="16" t="str">
        <f t="shared" si="128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76" customFormat="1" ht="54.75" hidden="1" customHeight="1" thickBot="1" x14ac:dyDescent="0.35">
      <c r="A132" s="199"/>
      <c r="B132" s="74"/>
      <c r="C132" s="120"/>
      <c r="D132" s="120"/>
      <c r="E132" s="207" t="s">
        <v>220</v>
      </c>
      <c r="F132" s="21"/>
      <c r="G132" s="21"/>
      <c r="H132" s="21"/>
      <c r="I132" s="16">
        <f t="shared" si="71"/>
        <v>0</v>
      </c>
      <c r="J132" s="14">
        <f t="shared" si="64"/>
        <v>0</v>
      </c>
      <c r="K132" s="16" t="str">
        <f t="shared" si="65"/>
        <v/>
      </c>
      <c r="L132" s="21"/>
      <c r="M132" s="21"/>
      <c r="N132" s="21"/>
      <c r="O132" s="21"/>
      <c r="P132" s="14">
        <f t="shared" si="62"/>
        <v>0</v>
      </c>
      <c r="Q132" s="16" t="str">
        <f t="shared" si="63"/>
        <v/>
      </c>
      <c r="R132" s="14">
        <f t="shared" si="72"/>
        <v>0</v>
      </c>
      <c r="S132" s="14">
        <f t="shared" si="73"/>
        <v>0</v>
      </c>
      <c r="T132" s="14">
        <f t="shared" si="74"/>
        <v>0</v>
      </c>
      <c r="U132" s="14">
        <f t="shared" si="129"/>
        <v>0</v>
      </c>
      <c r="V132" s="14">
        <f t="shared" si="75"/>
        <v>0</v>
      </c>
      <c r="W132" s="16" t="str">
        <f t="shared" si="128"/>
        <v/>
      </c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</row>
    <row r="133" spans="1:196" s="76" customFormat="1" ht="41.25" hidden="1" customHeight="1" thickBot="1" x14ac:dyDescent="0.35">
      <c r="A133" s="199"/>
      <c r="B133" s="74"/>
      <c r="C133" s="120"/>
      <c r="D133" s="120"/>
      <c r="E133" s="207" t="s">
        <v>221</v>
      </c>
      <c r="F133" s="21"/>
      <c r="G133" s="21"/>
      <c r="H133" s="21"/>
      <c r="I133" s="16">
        <f t="shared" si="71"/>
        <v>0</v>
      </c>
      <c r="J133" s="14">
        <f t="shared" si="64"/>
        <v>0</v>
      </c>
      <c r="K133" s="16" t="str">
        <f t="shared" si="65"/>
        <v/>
      </c>
      <c r="L133" s="21"/>
      <c r="M133" s="21"/>
      <c r="N133" s="21"/>
      <c r="O133" s="21"/>
      <c r="P133" s="14">
        <f t="shared" si="62"/>
        <v>0</v>
      </c>
      <c r="Q133" s="16" t="str">
        <f t="shared" si="63"/>
        <v/>
      </c>
      <c r="R133" s="14">
        <f t="shared" si="72"/>
        <v>0</v>
      </c>
      <c r="S133" s="14">
        <f t="shared" si="73"/>
        <v>0</v>
      </c>
      <c r="T133" s="14">
        <f t="shared" si="74"/>
        <v>0</v>
      </c>
      <c r="U133" s="14">
        <f t="shared" si="129"/>
        <v>0</v>
      </c>
      <c r="V133" s="14">
        <f t="shared" si="75"/>
        <v>0</v>
      </c>
      <c r="W133" s="16" t="str">
        <f t="shared" si="128"/>
        <v/>
      </c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</row>
    <row r="134" spans="1:196" s="1" customFormat="1" ht="39.75" hidden="1" customHeight="1" x14ac:dyDescent="0.3">
      <c r="A134" s="189">
        <v>25</v>
      </c>
      <c r="B134" s="73"/>
      <c r="C134" s="119" t="s">
        <v>186</v>
      </c>
      <c r="D134" s="119" t="s">
        <v>82</v>
      </c>
      <c r="E134" s="204" t="s">
        <v>187</v>
      </c>
      <c r="F134" s="15"/>
      <c r="G134" s="15"/>
      <c r="H134" s="15"/>
      <c r="I134" s="16">
        <f t="shared" si="71"/>
        <v>0</v>
      </c>
      <c r="J134" s="14">
        <f t="shared" si="64"/>
        <v>0</v>
      </c>
      <c r="K134" s="16" t="str">
        <f t="shared" si="65"/>
        <v/>
      </c>
      <c r="L134" s="14"/>
      <c r="M134" s="14"/>
      <c r="N134" s="14"/>
      <c r="O134" s="15"/>
      <c r="P134" s="14">
        <f t="shared" si="62"/>
        <v>0</v>
      </c>
      <c r="Q134" s="16" t="str">
        <f t="shared" si="63"/>
        <v/>
      </c>
      <c r="R134" s="14">
        <f t="shared" si="72"/>
        <v>0</v>
      </c>
      <c r="S134" s="14">
        <f t="shared" si="73"/>
        <v>0</v>
      </c>
      <c r="T134" s="14">
        <f t="shared" si="74"/>
        <v>0</v>
      </c>
      <c r="U134" s="14">
        <f t="shared" si="129"/>
        <v>0</v>
      </c>
      <c r="V134" s="14">
        <f t="shared" si="75"/>
        <v>0</v>
      </c>
      <c r="W134" s="16" t="str">
        <f t="shared" si="128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89"/>
      <c r="B135" s="73"/>
      <c r="C135" s="119" t="s">
        <v>267</v>
      </c>
      <c r="D135" s="119" t="s">
        <v>228</v>
      </c>
      <c r="E135" s="204" t="s">
        <v>268</v>
      </c>
      <c r="F135" s="15"/>
      <c r="G135" s="15"/>
      <c r="H135" s="15"/>
      <c r="I135" s="16">
        <f t="shared" si="71"/>
        <v>0</v>
      </c>
      <c r="J135" s="14">
        <f t="shared" si="64"/>
        <v>0</v>
      </c>
      <c r="K135" s="16" t="str">
        <f t="shared" si="65"/>
        <v/>
      </c>
      <c r="L135" s="14"/>
      <c r="M135" s="14"/>
      <c r="N135" s="14"/>
      <c r="O135" s="15"/>
      <c r="P135" s="14">
        <f t="shared" si="62"/>
        <v>0</v>
      </c>
      <c r="Q135" s="16" t="str">
        <f t="shared" si="63"/>
        <v/>
      </c>
      <c r="R135" s="14">
        <f t="shared" si="72"/>
        <v>0</v>
      </c>
      <c r="S135" s="14">
        <f t="shared" si="73"/>
        <v>0</v>
      </c>
      <c r="T135" s="14">
        <f t="shared" si="74"/>
        <v>0</v>
      </c>
      <c r="U135" s="14">
        <f t="shared" si="129"/>
        <v>0</v>
      </c>
      <c r="V135" s="14">
        <f t="shared" si="75"/>
        <v>0</v>
      </c>
      <c r="W135" s="16" t="str">
        <f t="shared" si="128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76" customFormat="1" ht="47.25" hidden="1" customHeight="1" thickBot="1" x14ac:dyDescent="0.35">
      <c r="A136" s="199"/>
      <c r="B136" s="74"/>
      <c r="C136" s="120"/>
      <c r="D136" s="120"/>
      <c r="E136" s="207" t="s">
        <v>274</v>
      </c>
      <c r="F136" s="21"/>
      <c r="G136" s="21"/>
      <c r="H136" s="21"/>
      <c r="I136" s="16">
        <f t="shared" si="71"/>
        <v>0</v>
      </c>
      <c r="J136" s="14">
        <f t="shared" si="64"/>
        <v>0</v>
      </c>
      <c r="K136" s="16" t="str">
        <f t="shared" si="65"/>
        <v/>
      </c>
      <c r="L136" s="33"/>
      <c r="M136" s="33"/>
      <c r="N136" s="33"/>
      <c r="O136" s="33"/>
      <c r="P136" s="14">
        <f t="shared" si="62"/>
        <v>0</v>
      </c>
      <c r="Q136" s="16" t="str">
        <f t="shared" si="63"/>
        <v/>
      </c>
      <c r="R136" s="14">
        <f t="shared" si="72"/>
        <v>0</v>
      </c>
      <c r="S136" s="14">
        <f t="shared" si="73"/>
        <v>0</v>
      </c>
      <c r="T136" s="14">
        <f t="shared" si="74"/>
        <v>0</v>
      </c>
      <c r="U136" s="14">
        <f t="shared" si="129"/>
        <v>0</v>
      </c>
      <c r="V136" s="14">
        <f t="shared" si="75"/>
        <v>0</v>
      </c>
      <c r="W136" s="16" t="str">
        <f t="shared" si="128"/>
        <v/>
      </c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</row>
    <row r="137" spans="1:196" s="5" customFormat="1" ht="30.75" hidden="1" customHeight="1" thickBot="1" x14ac:dyDescent="0.35">
      <c r="A137" s="189"/>
      <c r="B137" s="73"/>
      <c r="C137" s="119" t="s">
        <v>243</v>
      </c>
      <c r="D137" s="119" t="s">
        <v>75</v>
      </c>
      <c r="E137" s="204" t="s">
        <v>244</v>
      </c>
      <c r="F137" s="15"/>
      <c r="G137" s="15"/>
      <c r="H137" s="15"/>
      <c r="I137" s="16">
        <f t="shared" si="71"/>
        <v>0</v>
      </c>
      <c r="J137" s="14">
        <f t="shared" si="64"/>
        <v>0</v>
      </c>
      <c r="K137" s="16" t="str">
        <f t="shared" si="65"/>
        <v/>
      </c>
      <c r="L137" s="14"/>
      <c r="M137" s="14"/>
      <c r="N137" s="14"/>
      <c r="O137" s="15"/>
      <c r="P137" s="14">
        <f t="shared" si="62"/>
        <v>0</v>
      </c>
      <c r="Q137" s="16" t="str">
        <f t="shared" si="63"/>
        <v/>
      </c>
      <c r="R137" s="14">
        <f t="shared" si="72"/>
        <v>0</v>
      </c>
      <c r="S137" s="14">
        <f t="shared" si="73"/>
        <v>0</v>
      </c>
      <c r="T137" s="14">
        <f t="shared" si="74"/>
        <v>0</v>
      </c>
      <c r="U137" s="14">
        <f t="shared" si="129"/>
        <v>0</v>
      </c>
      <c r="V137" s="14">
        <f t="shared" si="75"/>
        <v>0</v>
      </c>
      <c r="W137" s="16" t="str">
        <f t="shared" si="128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39" customHeight="1" thickBot="1" x14ac:dyDescent="0.35">
      <c r="A138" s="189"/>
      <c r="B138" s="73"/>
      <c r="C138" s="119" t="s">
        <v>205</v>
      </c>
      <c r="D138" s="119" t="s">
        <v>75</v>
      </c>
      <c r="E138" s="204" t="s">
        <v>161</v>
      </c>
      <c r="F138" s="15">
        <v>89.7</v>
      </c>
      <c r="G138" s="15">
        <v>89.7</v>
      </c>
      <c r="H138" s="15"/>
      <c r="I138" s="29">
        <f t="shared" si="71"/>
        <v>0</v>
      </c>
      <c r="J138" s="14">
        <f t="shared" si="64"/>
        <v>-89.7</v>
      </c>
      <c r="K138" s="16">
        <f t="shared" si="65"/>
        <v>0</v>
      </c>
      <c r="L138" s="14"/>
      <c r="M138" s="14"/>
      <c r="N138" s="14"/>
      <c r="O138" s="15"/>
      <c r="P138" s="14">
        <f t="shared" si="62"/>
        <v>0</v>
      </c>
      <c r="Q138" s="16" t="str">
        <f t="shared" si="63"/>
        <v/>
      </c>
      <c r="R138" s="14">
        <f t="shared" si="72"/>
        <v>89.7</v>
      </c>
      <c r="S138" s="14">
        <f t="shared" si="73"/>
        <v>89.7</v>
      </c>
      <c r="T138" s="14">
        <f t="shared" si="74"/>
        <v>89.7</v>
      </c>
      <c r="U138" s="14">
        <f t="shared" si="129"/>
        <v>0</v>
      </c>
      <c r="V138" s="14">
        <f t="shared" si="75"/>
        <v>-89.7</v>
      </c>
      <c r="W138" s="16">
        <f t="shared" si="128"/>
        <v>0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89"/>
      <c r="B139" s="73"/>
      <c r="C139" s="119" t="s">
        <v>303</v>
      </c>
      <c r="D139" s="119" t="s">
        <v>75</v>
      </c>
      <c r="E139" s="204" t="s">
        <v>304</v>
      </c>
      <c r="F139" s="15">
        <v>90</v>
      </c>
      <c r="G139" s="15">
        <v>90</v>
      </c>
      <c r="H139" s="15"/>
      <c r="I139" s="16">
        <f t="shared" si="71"/>
        <v>0</v>
      </c>
      <c r="J139" s="14">
        <f t="shared" si="64"/>
        <v>-90</v>
      </c>
      <c r="K139" s="16">
        <f t="shared" si="65"/>
        <v>0</v>
      </c>
      <c r="L139" s="14"/>
      <c r="M139" s="14"/>
      <c r="N139" s="14"/>
      <c r="O139" s="15"/>
      <c r="P139" s="14">
        <f t="shared" si="62"/>
        <v>0</v>
      </c>
      <c r="Q139" s="16" t="str">
        <f t="shared" si="63"/>
        <v/>
      </c>
      <c r="R139" s="14">
        <f t="shared" si="72"/>
        <v>90</v>
      </c>
      <c r="S139" s="14">
        <f t="shared" si="73"/>
        <v>90</v>
      </c>
      <c r="T139" s="14">
        <f t="shared" si="74"/>
        <v>90</v>
      </c>
      <c r="U139" s="14">
        <f t="shared" si="129"/>
        <v>0</v>
      </c>
      <c r="V139" s="14">
        <f>U139-T139</f>
        <v>-90</v>
      </c>
      <c r="W139" s="16">
        <f>IFERROR(100%*(U139/T139),"")</f>
        <v>0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91">
        <v>12</v>
      </c>
      <c r="B140" s="38" t="s">
        <v>30</v>
      </c>
      <c r="C140" s="38" t="s">
        <v>260</v>
      </c>
      <c r="D140" s="38"/>
      <c r="E140" s="192" t="s">
        <v>261</v>
      </c>
      <c r="F140" s="13">
        <f>SUM(F141:F150)</f>
        <v>46961.3</v>
      </c>
      <c r="G140" s="13">
        <f t="shared" ref="G140" si="130">SUM(G141:G150)</f>
        <v>4033.9</v>
      </c>
      <c r="H140" s="13">
        <f>SUM(H141:H150)</f>
        <v>934.59999999999991</v>
      </c>
      <c r="I140" s="19">
        <f t="shared" ref="I140:I142" si="131">H140/$H$10</f>
        <v>2.2504121702367221E-3</v>
      </c>
      <c r="J140" s="13">
        <f t="shared" si="64"/>
        <v>-3099.3</v>
      </c>
      <c r="K140" s="19">
        <f t="shared" si="65"/>
        <v>0.23168645727459775</v>
      </c>
      <c r="L140" s="13">
        <f>SUM(L141:L150)</f>
        <v>14745.2</v>
      </c>
      <c r="M140" s="13">
        <f t="shared" ref="M140:O140" si="132">SUM(M141:M150)</f>
        <v>14745.2</v>
      </c>
      <c r="N140" s="13">
        <f t="shared" si="132"/>
        <v>10015.700000000001</v>
      </c>
      <c r="O140" s="13">
        <f t="shared" si="132"/>
        <v>6678.7999999999993</v>
      </c>
      <c r="P140" s="13">
        <f t="shared" si="62"/>
        <v>-3336.9000000000015</v>
      </c>
      <c r="Q140" s="19">
        <f t="shared" si="63"/>
        <v>0.66683307207683928</v>
      </c>
      <c r="R140" s="13">
        <f>SUM(R141:R150)</f>
        <v>61706.5</v>
      </c>
      <c r="S140" s="13">
        <f>SUM(S141:S150)</f>
        <v>61706.5</v>
      </c>
      <c r="T140" s="13">
        <f>SUM(T141:T150)</f>
        <v>14049.6</v>
      </c>
      <c r="U140" s="13">
        <f t="shared" ref="U140" si="133">SUM(U141:U150)</f>
        <v>7613.4</v>
      </c>
      <c r="V140" s="13">
        <f t="shared" ref="V140:V142" si="134">U140-T140</f>
        <v>-6436.2000000000007</v>
      </c>
      <c r="W140" s="19">
        <f t="shared" si="102"/>
        <v>0.54189443115818237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89"/>
      <c r="B141" s="73"/>
      <c r="C141" s="119" t="s">
        <v>162</v>
      </c>
      <c r="D141" s="119" t="s">
        <v>83</v>
      </c>
      <c r="E141" s="204" t="s">
        <v>163</v>
      </c>
      <c r="F141" s="15">
        <v>460.4</v>
      </c>
      <c r="G141" s="15">
        <v>434.6</v>
      </c>
      <c r="H141" s="15">
        <v>372.5</v>
      </c>
      <c r="I141" s="29">
        <f t="shared" ref="I141" si="135">H141/$H$10</f>
        <v>8.9693829810954314E-4</v>
      </c>
      <c r="J141" s="14">
        <f t="shared" si="64"/>
        <v>-62.100000000000023</v>
      </c>
      <c r="K141" s="16">
        <f t="shared" si="65"/>
        <v>0.85710998619420153</v>
      </c>
      <c r="L141" s="14">
        <v>2862.2</v>
      </c>
      <c r="M141" s="14">
        <v>2862.2</v>
      </c>
      <c r="N141" s="14">
        <v>320</v>
      </c>
      <c r="O141" s="15">
        <v>319.89999999999998</v>
      </c>
      <c r="P141" s="14">
        <f t="shared" ref="P141:P166" si="136">O141-N141</f>
        <v>-0.10000000000002274</v>
      </c>
      <c r="Q141" s="16">
        <f t="shared" ref="Q141:Q166" si="137">IFERROR(100%*(O141/N141),"")</f>
        <v>0.99968749999999995</v>
      </c>
      <c r="R141" s="14">
        <f t="shared" ref="R141" si="138">SUM(F141,L141)</f>
        <v>3322.6</v>
      </c>
      <c r="S141" s="14">
        <f t="shared" ref="S141" si="139">SUM(F141,M141)</f>
        <v>3322.6</v>
      </c>
      <c r="T141" s="14">
        <f>SUM(G141,N141)</f>
        <v>754.6</v>
      </c>
      <c r="U141" s="14">
        <f t="shared" si="74"/>
        <v>692.4</v>
      </c>
      <c r="V141" s="14">
        <f t="shared" ref="V141" si="140">U141-T141</f>
        <v>-62.200000000000045</v>
      </c>
      <c r="W141" s="16">
        <f t="shared" si="102"/>
        <v>0.91757222369467262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89"/>
      <c r="B142" s="73"/>
      <c r="C142" s="119" t="s">
        <v>288</v>
      </c>
      <c r="D142" s="119" t="s">
        <v>82</v>
      </c>
      <c r="E142" s="204" t="s">
        <v>291</v>
      </c>
      <c r="F142" s="15"/>
      <c r="G142" s="15"/>
      <c r="H142" s="15"/>
      <c r="I142" s="16">
        <f t="shared" si="131"/>
        <v>0</v>
      </c>
      <c r="J142" s="14">
        <f t="shared" ref="J142:J215" si="141">H142-G142</f>
        <v>0</v>
      </c>
      <c r="K142" s="16" t="str">
        <f t="shared" si="65"/>
        <v/>
      </c>
      <c r="L142" s="14"/>
      <c r="M142" s="14"/>
      <c r="N142" s="14"/>
      <c r="O142" s="15"/>
      <c r="P142" s="14">
        <f t="shared" si="136"/>
        <v>0</v>
      </c>
      <c r="Q142" s="16" t="str">
        <f t="shared" si="137"/>
        <v/>
      </c>
      <c r="R142" s="14">
        <f t="shared" ref="R142" si="142">SUM(F142,L142)</f>
        <v>0</v>
      </c>
      <c r="S142" s="14">
        <f t="shared" ref="S142" si="143">SUM(F142,M142)</f>
        <v>0</v>
      </c>
      <c r="T142" s="14">
        <f t="shared" ref="T142" si="144">SUM(G142,N142)</f>
        <v>0</v>
      </c>
      <c r="U142" s="14">
        <f t="shared" si="74"/>
        <v>0</v>
      </c>
      <c r="V142" s="14">
        <f t="shared" si="134"/>
        <v>0</v>
      </c>
      <c r="W142" s="16" t="str">
        <f t="shared" si="102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89"/>
      <c r="B143" s="73"/>
      <c r="C143" s="119" t="s">
        <v>289</v>
      </c>
      <c r="D143" s="119" t="s">
        <v>82</v>
      </c>
      <c r="E143" s="204" t="s">
        <v>292</v>
      </c>
      <c r="F143" s="15">
        <v>1000</v>
      </c>
      <c r="G143" s="15">
        <v>510</v>
      </c>
      <c r="H143" s="15">
        <v>382.4</v>
      </c>
      <c r="I143" s="16">
        <f t="shared" si="71"/>
        <v>9.2077638979084369E-4</v>
      </c>
      <c r="J143" s="14">
        <f t="shared" si="141"/>
        <v>-127.60000000000002</v>
      </c>
      <c r="K143" s="16">
        <f t="shared" si="65"/>
        <v>0.74980392156862741</v>
      </c>
      <c r="L143" s="14"/>
      <c r="M143" s="14"/>
      <c r="N143" s="14"/>
      <c r="O143" s="15"/>
      <c r="P143" s="14">
        <f t="shared" si="136"/>
        <v>0</v>
      </c>
      <c r="Q143" s="16" t="str">
        <f t="shared" si="137"/>
        <v/>
      </c>
      <c r="R143" s="14">
        <f t="shared" si="72"/>
        <v>1000</v>
      </c>
      <c r="S143" s="14">
        <f t="shared" si="73"/>
        <v>1000</v>
      </c>
      <c r="T143" s="14">
        <f>SUM(G143,N143)</f>
        <v>510</v>
      </c>
      <c r="U143" s="14">
        <f t="shared" si="74"/>
        <v>382.4</v>
      </c>
      <c r="V143" s="14">
        <f t="shared" ref="V143:V145" si="145">U143-T143</f>
        <v>-127.60000000000002</v>
      </c>
      <c r="W143" s="16">
        <f t="shared" si="102"/>
        <v>0.74980392156862741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customHeight="1" x14ac:dyDescent="0.3">
      <c r="A144" s="189"/>
      <c r="B144" s="73"/>
      <c r="C144" s="119" t="s">
        <v>186</v>
      </c>
      <c r="D144" s="119" t="s">
        <v>82</v>
      </c>
      <c r="E144" s="204" t="s">
        <v>187</v>
      </c>
      <c r="F144" s="15">
        <v>150</v>
      </c>
      <c r="G144" s="15">
        <v>75</v>
      </c>
      <c r="H144" s="15"/>
      <c r="I144" s="28">
        <f t="shared" ref="I144" si="146">H144/$H$10</f>
        <v>0</v>
      </c>
      <c r="J144" s="14">
        <f t="shared" si="141"/>
        <v>-75</v>
      </c>
      <c r="K144" s="16">
        <f t="shared" si="65"/>
        <v>0</v>
      </c>
      <c r="L144" s="14"/>
      <c r="M144" s="14"/>
      <c r="N144" s="14"/>
      <c r="O144" s="15"/>
      <c r="P144" s="14">
        <f t="shared" si="136"/>
        <v>0</v>
      </c>
      <c r="Q144" s="16" t="str">
        <f t="shared" si="137"/>
        <v/>
      </c>
      <c r="R144" s="14">
        <f t="shared" si="72"/>
        <v>150</v>
      </c>
      <c r="S144" s="14">
        <f t="shared" si="73"/>
        <v>150</v>
      </c>
      <c r="T144" s="14">
        <f>SUM(G144,N144)</f>
        <v>75</v>
      </c>
      <c r="U144" s="14">
        <f t="shared" si="74"/>
        <v>0</v>
      </c>
      <c r="V144" s="14">
        <f t="shared" si="145"/>
        <v>-75</v>
      </c>
      <c r="W144" s="16">
        <f t="shared" si="102"/>
        <v>0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89"/>
      <c r="B145" s="73"/>
      <c r="C145" s="119" t="s">
        <v>290</v>
      </c>
      <c r="D145" s="119" t="s">
        <v>82</v>
      </c>
      <c r="E145" s="204" t="s">
        <v>293</v>
      </c>
      <c r="F145" s="15">
        <v>3136.5</v>
      </c>
      <c r="G145" s="15">
        <v>3014.3</v>
      </c>
      <c r="H145" s="15">
        <v>179.7</v>
      </c>
      <c r="I145" s="29">
        <f t="shared" ref="I145" si="147">H145/$H$10</f>
        <v>4.3269748233633527E-4</v>
      </c>
      <c r="J145" s="14">
        <f t="shared" si="141"/>
        <v>-2834.6000000000004</v>
      </c>
      <c r="K145" s="16">
        <f t="shared" si="65"/>
        <v>5.9615831204591442E-2</v>
      </c>
      <c r="L145" s="14">
        <v>11000</v>
      </c>
      <c r="M145" s="14">
        <v>11000</v>
      </c>
      <c r="N145" s="14">
        <v>9300</v>
      </c>
      <c r="O145" s="15">
        <v>6259.9</v>
      </c>
      <c r="P145" s="14">
        <f t="shared" si="136"/>
        <v>-3040.1000000000004</v>
      </c>
      <c r="Q145" s="16">
        <f t="shared" si="137"/>
        <v>0.67310752688172037</v>
      </c>
      <c r="R145" s="14">
        <f t="shared" si="72"/>
        <v>14136.5</v>
      </c>
      <c r="S145" s="14">
        <f t="shared" si="73"/>
        <v>14136.5</v>
      </c>
      <c r="T145" s="14">
        <f>SUM(G145,N145)</f>
        <v>12314.3</v>
      </c>
      <c r="U145" s="14">
        <f t="shared" si="74"/>
        <v>6439.5999999999995</v>
      </c>
      <c r="V145" s="14">
        <f t="shared" si="145"/>
        <v>-5874.7</v>
      </c>
      <c r="W145" s="16">
        <f t="shared" si="102"/>
        <v>0.52293674833323855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89"/>
      <c r="B146" s="73"/>
      <c r="C146" s="119" t="s">
        <v>189</v>
      </c>
      <c r="D146" s="119" t="s">
        <v>86</v>
      </c>
      <c r="E146" s="204" t="s">
        <v>190</v>
      </c>
      <c r="F146" s="15"/>
      <c r="G146" s="15"/>
      <c r="H146" s="15"/>
      <c r="I146" s="28">
        <f t="shared" ref="I146" si="148">H146/$H$10</f>
        <v>0</v>
      </c>
      <c r="J146" s="14">
        <f t="shared" si="141"/>
        <v>0</v>
      </c>
      <c r="K146" s="16" t="str">
        <f t="shared" ref="K146:K193" si="149">IFERROR(100%*(H146/G146),"")</f>
        <v/>
      </c>
      <c r="L146" s="14">
        <v>883</v>
      </c>
      <c r="M146" s="14">
        <v>883</v>
      </c>
      <c r="N146" s="14">
        <v>395.7</v>
      </c>
      <c r="O146" s="15">
        <v>99</v>
      </c>
      <c r="P146" s="14">
        <f t="shared" si="136"/>
        <v>-296.7</v>
      </c>
      <c r="Q146" s="16">
        <f t="shared" si="137"/>
        <v>0.25018953752843065</v>
      </c>
      <c r="R146" s="14">
        <f t="shared" ref="R146" si="150">SUM(F146,L146)</f>
        <v>883</v>
      </c>
      <c r="S146" s="14">
        <f t="shared" ref="S146" si="151">SUM(F146,M146)</f>
        <v>883</v>
      </c>
      <c r="T146" s="14">
        <f t="shared" ref="T146" si="152">SUM(G146,N146)</f>
        <v>395.7</v>
      </c>
      <c r="U146" s="14">
        <f t="shared" si="74"/>
        <v>99</v>
      </c>
      <c r="V146" s="14">
        <f t="shared" ref="V146" si="153">U146-T146</f>
        <v>-296.7</v>
      </c>
      <c r="W146" s="16">
        <f t="shared" si="102"/>
        <v>0.25018953752843065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89"/>
      <c r="B147" s="73"/>
      <c r="C147" s="119" t="s">
        <v>87</v>
      </c>
      <c r="D147" s="119" t="s">
        <v>48</v>
      </c>
      <c r="E147" s="204" t="s">
        <v>164</v>
      </c>
      <c r="F147" s="15"/>
      <c r="G147" s="15"/>
      <c r="H147" s="15"/>
      <c r="I147" s="28">
        <f t="shared" si="71"/>
        <v>0</v>
      </c>
      <c r="J147" s="14">
        <f t="shared" si="141"/>
        <v>0</v>
      </c>
      <c r="K147" s="16" t="str">
        <f t="shared" si="149"/>
        <v/>
      </c>
      <c r="L147" s="14"/>
      <c r="M147" s="14"/>
      <c r="N147" s="14"/>
      <c r="O147" s="15"/>
      <c r="P147" s="13">
        <f t="shared" si="136"/>
        <v>0</v>
      </c>
      <c r="Q147" s="19" t="str">
        <f t="shared" si="137"/>
        <v/>
      </c>
      <c r="R147" s="14">
        <f t="shared" si="72"/>
        <v>0</v>
      </c>
      <c r="S147" s="14">
        <f t="shared" si="73"/>
        <v>0</v>
      </c>
      <c r="T147" s="14">
        <f t="shared" si="74"/>
        <v>0</v>
      </c>
      <c r="U147" s="14">
        <f t="shared" si="74"/>
        <v>0</v>
      </c>
      <c r="V147" s="14">
        <f t="shared" si="75"/>
        <v>0</v>
      </c>
      <c r="W147" s="16" t="str">
        <f t="shared" si="102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89"/>
      <c r="B148" s="42" t="s">
        <v>19</v>
      </c>
      <c r="C148" s="119" t="s">
        <v>237</v>
      </c>
      <c r="D148" s="119" t="s">
        <v>84</v>
      </c>
      <c r="E148" s="194" t="s">
        <v>238</v>
      </c>
      <c r="F148" s="22">
        <v>42214.400000000001</v>
      </c>
      <c r="G148" s="22"/>
      <c r="H148" s="22"/>
      <c r="I148" s="16">
        <f t="shared" si="71"/>
        <v>0</v>
      </c>
      <c r="J148" s="14">
        <f t="shared" si="141"/>
        <v>0</v>
      </c>
      <c r="K148" s="16" t="str">
        <f t="shared" si="149"/>
        <v/>
      </c>
      <c r="L148" s="14"/>
      <c r="M148" s="14"/>
      <c r="N148" s="14"/>
      <c r="O148" s="22"/>
      <c r="P148" s="13">
        <f t="shared" si="136"/>
        <v>0</v>
      </c>
      <c r="Q148" s="19" t="str">
        <f t="shared" si="137"/>
        <v/>
      </c>
      <c r="R148" s="14">
        <f t="shared" si="72"/>
        <v>42214.400000000001</v>
      </c>
      <c r="S148" s="14">
        <f t="shared" si="73"/>
        <v>42214.400000000001</v>
      </c>
      <c r="T148" s="14">
        <f t="shared" si="74"/>
        <v>0</v>
      </c>
      <c r="U148" s="14">
        <f t="shared" si="74"/>
        <v>0</v>
      </c>
      <c r="V148" s="14">
        <f t="shared" si="75"/>
        <v>0</v>
      </c>
      <c r="W148" s="16" t="str">
        <f t="shared" si="102"/>
        <v/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89"/>
      <c r="B149" s="42" t="s">
        <v>19</v>
      </c>
      <c r="C149" s="119" t="s">
        <v>282</v>
      </c>
      <c r="D149" s="119" t="s">
        <v>59</v>
      </c>
      <c r="E149" s="194" t="s">
        <v>283</v>
      </c>
      <c r="F149" s="22"/>
      <c r="G149" s="22"/>
      <c r="H149" s="22"/>
      <c r="I149" s="16">
        <f t="shared" si="71"/>
        <v>0</v>
      </c>
      <c r="J149" s="14">
        <f t="shared" si="141"/>
        <v>0</v>
      </c>
      <c r="K149" s="16" t="str">
        <f t="shared" si="149"/>
        <v/>
      </c>
      <c r="L149" s="14"/>
      <c r="M149" s="14"/>
      <c r="N149" s="14"/>
      <c r="O149" s="22"/>
      <c r="P149" s="13">
        <f t="shared" si="136"/>
        <v>0</v>
      </c>
      <c r="Q149" s="19" t="str">
        <f t="shared" si="137"/>
        <v/>
      </c>
      <c r="R149" s="14">
        <f t="shared" si="72"/>
        <v>0</v>
      </c>
      <c r="S149" s="14">
        <f t="shared" si="73"/>
        <v>0</v>
      </c>
      <c r="T149" s="14">
        <f t="shared" si="74"/>
        <v>0</v>
      </c>
      <c r="U149" s="14">
        <f t="shared" si="74"/>
        <v>0</v>
      </c>
      <c r="V149" s="14">
        <f t="shared" si="75"/>
        <v>0</v>
      </c>
      <c r="W149" s="16" t="str">
        <f t="shared" si="102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hidden="1" customHeight="1" x14ac:dyDescent="0.3">
      <c r="A150" s="189"/>
      <c r="B150" s="42"/>
      <c r="C150" s="119" t="s">
        <v>305</v>
      </c>
      <c r="D150" s="119" t="s">
        <v>84</v>
      </c>
      <c r="E150" s="194" t="s">
        <v>306</v>
      </c>
      <c r="F150" s="22"/>
      <c r="G150" s="22"/>
      <c r="H150" s="22"/>
      <c r="I150" s="16">
        <f t="shared" si="71"/>
        <v>0</v>
      </c>
      <c r="J150" s="14">
        <f t="shared" si="141"/>
        <v>0</v>
      </c>
      <c r="K150" s="16" t="str">
        <f t="shared" si="149"/>
        <v/>
      </c>
      <c r="L150" s="14"/>
      <c r="M150" s="14"/>
      <c r="N150" s="14"/>
      <c r="O150" s="22"/>
      <c r="P150" s="13">
        <f t="shared" si="136"/>
        <v>0</v>
      </c>
      <c r="Q150" s="19" t="str">
        <f t="shared" si="137"/>
        <v/>
      </c>
      <c r="R150" s="14">
        <f t="shared" si="72"/>
        <v>0</v>
      </c>
      <c r="S150" s="14">
        <f t="shared" si="73"/>
        <v>0</v>
      </c>
      <c r="T150" s="14">
        <f t="shared" si="74"/>
        <v>0</v>
      </c>
      <c r="U150" s="14">
        <f t="shared" si="74"/>
        <v>0</v>
      </c>
      <c r="V150" s="14">
        <f t="shared" si="75"/>
        <v>0</v>
      </c>
      <c r="W150" s="16" t="str">
        <f t="shared" si="102"/>
        <v/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hidden="1" customHeight="1" x14ac:dyDescent="0.3">
      <c r="A151" s="191">
        <v>13</v>
      </c>
      <c r="B151" s="38" t="s">
        <v>20</v>
      </c>
      <c r="C151" s="77" t="s">
        <v>85</v>
      </c>
      <c r="D151" s="77" t="s">
        <v>49</v>
      </c>
      <c r="E151" s="192" t="s">
        <v>298</v>
      </c>
      <c r="F151" s="25"/>
      <c r="G151" s="25"/>
      <c r="H151" s="25"/>
      <c r="I151" s="19">
        <f t="shared" si="71"/>
        <v>0</v>
      </c>
      <c r="J151" s="14">
        <f t="shared" si="141"/>
        <v>0</v>
      </c>
      <c r="K151" s="19" t="str">
        <f t="shared" si="149"/>
        <v/>
      </c>
      <c r="L151" s="13"/>
      <c r="M151" s="13"/>
      <c r="N151" s="13"/>
      <c r="O151" s="25"/>
      <c r="P151" s="13">
        <f t="shared" si="136"/>
        <v>0</v>
      </c>
      <c r="Q151" s="19" t="str">
        <f t="shared" si="137"/>
        <v/>
      </c>
      <c r="R151" s="13">
        <f t="shared" si="72"/>
        <v>0</v>
      </c>
      <c r="S151" s="13">
        <f t="shared" si="73"/>
        <v>0</v>
      </c>
      <c r="T151" s="13">
        <f t="shared" si="74"/>
        <v>0</v>
      </c>
      <c r="U151" s="13">
        <f t="shared" si="74"/>
        <v>0</v>
      </c>
      <c r="V151" s="13">
        <f t="shared" si="75"/>
        <v>0</v>
      </c>
      <c r="W151" s="19" t="str">
        <f t="shared" si="102"/>
        <v/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91">
        <v>13</v>
      </c>
      <c r="B152" s="38" t="s">
        <v>20</v>
      </c>
      <c r="C152" s="77" t="s">
        <v>165</v>
      </c>
      <c r="D152" s="77" t="s">
        <v>49</v>
      </c>
      <c r="E152" s="192" t="s">
        <v>166</v>
      </c>
      <c r="F152" s="25">
        <f>SUM(F153:F166)</f>
        <v>6843.7</v>
      </c>
      <c r="G152" s="25">
        <f t="shared" ref="G152:H152" si="154">SUM(G153:G166)</f>
        <v>6843.7</v>
      </c>
      <c r="H152" s="25">
        <f t="shared" si="154"/>
        <v>6843.7</v>
      </c>
      <c r="I152" s="19">
        <f t="shared" si="71"/>
        <v>1.6478863438314846E-2</v>
      </c>
      <c r="J152" s="13">
        <f t="shared" si="141"/>
        <v>0</v>
      </c>
      <c r="K152" s="19">
        <f t="shared" si="149"/>
        <v>1</v>
      </c>
      <c r="L152" s="25">
        <f t="shared" ref="L152:O152" si="155">SUM(L153:L166)</f>
        <v>0</v>
      </c>
      <c r="M152" s="25">
        <f t="shared" si="155"/>
        <v>0</v>
      </c>
      <c r="N152" s="25">
        <f t="shared" si="155"/>
        <v>0</v>
      </c>
      <c r="O152" s="25">
        <f t="shared" si="155"/>
        <v>0</v>
      </c>
      <c r="P152" s="13">
        <f t="shared" si="136"/>
        <v>0</v>
      </c>
      <c r="Q152" s="19" t="str">
        <f t="shared" si="137"/>
        <v/>
      </c>
      <c r="R152" s="13">
        <f t="shared" si="72"/>
        <v>6843.7</v>
      </c>
      <c r="S152" s="13">
        <f t="shared" si="73"/>
        <v>6843.7</v>
      </c>
      <c r="T152" s="13">
        <f t="shared" si="74"/>
        <v>6843.7</v>
      </c>
      <c r="U152" s="13">
        <f t="shared" si="74"/>
        <v>6843.7</v>
      </c>
      <c r="V152" s="13">
        <f t="shared" si="75"/>
        <v>0</v>
      </c>
      <c r="W152" s="19">
        <f t="shared" si="102"/>
        <v>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66" customFormat="1" ht="54" customHeight="1" x14ac:dyDescent="0.3">
      <c r="A153" s="199"/>
      <c r="B153" s="44"/>
      <c r="C153" s="44"/>
      <c r="D153" s="44"/>
      <c r="E153" s="211" t="s">
        <v>353</v>
      </c>
      <c r="F153" s="27">
        <v>1003.7</v>
      </c>
      <c r="G153" s="27">
        <v>1003.7</v>
      </c>
      <c r="H153" s="27">
        <v>1003.7</v>
      </c>
      <c r="I153" s="172">
        <f>H153/$H$10</f>
        <v>2.4167972343961033E-3</v>
      </c>
      <c r="J153" s="21">
        <f>H153-G153</f>
        <v>0</v>
      </c>
      <c r="K153" s="30">
        <f>IFERROR(100%*(H153/G153),"")</f>
        <v>1</v>
      </c>
      <c r="L153" s="33"/>
      <c r="M153" s="33"/>
      <c r="N153" s="33"/>
      <c r="O153" s="26"/>
      <c r="P153" s="13">
        <f>O153-N153</f>
        <v>0</v>
      </c>
      <c r="Q153" s="19" t="str">
        <f>IFERROR(100%*(O153/N153),"")</f>
        <v/>
      </c>
      <c r="R153" s="21">
        <f>SUM(F153,L153)</f>
        <v>1003.7</v>
      </c>
      <c r="S153" s="21">
        <f>SUM(F153,M153)</f>
        <v>1003.7</v>
      </c>
      <c r="T153" s="21">
        <f>SUM(G153,N153)</f>
        <v>1003.7</v>
      </c>
      <c r="U153" s="21">
        <f>SUM(H153,O153)</f>
        <v>1003.7</v>
      </c>
      <c r="V153" s="21">
        <f>U153-T153</f>
        <v>0</v>
      </c>
      <c r="W153" s="30">
        <f>IFERROR(100%*(U153/T153),"")</f>
        <v>1</v>
      </c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</row>
    <row r="154" spans="1:196" s="66" customFormat="1" ht="105.75" customHeight="1" x14ac:dyDescent="0.3">
      <c r="A154" s="199"/>
      <c r="B154" s="44"/>
      <c r="C154" s="44"/>
      <c r="D154" s="44"/>
      <c r="E154" s="211" t="s">
        <v>348</v>
      </c>
      <c r="F154" s="23">
        <v>5000</v>
      </c>
      <c r="G154" s="27">
        <v>5000</v>
      </c>
      <c r="H154" s="27">
        <v>5000</v>
      </c>
      <c r="I154" s="30">
        <f>H154/$H$10</f>
        <v>1.2039440243081116E-2</v>
      </c>
      <c r="J154" s="21">
        <f t="shared" si="141"/>
        <v>0</v>
      </c>
      <c r="K154" s="30">
        <f>IFERROR(100%*(H154/G154),"")</f>
        <v>1</v>
      </c>
      <c r="L154" s="21"/>
      <c r="M154" s="21"/>
      <c r="N154" s="21"/>
      <c r="O154" s="27"/>
      <c r="P154" s="13">
        <f t="shared" si="136"/>
        <v>0</v>
      </c>
      <c r="Q154" s="19" t="str">
        <f t="shared" si="137"/>
        <v/>
      </c>
      <c r="R154" s="21">
        <f t="shared" ref="R154" si="156">SUM(F154,L154)</f>
        <v>5000</v>
      </c>
      <c r="S154" s="21">
        <f t="shared" ref="S154" si="157">SUM(F154,M154)</f>
        <v>5000</v>
      </c>
      <c r="T154" s="21">
        <f t="shared" ref="T154" si="158">SUM(G154,N154)</f>
        <v>5000</v>
      </c>
      <c r="U154" s="21">
        <f>SUM(H154,O154)</f>
        <v>5000</v>
      </c>
      <c r="V154" s="21">
        <f>U154-T154</f>
        <v>0</v>
      </c>
      <c r="W154" s="30">
        <f>IFERROR(100%*(U154/T154),"")</f>
        <v>1</v>
      </c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</row>
    <row r="155" spans="1:196" s="66" customFormat="1" ht="70.5" customHeight="1" x14ac:dyDescent="0.3">
      <c r="A155" s="199"/>
      <c r="B155" s="44"/>
      <c r="C155" s="44"/>
      <c r="D155" s="44"/>
      <c r="E155" s="211" t="s">
        <v>350</v>
      </c>
      <c r="F155" s="27">
        <v>240</v>
      </c>
      <c r="G155" s="27">
        <v>240</v>
      </c>
      <c r="H155" s="23">
        <v>240</v>
      </c>
      <c r="I155" s="30">
        <f>H155/$H$10</f>
        <v>5.778931316678935E-4</v>
      </c>
      <c r="J155" s="21">
        <f t="shared" si="141"/>
        <v>0</v>
      </c>
      <c r="K155" s="30">
        <f>IFERROR(100%*(H155/G155),"")</f>
        <v>1</v>
      </c>
      <c r="L155" s="127"/>
      <c r="M155" s="21"/>
      <c r="N155" s="21"/>
      <c r="O155" s="27"/>
      <c r="P155" s="13">
        <f t="shared" si="136"/>
        <v>0</v>
      </c>
      <c r="Q155" s="19" t="str">
        <f t="shared" si="137"/>
        <v/>
      </c>
      <c r="R155" s="21">
        <f>SUM(F155,L155)</f>
        <v>240</v>
      </c>
      <c r="S155" s="21">
        <f t="shared" ref="S155:T157" si="159">SUM(F155,M155)</f>
        <v>240</v>
      </c>
      <c r="T155" s="21">
        <f t="shared" si="159"/>
        <v>240</v>
      </c>
      <c r="U155" s="21">
        <f t="shared" ref="U155:U166" si="160">SUM(H155,O155)</f>
        <v>240</v>
      </c>
      <c r="V155" s="21">
        <f t="shared" ref="V155:V166" si="161">U155-T155</f>
        <v>0</v>
      </c>
      <c r="W155" s="30">
        <f t="shared" ref="W155:W166" si="162">IFERROR(100%*(U155/T155),"")</f>
        <v>1</v>
      </c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</row>
    <row r="156" spans="1:196" s="66" customFormat="1" ht="180.75" customHeight="1" x14ac:dyDescent="0.3">
      <c r="A156" s="199"/>
      <c r="B156" s="44"/>
      <c r="C156" s="44"/>
      <c r="D156" s="44"/>
      <c r="E156" s="211" t="s">
        <v>351</v>
      </c>
      <c r="F156" s="27">
        <v>300</v>
      </c>
      <c r="G156" s="27">
        <v>300</v>
      </c>
      <c r="H156" s="23">
        <v>300</v>
      </c>
      <c r="I156" s="30">
        <f>H156/$H$10</f>
        <v>7.2236641458486698E-4</v>
      </c>
      <c r="J156" s="21">
        <f t="shared" si="141"/>
        <v>0</v>
      </c>
      <c r="K156" s="30">
        <f t="shared" ref="K156" si="163">IFERROR(100%*(H156/G156),"")</f>
        <v>1</v>
      </c>
      <c r="L156" s="127"/>
      <c r="M156" s="21"/>
      <c r="N156" s="21"/>
      <c r="O156" s="27"/>
      <c r="P156" s="21">
        <f>O156-N156</f>
        <v>0</v>
      </c>
      <c r="Q156" s="30" t="str">
        <f>IFERROR(100%*(O156/N156),"")</f>
        <v/>
      </c>
      <c r="R156" s="21">
        <f>SUM(F156,L156)</f>
        <v>300</v>
      </c>
      <c r="S156" s="21">
        <f t="shared" si="159"/>
        <v>300</v>
      </c>
      <c r="T156" s="21">
        <f t="shared" si="159"/>
        <v>300</v>
      </c>
      <c r="U156" s="21">
        <f>SUM(H156,O156)</f>
        <v>300</v>
      </c>
      <c r="V156" s="21">
        <f>U156-T156</f>
        <v>0</v>
      </c>
      <c r="W156" s="30">
        <f>IFERROR(100%*(U156/T156),"")</f>
        <v>1</v>
      </c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</row>
    <row r="157" spans="1:196" s="66" customFormat="1" ht="69.75" customHeight="1" x14ac:dyDescent="0.3">
      <c r="A157" s="199"/>
      <c r="B157" s="44"/>
      <c r="C157" s="44"/>
      <c r="D157" s="44"/>
      <c r="E157" s="211" t="s">
        <v>352</v>
      </c>
      <c r="F157" s="27">
        <v>300</v>
      </c>
      <c r="G157" s="27">
        <v>300</v>
      </c>
      <c r="H157" s="23">
        <v>300</v>
      </c>
      <c r="I157" s="30">
        <f>H157/$H$10</f>
        <v>7.2236641458486698E-4</v>
      </c>
      <c r="J157" s="14">
        <f t="shared" si="141"/>
        <v>0</v>
      </c>
      <c r="K157" s="30">
        <f t="shared" ref="K157" si="164">IFERROR(100%*(H157/G157),"")</f>
        <v>1</v>
      </c>
      <c r="L157" s="127"/>
      <c r="M157" s="21"/>
      <c r="N157" s="21"/>
      <c r="O157" s="20"/>
      <c r="P157" s="13">
        <f t="shared" si="136"/>
        <v>0</v>
      </c>
      <c r="Q157" s="30" t="str">
        <f t="shared" si="137"/>
        <v/>
      </c>
      <c r="R157" s="21">
        <f>SUM(F157,L157)</f>
        <v>300</v>
      </c>
      <c r="S157" s="21">
        <f t="shared" si="159"/>
        <v>300</v>
      </c>
      <c r="T157" s="21">
        <f t="shared" si="159"/>
        <v>300</v>
      </c>
      <c r="U157" s="21">
        <f t="shared" si="160"/>
        <v>300</v>
      </c>
      <c r="V157" s="21">
        <f t="shared" si="161"/>
        <v>0</v>
      </c>
      <c r="W157" s="30">
        <f t="shared" si="162"/>
        <v>1</v>
      </c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</row>
    <row r="158" spans="1:196" s="66" customFormat="1" ht="69.75" hidden="1" customHeight="1" x14ac:dyDescent="0.3">
      <c r="A158" s="199"/>
      <c r="B158" s="44"/>
      <c r="C158" s="44"/>
      <c r="D158" s="44"/>
      <c r="E158" s="211"/>
      <c r="F158" s="27"/>
      <c r="G158" s="27"/>
      <c r="H158" s="27"/>
      <c r="I158" s="30">
        <f t="shared" si="71"/>
        <v>0</v>
      </c>
      <c r="J158" s="14">
        <f t="shared" si="141"/>
        <v>0</v>
      </c>
      <c r="K158" s="30" t="str">
        <f t="shared" si="149"/>
        <v/>
      </c>
      <c r="L158" s="33"/>
      <c r="M158" s="33"/>
      <c r="N158" s="33"/>
      <c r="O158" s="26"/>
      <c r="P158" s="13">
        <f t="shared" si="136"/>
        <v>0</v>
      </c>
      <c r="Q158" s="19" t="str">
        <f t="shared" si="137"/>
        <v/>
      </c>
      <c r="R158" s="21">
        <f t="shared" si="72"/>
        <v>0</v>
      </c>
      <c r="S158" s="21">
        <f t="shared" si="73"/>
        <v>0</v>
      </c>
      <c r="T158" s="21">
        <f t="shared" si="74"/>
        <v>0</v>
      </c>
      <c r="U158" s="21">
        <f t="shared" si="160"/>
        <v>0</v>
      </c>
      <c r="V158" s="21">
        <f t="shared" si="161"/>
        <v>0</v>
      </c>
      <c r="W158" s="30" t="str">
        <f t="shared" si="162"/>
        <v/>
      </c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</row>
    <row r="159" spans="1:196" s="66" customFormat="1" ht="69.75" hidden="1" customHeight="1" x14ac:dyDescent="0.3">
      <c r="A159" s="199"/>
      <c r="B159" s="44"/>
      <c r="C159" s="44"/>
      <c r="D159" s="44"/>
      <c r="E159" s="211"/>
      <c r="F159" s="23"/>
      <c r="G159" s="23"/>
      <c r="H159" s="23"/>
      <c r="I159" s="30">
        <f t="shared" ref="I159:I166" si="165">H159/$H$10</f>
        <v>0</v>
      </c>
      <c r="J159" s="21">
        <f t="shared" si="141"/>
        <v>0</v>
      </c>
      <c r="K159" s="30" t="str">
        <f t="shared" si="149"/>
        <v/>
      </c>
      <c r="L159" s="21"/>
      <c r="M159" s="33"/>
      <c r="N159" s="33"/>
      <c r="O159" s="26"/>
      <c r="P159" s="13">
        <f t="shared" si="136"/>
        <v>0</v>
      </c>
      <c r="Q159" s="19" t="str">
        <f t="shared" si="137"/>
        <v/>
      </c>
      <c r="R159" s="21">
        <f t="shared" ref="R159" si="166">SUM(F159,L159)</f>
        <v>0</v>
      </c>
      <c r="S159" s="21">
        <f t="shared" ref="S159" si="167">SUM(F159,M159)</f>
        <v>0</v>
      </c>
      <c r="T159" s="21">
        <f t="shared" ref="T159" si="168">SUM(G159,N159)</f>
        <v>0</v>
      </c>
      <c r="U159" s="21">
        <f t="shared" si="160"/>
        <v>0</v>
      </c>
      <c r="V159" s="21">
        <f t="shared" si="161"/>
        <v>0</v>
      </c>
      <c r="W159" s="30" t="str">
        <f t="shared" si="162"/>
        <v/>
      </c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</row>
    <row r="160" spans="1:196" s="66" customFormat="1" ht="66.75" hidden="1" customHeight="1" x14ac:dyDescent="0.3">
      <c r="A160" s="199"/>
      <c r="B160" s="44"/>
      <c r="C160" s="44"/>
      <c r="D160" s="44"/>
      <c r="E160" s="211"/>
      <c r="F160" s="23"/>
      <c r="G160" s="23"/>
      <c r="H160" s="23"/>
      <c r="I160" s="30">
        <f t="shared" si="165"/>
        <v>0</v>
      </c>
      <c r="J160" s="21">
        <f t="shared" si="141"/>
        <v>0</v>
      </c>
      <c r="K160" s="30" t="str">
        <f t="shared" si="149"/>
        <v/>
      </c>
      <c r="L160" s="33"/>
      <c r="M160" s="33"/>
      <c r="N160" s="33"/>
      <c r="O160" s="26"/>
      <c r="P160" s="13">
        <f t="shared" si="136"/>
        <v>0</v>
      </c>
      <c r="Q160" s="19" t="str">
        <f t="shared" si="137"/>
        <v/>
      </c>
      <c r="R160" s="21">
        <f t="shared" ref="R160:R166" si="169">SUM(F160,L160)</f>
        <v>0</v>
      </c>
      <c r="S160" s="21">
        <f t="shared" ref="S160:S166" si="170">SUM(F160,M160)</f>
        <v>0</v>
      </c>
      <c r="T160" s="21">
        <f t="shared" ref="T160:T166" si="171">SUM(G160,N160)</f>
        <v>0</v>
      </c>
      <c r="U160" s="21">
        <f t="shared" si="160"/>
        <v>0</v>
      </c>
      <c r="V160" s="21">
        <f t="shared" si="161"/>
        <v>0</v>
      </c>
      <c r="W160" s="30" t="str">
        <f t="shared" si="162"/>
        <v/>
      </c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</row>
    <row r="161" spans="1:196" s="66" customFormat="1" ht="66" hidden="1" customHeight="1" x14ac:dyDescent="0.3">
      <c r="A161" s="199"/>
      <c r="B161" s="44"/>
      <c r="C161" s="44"/>
      <c r="D161" s="44"/>
      <c r="E161" s="211"/>
      <c r="F161" s="27"/>
      <c r="G161" s="23"/>
      <c r="H161" s="23"/>
      <c r="I161" s="30">
        <f t="shared" si="165"/>
        <v>0</v>
      </c>
      <c r="J161" s="14">
        <f t="shared" si="141"/>
        <v>0</v>
      </c>
      <c r="K161" s="30" t="str">
        <f t="shared" si="149"/>
        <v/>
      </c>
      <c r="L161" s="33"/>
      <c r="M161" s="33"/>
      <c r="N161" s="33"/>
      <c r="O161" s="26"/>
      <c r="P161" s="13">
        <f t="shared" si="136"/>
        <v>0</v>
      </c>
      <c r="Q161" s="19" t="str">
        <f t="shared" si="137"/>
        <v/>
      </c>
      <c r="R161" s="21">
        <f t="shared" si="169"/>
        <v>0</v>
      </c>
      <c r="S161" s="21">
        <f t="shared" si="170"/>
        <v>0</v>
      </c>
      <c r="T161" s="21">
        <f t="shared" si="171"/>
        <v>0</v>
      </c>
      <c r="U161" s="21">
        <f t="shared" si="160"/>
        <v>0</v>
      </c>
      <c r="V161" s="21">
        <f t="shared" si="161"/>
        <v>0</v>
      </c>
      <c r="W161" s="30" t="str">
        <f t="shared" si="162"/>
        <v/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</row>
    <row r="162" spans="1:196" s="66" customFormat="1" ht="170.25" hidden="1" customHeight="1" x14ac:dyDescent="0.3">
      <c r="A162" s="199"/>
      <c r="B162" s="44"/>
      <c r="C162" s="44"/>
      <c r="D162" s="44"/>
      <c r="E162" s="211"/>
      <c r="F162" s="27"/>
      <c r="G162" s="27"/>
      <c r="H162" s="23"/>
      <c r="I162" s="30">
        <f t="shared" si="165"/>
        <v>0</v>
      </c>
      <c r="J162" s="21">
        <f t="shared" si="141"/>
        <v>0</v>
      </c>
      <c r="K162" s="30" t="str">
        <f t="shared" si="149"/>
        <v/>
      </c>
      <c r="L162" s="33"/>
      <c r="M162" s="33"/>
      <c r="N162" s="33"/>
      <c r="O162" s="26"/>
      <c r="P162" s="13">
        <f t="shared" si="136"/>
        <v>0</v>
      </c>
      <c r="Q162" s="19" t="str">
        <f t="shared" si="137"/>
        <v/>
      </c>
      <c r="R162" s="21">
        <f t="shared" si="169"/>
        <v>0</v>
      </c>
      <c r="S162" s="21">
        <f t="shared" si="170"/>
        <v>0</v>
      </c>
      <c r="T162" s="21">
        <f t="shared" si="171"/>
        <v>0</v>
      </c>
      <c r="U162" s="21">
        <f t="shared" si="160"/>
        <v>0</v>
      </c>
      <c r="V162" s="21">
        <f t="shared" si="161"/>
        <v>0</v>
      </c>
      <c r="W162" s="30" t="str">
        <f t="shared" si="162"/>
        <v/>
      </c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</row>
    <row r="163" spans="1:196" s="66" customFormat="1" ht="54" hidden="1" customHeight="1" x14ac:dyDescent="0.3">
      <c r="A163" s="199"/>
      <c r="B163" s="44"/>
      <c r="C163" s="44"/>
      <c r="D163" s="44"/>
      <c r="E163" s="211"/>
      <c r="F163" s="27"/>
      <c r="G163" s="27"/>
      <c r="H163" s="23"/>
      <c r="I163" s="30">
        <f t="shared" si="165"/>
        <v>0</v>
      </c>
      <c r="J163" s="21">
        <f t="shared" si="141"/>
        <v>0</v>
      </c>
      <c r="K163" s="30" t="str">
        <f t="shared" ref="K163" si="172">IFERROR(100%*(H163/G163),"")</f>
        <v/>
      </c>
      <c r="L163" s="127"/>
      <c r="M163" s="21"/>
      <c r="N163" s="21"/>
      <c r="O163" s="27"/>
      <c r="P163" s="13">
        <f t="shared" si="136"/>
        <v>0</v>
      </c>
      <c r="Q163" s="19" t="str">
        <f t="shared" si="137"/>
        <v/>
      </c>
      <c r="R163" s="21">
        <f>SUM(F163,L163)</f>
        <v>0</v>
      </c>
      <c r="S163" s="21">
        <f>SUM(F163,M163)</f>
        <v>0</v>
      </c>
      <c r="T163" s="21">
        <f>SUM(G163,N163)</f>
        <v>0</v>
      </c>
      <c r="U163" s="21">
        <f t="shared" si="160"/>
        <v>0</v>
      </c>
      <c r="V163" s="21">
        <f t="shared" si="161"/>
        <v>0</v>
      </c>
      <c r="W163" s="30" t="str">
        <f t="shared" si="162"/>
        <v/>
      </c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</row>
    <row r="164" spans="1:196" s="66" customFormat="1" ht="88.5" hidden="1" customHeight="1" x14ac:dyDescent="0.3">
      <c r="A164" s="199"/>
      <c r="B164" s="44"/>
      <c r="C164" s="44"/>
      <c r="D164" s="44"/>
      <c r="E164" s="211"/>
      <c r="F164" s="27"/>
      <c r="G164" s="27"/>
      <c r="H164" s="23"/>
      <c r="I164" s="30">
        <f t="shared" si="165"/>
        <v>0</v>
      </c>
      <c r="J164" s="14">
        <f t="shared" si="141"/>
        <v>0</v>
      </c>
      <c r="K164" s="30" t="str">
        <f t="shared" si="149"/>
        <v/>
      </c>
      <c r="L164" s="33"/>
      <c r="M164" s="33"/>
      <c r="N164" s="33"/>
      <c r="O164" s="26"/>
      <c r="P164" s="13">
        <f t="shared" si="136"/>
        <v>0</v>
      </c>
      <c r="Q164" s="19" t="str">
        <f t="shared" si="137"/>
        <v/>
      </c>
      <c r="R164" s="21">
        <f t="shared" si="169"/>
        <v>0</v>
      </c>
      <c r="S164" s="21">
        <f t="shared" si="170"/>
        <v>0</v>
      </c>
      <c r="T164" s="21">
        <f t="shared" si="171"/>
        <v>0</v>
      </c>
      <c r="U164" s="21">
        <f t="shared" si="160"/>
        <v>0</v>
      </c>
      <c r="V164" s="21">
        <f t="shared" si="161"/>
        <v>0</v>
      </c>
      <c r="W164" s="30" t="str">
        <f t="shared" si="162"/>
        <v/>
      </c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</row>
    <row r="165" spans="1:196" s="66" customFormat="1" ht="70.5" hidden="1" customHeight="1" x14ac:dyDescent="0.3">
      <c r="A165" s="199"/>
      <c r="B165" s="44"/>
      <c r="C165" s="44"/>
      <c r="D165" s="44"/>
      <c r="E165" s="211"/>
      <c r="F165" s="27"/>
      <c r="G165" s="27"/>
      <c r="H165" s="23"/>
      <c r="I165" s="30">
        <f t="shared" si="165"/>
        <v>0</v>
      </c>
      <c r="J165" s="14">
        <f t="shared" si="141"/>
        <v>0</v>
      </c>
      <c r="K165" s="30" t="str">
        <f t="shared" si="149"/>
        <v/>
      </c>
      <c r="L165" s="127"/>
      <c r="M165" s="21"/>
      <c r="N165" s="21"/>
      <c r="O165" s="27"/>
      <c r="P165" s="13">
        <f t="shared" si="136"/>
        <v>0</v>
      </c>
      <c r="Q165" s="19" t="str">
        <f t="shared" si="137"/>
        <v/>
      </c>
      <c r="R165" s="21">
        <f t="shared" si="169"/>
        <v>0</v>
      </c>
      <c r="S165" s="21">
        <f t="shared" si="170"/>
        <v>0</v>
      </c>
      <c r="T165" s="21">
        <f t="shared" si="171"/>
        <v>0</v>
      </c>
      <c r="U165" s="21">
        <f t="shared" si="160"/>
        <v>0</v>
      </c>
      <c r="V165" s="21">
        <f t="shared" si="161"/>
        <v>0</v>
      </c>
      <c r="W165" s="30" t="str">
        <f t="shared" si="162"/>
        <v/>
      </c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</row>
    <row r="166" spans="1:196" s="66" customFormat="1" ht="84" hidden="1" customHeight="1" x14ac:dyDescent="0.3">
      <c r="A166" s="199"/>
      <c r="B166" s="44"/>
      <c r="C166" s="44"/>
      <c r="D166" s="44"/>
      <c r="E166" s="211"/>
      <c r="F166" s="27"/>
      <c r="G166" s="27"/>
      <c r="H166" s="23"/>
      <c r="I166" s="30">
        <f t="shared" si="165"/>
        <v>0</v>
      </c>
      <c r="J166" s="21">
        <f t="shared" si="141"/>
        <v>0</v>
      </c>
      <c r="K166" s="30" t="str">
        <f t="shared" si="149"/>
        <v/>
      </c>
      <c r="L166" s="127"/>
      <c r="M166" s="21"/>
      <c r="N166" s="21"/>
      <c r="O166" s="27"/>
      <c r="P166" s="13">
        <f t="shared" si="136"/>
        <v>0</v>
      </c>
      <c r="Q166" s="30" t="str">
        <f t="shared" si="137"/>
        <v/>
      </c>
      <c r="R166" s="21">
        <f t="shared" si="169"/>
        <v>0</v>
      </c>
      <c r="S166" s="21">
        <f t="shared" si="170"/>
        <v>0</v>
      </c>
      <c r="T166" s="21">
        <f t="shared" si="171"/>
        <v>0</v>
      </c>
      <c r="U166" s="21">
        <f t="shared" si="160"/>
        <v>0</v>
      </c>
      <c r="V166" s="21">
        <f t="shared" si="161"/>
        <v>0</v>
      </c>
      <c r="W166" s="30" t="str">
        <f t="shared" si="162"/>
        <v/>
      </c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</row>
    <row r="167" spans="1:196" s="41" customFormat="1" ht="60.75" customHeight="1" x14ac:dyDescent="0.3">
      <c r="A167" s="191">
        <v>14</v>
      </c>
      <c r="B167" s="38"/>
      <c r="C167" s="38" t="s">
        <v>241</v>
      </c>
      <c r="D167" s="38" t="s">
        <v>49</v>
      </c>
      <c r="E167" s="193" t="s">
        <v>245</v>
      </c>
      <c r="F167" s="25">
        <f>SUM(F168:F187)</f>
        <v>11560</v>
      </c>
      <c r="G167" s="25">
        <f t="shared" ref="G167:H167" si="173">SUM(G168:G187)</f>
        <v>11560</v>
      </c>
      <c r="H167" s="25">
        <f t="shared" si="173"/>
        <v>11560</v>
      </c>
      <c r="I167" s="19">
        <f t="shared" ref="I167:I193" si="174">H167/$H$10</f>
        <v>2.7835185842003538E-2</v>
      </c>
      <c r="J167" s="13">
        <f t="shared" si="141"/>
        <v>0</v>
      </c>
      <c r="K167" s="19">
        <f t="shared" si="149"/>
        <v>1</v>
      </c>
      <c r="L167" s="25">
        <f>SUM(L168:L187)</f>
        <v>19957</v>
      </c>
      <c r="M167" s="25">
        <f t="shared" ref="M167:O167" si="175">SUM(M168:M187)</f>
        <v>19957</v>
      </c>
      <c r="N167" s="25">
        <f t="shared" si="175"/>
        <v>19957</v>
      </c>
      <c r="O167" s="25">
        <f t="shared" si="175"/>
        <v>19897</v>
      </c>
      <c r="P167" s="13">
        <f t="shared" ref="P167:P216" si="176">O167-N167</f>
        <v>-60</v>
      </c>
      <c r="Q167" s="19">
        <f t="shared" ref="Q167:Q193" si="177">IFERROR(100%*(O167/N167),"")</f>
        <v>0.99699353610262065</v>
      </c>
      <c r="R167" s="13">
        <f t="shared" si="72"/>
        <v>31517</v>
      </c>
      <c r="S167" s="13">
        <f>SUM(G167,M167)</f>
        <v>31517</v>
      </c>
      <c r="T167" s="13">
        <f t="shared" si="74"/>
        <v>31517</v>
      </c>
      <c r="U167" s="13">
        <f t="shared" si="74"/>
        <v>31457</v>
      </c>
      <c r="V167" s="13">
        <f t="shared" ref="V167:V187" si="178">U167-T167</f>
        <v>-60</v>
      </c>
      <c r="W167" s="19">
        <f t="shared" si="102"/>
        <v>0.99809626550750385</v>
      </c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</row>
    <row r="168" spans="1:196" s="66" customFormat="1" ht="75" customHeight="1" x14ac:dyDescent="0.3">
      <c r="A168" s="199"/>
      <c r="B168" s="44"/>
      <c r="C168" s="44"/>
      <c r="D168" s="44"/>
      <c r="E168" s="211" t="s">
        <v>367</v>
      </c>
      <c r="F168" s="23">
        <v>1000</v>
      </c>
      <c r="G168" s="23">
        <v>1000</v>
      </c>
      <c r="H168" s="23">
        <v>1000</v>
      </c>
      <c r="I168" s="30">
        <f t="shared" si="174"/>
        <v>2.407888048616223E-3</v>
      </c>
      <c r="J168" s="14">
        <f t="shared" si="141"/>
        <v>0</v>
      </c>
      <c r="K168" s="30">
        <f t="shared" ref="K168" si="179">IFERROR(100%*(H168/G168),"")</f>
        <v>1</v>
      </c>
      <c r="L168" s="21"/>
      <c r="M168" s="21"/>
      <c r="N168" s="21"/>
      <c r="O168" s="23"/>
      <c r="P168" s="13">
        <f t="shared" si="176"/>
        <v>0</v>
      </c>
      <c r="Q168" s="30" t="str">
        <f t="shared" ref="Q168:Q187" si="180">IFERROR(100%*(O168/N168),"")</f>
        <v/>
      </c>
      <c r="R168" s="21">
        <f t="shared" ref="R168" si="181">SUM(F168,L168)</f>
        <v>1000</v>
      </c>
      <c r="S168" s="21">
        <f t="shared" ref="S168" si="182">SUM(F168,M168)</f>
        <v>1000</v>
      </c>
      <c r="T168" s="21">
        <f t="shared" ref="T168" si="183">SUM(G168,N168)</f>
        <v>1000</v>
      </c>
      <c r="U168" s="21">
        <f t="shared" ref="U168" si="184">SUM(H168,O168)</f>
        <v>1000</v>
      </c>
      <c r="V168" s="21">
        <f t="shared" si="178"/>
        <v>0</v>
      </c>
      <c r="W168" s="30">
        <f t="shared" ref="W168:W187" si="185">IFERROR(100%*(U168/T168),"")</f>
        <v>1</v>
      </c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</row>
    <row r="169" spans="1:196" s="66" customFormat="1" ht="70.5" customHeight="1" x14ac:dyDescent="0.3">
      <c r="A169" s="191"/>
      <c r="B169" s="38"/>
      <c r="C169" s="38"/>
      <c r="D169" s="38"/>
      <c r="E169" s="211" t="s">
        <v>368</v>
      </c>
      <c r="F169" s="23">
        <v>1000</v>
      </c>
      <c r="G169" s="23">
        <v>1000</v>
      </c>
      <c r="H169" s="23">
        <v>1000</v>
      </c>
      <c r="I169" s="30">
        <f>H169/$H$10</f>
        <v>2.407888048616223E-3</v>
      </c>
      <c r="J169" s="14">
        <f t="shared" si="141"/>
        <v>0</v>
      </c>
      <c r="K169" s="30">
        <f>IFERROR(100%*(H169/G169),"")</f>
        <v>1</v>
      </c>
      <c r="L169" s="21"/>
      <c r="M169" s="21"/>
      <c r="N169" s="21"/>
      <c r="O169" s="23"/>
      <c r="P169" s="13">
        <f t="shared" si="176"/>
        <v>0</v>
      </c>
      <c r="Q169" s="30" t="str">
        <f t="shared" si="180"/>
        <v/>
      </c>
      <c r="R169" s="21">
        <f>SUM(F169,L169)</f>
        <v>1000</v>
      </c>
      <c r="S169" s="21">
        <f>SUM(F169,M169)</f>
        <v>1000</v>
      </c>
      <c r="T169" s="21">
        <f>SUM(G169,N169)</f>
        <v>1000</v>
      </c>
      <c r="U169" s="21">
        <f>SUM(H169,O169)</f>
        <v>1000</v>
      </c>
      <c r="V169" s="21">
        <f t="shared" si="178"/>
        <v>0</v>
      </c>
      <c r="W169" s="30">
        <f t="shared" si="185"/>
        <v>1</v>
      </c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</row>
    <row r="170" spans="1:196" s="66" customFormat="1" ht="72" customHeight="1" x14ac:dyDescent="0.3">
      <c r="A170" s="199"/>
      <c r="B170" s="44"/>
      <c r="C170" s="44"/>
      <c r="D170" s="44"/>
      <c r="E170" s="211" t="s">
        <v>369</v>
      </c>
      <c r="F170" s="23">
        <v>3000</v>
      </c>
      <c r="G170" s="23">
        <v>3000</v>
      </c>
      <c r="H170" s="23">
        <v>3000</v>
      </c>
      <c r="I170" s="30">
        <f t="shared" si="174"/>
        <v>7.2236641458486694E-3</v>
      </c>
      <c r="J170" s="14">
        <f t="shared" si="141"/>
        <v>0</v>
      </c>
      <c r="K170" s="30">
        <f t="shared" si="149"/>
        <v>1</v>
      </c>
      <c r="L170" s="21"/>
      <c r="M170" s="21"/>
      <c r="N170" s="21"/>
      <c r="O170" s="27"/>
      <c r="P170" s="13">
        <f t="shared" si="176"/>
        <v>0</v>
      </c>
      <c r="Q170" s="30" t="str">
        <f t="shared" si="180"/>
        <v/>
      </c>
      <c r="R170" s="21">
        <f t="shared" si="72"/>
        <v>3000</v>
      </c>
      <c r="S170" s="21">
        <f t="shared" si="73"/>
        <v>3000</v>
      </c>
      <c r="T170" s="21">
        <f t="shared" si="74"/>
        <v>3000</v>
      </c>
      <c r="U170" s="21">
        <f t="shared" si="74"/>
        <v>3000</v>
      </c>
      <c r="V170" s="21">
        <f t="shared" si="178"/>
        <v>0</v>
      </c>
      <c r="W170" s="30">
        <f t="shared" si="185"/>
        <v>1</v>
      </c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</row>
    <row r="171" spans="1:196" s="130" customFormat="1" ht="70.5" customHeight="1" x14ac:dyDescent="0.3">
      <c r="A171" s="212"/>
      <c r="B171" s="131"/>
      <c r="C171" s="131"/>
      <c r="D171" s="131"/>
      <c r="E171" s="221" t="s">
        <v>365</v>
      </c>
      <c r="F171" s="27">
        <v>1000</v>
      </c>
      <c r="G171" s="27">
        <v>1000</v>
      </c>
      <c r="H171" s="27">
        <v>1000</v>
      </c>
      <c r="I171" s="126">
        <f t="shared" si="174"/>
        <v>2.407888048616223E-3</v>
      </c>
      <c r="J171" s="21">
        <f t="shared" si="141"/>
        <v>0</v>
      </c>
      <c r="K171" s="30">
        <f t="shared" si="149"/>
        <v>1</v>
      </c>
      <c r="L171" s="27"/>
      <c r="M171" s="27"/>
      <c r="N171" s="27"/>
      <c r="O171" s="27"/>
      <c r="P171" s="13">
        <f t="shared" si="176"/>
        <v>0</v>
      </c>
      <c r="Q171" s="30" t="str">
        <f t="shared" si="180"/>
        <v/>
      </c>
      <c r="R171" s="127">
        <f t="shared" ref="R171" si="186">SUM(F171,L171)</f>
        <v>1000</v>
      </c>
      <c r="S171" s="127">
        <f t="shared" ref="S171" si="187">SUM(F171,M171)</f>
        <v>1000</v>
      </c>
      <c r="T171" s="127">
        <f t="shared" ref="T171" si="188">SUM(G171,N171)</f>
        <v>1000</v>
      </c>
      <c r="U171" s="127">
        <f t="shared" ref="U171" si="189">SUM(H171,O171)</f>
        <v>1000</v>
      </c>
      <c r="V171" s="21">
        <f t="shared" si="178"/>
        <v>0</v>
      </c>
      <c r="W171" s="30">
        <f t="shared" si="185"/>
        <v>1</v>
      </c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  <c r="BP171" s="129"/>
      <c r="BQ171" s="129"/>
      <c r="BR171" s="129"/>
      <c r="BS171" s="129"/>
      <c r="BT171" s="129"/>
      <c r="BU171" s="129"/>
      <c r="BV171" s="129"/>
      <c r="BW171" s="129"/>
      <c r="BX171" s="129"/>
      <c r="BY171" s="129"/>
      <c r="BZ171" s="129"/>
      <c r="CA171" s="129"/>
      <c r="CB171" s="129"/>
      <c r="CC171" s="129"/>
      <c r="CD171" s="129"/>
      <c r="CE171" s="129"/>
      <c r="CF171" s="129"/>
      <c r="CG171" s="129"/>
      <c r="CH171" s="129"/>
      <c r="CI171" s="129"/>
      <c r="CJ171" s="129"/>
      <c r="CK171" s="129"/>
      <c r="CL171" s="129"/>
      <c r="CM171" s="129"/>
      <c r="CN171" s="129"/>
      <c r="CO171" s="129"/>
      <c r="CP171" s="129"/>
      <c r="CQ171" s="129"/>
      <c r="CR171" s="129"/>
      <c r="CS171" s="129"/>
      <c r="CT171" s="129"/>
      <c r="CU171" s="129"/>
      <c r="CV171" s="129"/>
      <c r="CW171" s="129"/>
      <c r="CX171" s="129"/>
      <c r="CY171" s="129"/>
      <c r="CZ171" s="129"/>
      <c r="DA171" s="129"/>
      <c r="DB171" s="129"/>
      <c r="DC171" s="129"/>
      <c r="DD171" s="129"/>
      <c r="DE171" s="129"/>
      <c r="DF171" s="129"/>
      <c r="DG171" s="129"/>
      <c r="DH171" s="129"/>
      <c r="DI171" s="129"/>
      <c r="DJ171" s="129"/>
      <c r="DK171" s="129"/>
      <c r="DL171" s="129"/>
      <c r="DM171" s="129"/>
      <c r="DN171" s="129"/>
      <c r="DO171" s="129"/>
      <c r="DP171" s="129"/>
      <c r="DQ171" s="129"/>
      <c r="DR171" s="129"/>
      <c r="DS171" s="129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29"/>
      <c r="ED171" s="129"/>
      <c r="EE171" s="129"/>
      <c r="EF171" s="129"/>
      <c r="EG171" s="129"/>
      <c r="EH171" s="129"/>
      <c r="EI171" s="129"/>
      <c r="EJ171" s="129"/>
      <c r="EK171" s="129"/>
      <c r="EL171" s="129"/>
      <c r="EM171" s="129"/>
      <c r="EN171" s="129"/>
      <c r="EO171" s="129"/>
      <c r="EP171" s="129"/>
      <c r="EQ171" s="129"/>
      <c r="ER171" s="129"/>
      <c r="ES171" s="129"/>
      <c r="ET171" s="129"/>
      <c r="EU171" s="129"/>
      <c r="EV171" s="129"/>
      <c r="EW171" s="129"/>
      <c r="EX171" s="129"/>
      <c r="EY171" s="129"/>
      <c r="EZ171" s="129"/>
      <c r="FA171" s="129"/>
      <c r="FB171" s="129"/>
      <c r="FC171" s="129"/>
      <c r="FD171" s="129"/>
      <c r="FE171" s="129"/>
      <c r="FF171" s="129"/>
      <c r="FG171" s="129"/>
      <c r="FH171" s="129"/>
      <c r="FI171" s="129"/>
      <c r="FJ171" s="129"/>
      <c r="FK171" s="129"/>
      <c r="FL171" s="129"/>
      <c r="FM171" s="129"/>
      <c r="FN171" s="129"/>
      <c r="FO171" s="129"/>
      <c r="FP171" s="129"/>
      <c r="FQ171" s="129"/>
      <c r="FR171" s="129"/>
      <c r="FS171" s="129"/>
      <c r="FT171" s="129"/>
      <c r="FU171" s="129"/>
      <c r="FV171" s="129"/>
      <c r="FW171" s="129"/>
      <c r="FX171" s="129"/>
      <c r="FY171" s="129"/>
      <c r="FZ171" s="129"/>
      <c r="GA171" s="129"/>
      <c r="GB171" s="129"/>
      <c r="GC171" s="129"/>
      <c r="GD171" s="129"/>
      <c r="GE171" s="129"/>
      <c r="GF171" s="129"/>
      <c r="GG171" s="129"/>
      <c r="GH171" s="129"/>
      <c r="GI171" s="129"/>
      <c r="GJ171" s="129"/>
      <c r="GK171" s="129"/>
      <c r="GL171" s="129"/>
      <c r="GM171" s="129"/>
      <c r="GN171" s="129"/>
    </row>
    <row r="172" spans="1:196" s="66" customFormat="1" ht="72.75" customHeight="1" x14ac:dyDescent="0.3">
      <c r="A172" s="191"/>
      <c r="B172" s="38"/>
      <c r="C172" s="38"/>
      <c r="D172" s="38"/>
      <c r="E172" s="211" t="s">
        <v>370</v>
      </c>
      <c r="F172" s="23"/>
      <c r="G172" s="23"/>
      <c r="H172" s="23"/>
      <c r="I172" s="30">
        <f t="shared" si="174"/>
        <v>0</v>
      </c>
      <c r="J172" s="14">
        <f t="shared" si="141"/>
        <v>0</v>
      </c>
      <c r="K172" s="30" t="str">
        <f t="shared" si="149"/>
        <v/>
      </c>
      <c r="L172" s="21">
        <v>3000</v>
      </c>
      <c r="M172" s="21">
        <v>3000</v>
      </c>
      <c r="N172" s="21">
        <v>3000</v>
      </c>
      <c r="O172" s="23">
        <v>3000</v>
      </c>
      <c r="P172" s="13">
        <f t="shared" si="176"/>
        <v>0</v>
      </c>
      <c r="Q172" s="30">
        <f t="shared" si="180"/>
        <v>1</v>
      </c>
      <c r="R172" s="21">
        <f t="shared" ref="R172:R187" si="190">SUM(F172,L172)</f>
        <v>3000</v>
      </c>
      <c r="S172" s="21">
        <f t="shared" si="73"/>
        <v>3000</v>
      </c>
      <c r="T172" s="21">
        <f t="shared" si="73"/>
        <v>3000</v>
      </c>
      <c r="U172" s="21">
        <f t="shared" si="73"/>
        <v>3000</v>
      </c>
      <c r="V172" s="21">
        <f t="shared" si="178"/>
        <v>0</v>
      </c>
      <c r="W172" s="30">
        <f t="shared" si="185"/>
        <v>1</v>
      </c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</row>
    <row r="173" spans="1:196" s="66" customFormat="1" ht="75" customHeight="1" x14ac:dyDescent="0.3">
      <c r="A173" s="191"/>
      <c r="B173" s="38"/>
      <c r="C173" s="38"/>
      <c r="D173" s="38"/>
      <c r="E173" s="211" t="s">
        <v>371</v>
      </c>
      <c r="F173" s="23">
        <v>450</v>
      </c>
      <c r="G173" s="23">
        <v>450</v>
      </c>
      <c r="H173" s="23">
        <v>450</v>
      </c>
      <c r="I173" s="30">
        <f t="shared" si="174"/>
        <v>1.0835496218773004E-3</v>
      </c>
      <c r="J173" s="14">
        <f t="shared" si="141"/>
        <v>0</v>
      </c>
      <c r="K173" s="30">
        <f t="shared" si="149"/>
        <v>1</v>
      </c>
      <c r="L173" s="21"/>
      <c r="M173" s="21"/>
      <c r="N173" s="21"/>
      <c r="O173" s="23"/>
      <c r="P173" s="13">
        <f t="shared" si="176"/>
        <v>0</v>
      </c>
      <c r="Q173" s="30" t="str">
        <f t="shared" si="180"/>
        <v/>
      </c>
      <c r="R173" s="21">
        <f t="shared" si="190"/>
        <v>450</v>
      </c>
      <c r="S173" s="21">
        <f>SUM(F173,M173)</f>
        <v>450</v>
      </c>
      <c r="T173" s="21">
        <f t="shared" si="73"/>
        <v>450</v>
      </c>
      <c r="U173" s="21">
        <f t="shared" si="73"/>
        <v>450</v>
      </c>
      <c r="V173" s="21">
        <f t="shared" si="178"/>
        <v>0</v>
      </c>
      <c r="W173" s="30">
        <f t="shared" si="185"/>
        <v>1</v>
      </c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</row>
    <row r="174" spans="1:196" s="130" customFormat="1" ht="70.5" customHeight="1" x14ac:dyDescent="0.3">
      <c r="A174" s="212"/>
      <c r="B174" s="131"/>
      <c r="C174" s="131"/>
      <c r="D174" s="131"/>
      <c r="E174" s="221" t="s">
        <v>372</v>
      </c>
      <c r="F174" s="27">
        <v>300</v>
      </c>
      <c r="G174" s="27">
        <v>300</v>
      </c>
      <c r="H174" s="23">
        <v>300</v>
      </c>
      <c r="I174" s="126">
        <f>H174/$H$10</f>
        <v>7.2236641458486698E-4</v>
      </c>
      <c r="J174" s="21">
        <f t="shared" si="141"/>
        <v>0</v>
      </c>
      <c r="K174" s="30">
        <f t="shared" ref="K174:K187" si="191">IFERROR(100%*(H174/G174),"")</f>
        <v>1</v>
      </c>
      <c r="L174" s="27"/>
      <c r="M174" s="27"/>
      <c r="N174" s="27"/>
      <c r="O174" s="27"/>
      <c r="P174" s="13">
        <f t="shared" si="176"/>
        <v>0</v>
      </c>
      <c r="Q174" s="30" t="str">
        <f t="shared" si="180"/>
        <v/>
      </c>
      <c r="R174" s="127">
        <f>SUM(F174,L174)</f>
        <v>300</v>
      </c>
      <c r="S174" s="127">
        <f>SUM(F174,M174)</f>
        <v>300</v>
      </c>
      <c r="T174" s="127">
        <f>SUM(G174,N174)</f>
        <v>300</v>
      </c>
      <c r="U174" s="127">
        <f>SUM(H174,O174)</f>
        <v>300</v>
      </c>
      <c r="V174" s="21">
        <f t="shared" si="178"/>
        <v>0</v>
      </c>
      <c r="W174" s="30">
        <f t="shared" si="185"/>
        <v>1</v>
      </c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29"/>
      <c r="BT174" s="129"/>
      <c r="BU174" s="129"/>
      <c r="BV174" s="129"/>
      <c r="BW174" s="129"/>
      <c r="BX174" s="129"/>
      <c r="BY174" s="129"/>
      <c r="BZ174" s="129"/>
      <c r="CA174" s="129"/>
      <c r="CB174" s="129"/>
      <c r="CC174" s="129"/>
      <c r="CD174" s="129"/>
      <c r="CE174" s="129"/>
      <c r="CF174" s="129"/>
      <c r="CG174" s="129"/>
      <c r="CH174" s="129"/>
      <c r="CI174" s="129"/>
      <c r="CJ174" s="129"/>
      <c r="CK174" s="129"/>
      <c r="CL174" s="129"/>
      <c r="CM174" s="129"/>
      <c r="CN174" s="129"/>
      <c r="CO174" s="129"/>
      <c r="CP174" s="129"/>
      <c r="CQ174" s="129"/>
      <c r="CR174" s="129"/>
      <c r="CS174" s="129"/>
      <c r="CT174" s="129"/>
      <c r="CU174" s="129"/>
      <c r="CV174" s="129"/>
      <c r="CW174" s="129"/>
      <c r="CX174" s="129"/>
      <c r="CY174" s="129"/>
      <c r="CZ174" s="129"/>
      <c r="DA174" s="129"/>
      <c r="DB174" s="129"/>
      <c r="DC174" s="129"/>
      <c r="DD174" s="129"/>
      <c r="DE174" s="129"/>
      <c r="DF174" s="129"/>
      <c r="DG174" s="129"/>
      <c r="DH174" s="129"/>
      <c r="DI174" s="129"/>
      <c r="DJ174" s="129"/>
      <c r="DK174" s="129"/>
      <c r="DL174" s="129"/>
      <c r="DM174" s="129"/>
      <c r="DN174" s="129"/>
      <c r="DO174" s="129"/>
      <c r="DP174" s="129"/>
      <c r="DQ174" s="129"/>
      <c r="DR174" s="129"/>
      <c r="DS174" s="129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29"/>
      <c r="ED174" s="129"/>
      <c r="EE174" s="129"/>
      <c r="EF174" s="129"/>
      <c r="EG174" s="129"/>
      <c r="EH174" s="129"/>
      <c r="EI174" s="129"/>
      <c r="EJ174" s="129"/>
      <c r="EK174" s="129"/>
      <c r="EL174" s="129"/>
      <c r="EM174" s="129"/>
      <c r="EN174" s="129"/>
      <c r="EO174" s="129"/>
      <c r="EP174" s="129"/>
      <c r="EQ174" s="129"/>
      <c r="ER174" s="129"/>
      <c r="ES174" s="129"/>
      <c r="ET174" s="129"/>
      <c r="EU174" s="129"/>
      <c r="EV174" s="129"/>
      <c r="EW174" s="129"/>
      <c r="EX174" s="129"/>
      <c r="EY174" s="129"/>
      <c r="EZ174" s="129"/>
      <c r="FA174" s="129"/>
      <c r="FB174" s="129"/>
      <c r="FC174" s="129"/>
      <c r="FD174" s="129"/>
      <c r="FE174" s="129"/>
      <c r="FF174" s="129"/>
      <c r="FG174" s="129"/>
      <c r="FH174" s="129"/>
      <c r="FI174" s="129"/>
      <c r="FJ174" s="129"/>
      <c r="FK174" s="129"/>
      <c r="FL174" s="129"/>
      <c r="FM174" s="129"/>
      <c r="FN174" s="129"/>
      <c r="FO174" s="129"/>
      <c r="FP174" s="129"/>
      <c r="FQ174" s="129"/>
      <c r="FR174" s="129"/>
      <c r="FS174" s="129"/>
      <c r="FT174" s="129"/>
      <c r="FU174" s="129"/>
      <c r="FV174" s="129"/>
      <c r="FW174" s="129"/>
      <c r="FX174" s="129"/>
      <c r="FY174" s="129"/>
      <c r="FZ174" s="129"/>
      <c r="GA174" s="129"/>
      <c r="GB174" s="129"/>
      <c r="GC174" s="129"/>
      <c r="GD174" s="129"/>
      <c r="GE174" s="129"/>
      <c r="GF174" s="129"/>
      <c r="GG174" s="129"/>
      <c r="GH174" s="129"/>
      <c r="GI174" s="129"/>
      <c r="GJ174" s="129"/>
      <c r="GK174" s="129"/>
      <c r="GL174" s="129"/>
      <c r="GM174" s="129"/>
      <c r="GN174" s="129"/>
    </row>
    <row r="175" spans="1:196" s="66" customFormat="1" ht="66" customHeight="1" x14ac:dyDescent="0.3">
      <c r="A175" s="191"/>
      <c r="B175" s="38"/>
      <c r="C175" s="38"/>
      <c r="D175" s="38"/>
      <c r="E175" s="211" t="s">
        <v>373</v>
      </c>
      <c r="F175" s="23">
        <v>1000</v>
      </c>
      <c r="G175" s="23">
        <v>1000</v>
      </c>
      <c r="H175" s="23">
        <v>1000</v>
      </c>
      <c r="I175" s="30">
        <f>H175/$H$10</f>
        <v>2.407888048616223E-3</v>
      </c>
      <c r="J175" s="14">
        <f t="shared" si="141"/>
        <v>0</v>
      </c>
      <c r="K175" s="30">
        <f t="shared" si="191"/>
        <v>1</v>
      </c>
      <c r="L175" s="21">
        <v>2517</v>
      </c>
      <c r="M175" s="21">
        <v>2517</v>
      </c>
      <c r="N175" s="21">
        <v>2517</v>
      </c>
      <c r="O175" s="23">
        <v>2517</v>
      </c>
      <c r="P175" s="13">
        <f t="shared" si="176"/>
        <v>0</v>
      </c>
      <c r="Q175" s="30">
        <f t="shared" si="180"/>
        <v>1</v>
      </c>
      <c r="R175" s="21">
        <f t="shared" si="190"/>
        <v>3517</v>
      </c>
      <c r="S175" s="21">
        <f t="shared" ref="S175:S187" si="192">SUM(F175,M175)</f>
        <v>3517</v>
      </c>
      <c r="T175" s="21">
        <f t="shared" si="73"/>
        <v>3517</v>
      </c>
      <c r="U175" s="21">
        <f t="shared" si="73"/>
        <v>3517</v>
      </c>
      <c r="V175" s="21">
        <f t="shared" si="178"/>
        <v>0</v>
      </c>
      <c r="W175" s="30">
        <f t="shared" si="185"/>
        <v>1</v>
      </c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</row>
    <row r="176" spans="1:196" s="66" customFormat="1" ht="66" customHeight="1" x14ac:dyDescent="0.3">
      <c r="A176" s="191"/>
      <c r="B176" s="38"/>
      <c r="C176" s="38"/>
      <c r="D176" s="38"/>
      <c r="E176" s="211" t="s">
        <v>374</v>
      </c>
      <c r="F176" s="23">
        <v>500</v>
      </c>
      <c r="G176" s="23">
        <v>500</v>
      </c>
      <c r="H176" s="23">
        <v>500</v>
      </c>
      <c r="I176" s="30">
        <f>H176/$H$10</f>
        <v>1.2039440243081115E-3</v>
      </c>
      <c r="J176" s="14">
        <f t="shared" si="141"/>
        <v>0</v>
      </c>
      <c r="K176" s="30">
        <f t="shared" si="191"/>
        <v>1</v>
      </c>
      <c r="L176" s="21"/>
      <c r="M176" s="21"/>
      <c r="N176" s="21"/>
      <c r="O176" s="23"/>
      <c r="P176" s="13">
        <f t="shared" si="176"/>
        <v>0</v>
      </c>
      <c r="Q176" s="30" t="str">
        <f t="shared" si="180"/>
        <v/>
      </c>
      <c r="R176" s="21">
        <f t="shared" si="190"/>
        <v>500</v>
      </c>
      <c r="S176" s="21">
        <f t="shared" si="192"/>
        <v>500</v>
      </c>
      <c r="T176" s="21">
        <f t="shared" si="73"/>
        <v>500</v>
      </c>
      <c r="U176" s="21">
        <f t="shared" si="73"/>
        <v>500</v>
      </c>
      <c r="V176" s="21">
        <f t="shared" si="178"/>
        <v>0</v>
      </c>
      <c r="W176" s="30">
        <f t="shared" si="185"/>
        <v>1</v>
      </c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</row>
    <row r="177" spans="1:196" s="66" customFormat="1" ht="66" customHeight="1" x14ac:dyDescent="0.3">
      <c r="A177" s="191"/>
      <c r="B177" s="38"/>
      <c r="C177" s="38"/>
      <c r="D177" s="38"/>
      <c r="E177" s="211" t="s">
        <v>375</v>
      </c>
      <c r="F177" s="23"/>
      <c r="G177" s="23"/>
      <c r="H177" s="23"/>
      <c r="I177" s="30">
        <f t="shared" ref="I177:I187" si="193">H177/$H$10</f>
        <v>0</v>
      </c>
      <c r="J177" s="14">
        <f t="shared" si="141"/>
        <v>0</v>
      </c>
      <c r="K177" s="30" t="str">
        <f t="shared" si="191"/>
        <v/>
      </c>
      <c r="L177" s="21">
        <v>500</v>
      </c>
      <c r="M177" s="21">
        <v>500</v>
      </c>
      <c r="N177" s="21">
        <v>500</v>
      </c>
      <c r="O177" s="23">
        <v>500</v>
      </c>
      <c r="P177" s="13">
        <f t="shared" si="176"/>
        <v>0</v>
      </c>
      <c r="Q177" s="30">
        <f t="shared" si="180"/>
        <v>1</v>
      </c>
      <c r="R177" s="21">
        <f t="shared" si="190"/>
        <v>500</v>
      </c>
      <c r="S177" s="21">
        <f t="shared" si="192"/>
        <v>500</v>
      </c>
      <c r="T177" s="21">
        <f t="shared" si="73"/>
        <v>500</v>
      </c>
      <c r="U177" s="21">
        <f t="shared" si="73"/>
        <v>500</v>
      </c>
      <c r="V177" s="21">
        <f t="shared" si="178"/>
        <v>0</v>
      </c>
      <c r="W177" s="30">
        <f t="shared" si="185"/>
        <v>1</v>
      </c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</row>
    <row r="178" spans="1:196" s="66" customFormat="1" ht="66" customHeight="1" x14ac:dyDescent="0.3">
      <c r="A178" s="191"/>
      <c r="B178" s="38"/>
      <c r="C178" s="38"/>
      <c r="D178" s="38"/>
      <c r="E178" s="211" t="s">
        <v>376</v>
      </c>
      <c r="F178" s="23">
        <v>200</v>
      </c>
      <c r="G178" s="23">
        <v>200</v>
      </c>
      <c r="H178" s="23">
        <v>200</v>
      </c>
      <c r="I178" s="30">
        <f t="shared" si="193"/>
        <v>4.8157760972324462E-4</v>
      </c>
      <c r="J178" s="14">
        <f t="shared" si="141"/>
        <v>0</v>
      </c>
      <c r="K178" s="30">
        <f t="shared" si="191"/>
        <v>1</v>
      </c>
      <c r="L178" s="21">
        <v>800</v>
      </c>
      <c r="M178" s="21">
        <v>800</v>
      </c>
      <c r="N178" s="21">
        <v>800</v>
      </c>
      <c r="O178" s="23">
        <v>800</v>
      </c>
      <c r="P178" s="13">
        <f t="shared" si="176"/>
        <v>0</v>
      </c>
      <c r="Q178" s="30">
        <f t="shared" si="180"/>
        <v>1</v>
      </c>
      <c r="R178" s="21">
        <f t="shared" si="190"/>
        <v>1000</v>
      </c>
      <c r="S178" s="21">
        <f t="shared" si="192"/>
        <v>1000</v>
      </c>
      <c r="T178" s="21">
        <f t="shared" si="73"/>
        <v>1000</v>
      </c>
      <c r="U178" s="21">
        <f t="shared" si="73"/>
        <v>1000</v>
      </c>
      <c r="V178" s="21">
        <f t="shared" si="178"/>
        <v>0</v>
      </c>
      <c r="W178" s="30">
        <f t="shared" si="185"/>
        <v>1</v>
      </c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</row>
    <row r="179" spans="1:196" s="66" customFormat="1" ht="103.5" customHeight="1" x14ac:dyDescent="0.3">
      <c r="A179" s="191"/>
      <c r="B179" s="38"/>
      <c r="C179" s="38"/>
      <c r="D179" s="38"/>
      <c r="E179" s="211" t="s">
        <v>366</v>
      </c>
      <c r="F179" s="23">
        <v>20</v>
      </c>
      <c r="G179" s="23">
        <v>20</v>
      </c>
      <c r="H179" s="23">
        <v>20</v>
      </c>
      <c r="I179" s="30">
        <f t="shared" si="193"/>
        <v>4.815776097232446E-5</v>
      </c>
      <c r="J179" s="14">
        <f t="shared" si="141"/>
        <v>0</v>
      </c>
      <c r="K179" s="30">
        <f t="shared" si="191"/>
        <v>1</v>
      </c>
      <c r="L179" s="21">
        <v>980</v>
      </c>
      <c r="M179" s="21">
        <v>980</v>
      </c>
      <c r="N179" s="21">
        <v>980</v>
      </c>
      <c r="O179" s="23">
        <v>980</v>
      </c>
      <c r="P179" s="13">
        <f t="shared" si="176"/>
        <v>0</v>
      </c>
      <c r="Q179" s="30">
        <f t="shared" si="180"/>
        <v>1</v>
      </c>
      <c r="R179" s="21">
        <f t="shared" si="190"/>
        <v>1000</v>
      </c>
      <c r="S179" s="21">
        <f t="shared" si="192"/>
        <v>1000</v>
      </c>
      <c r="T179" s="21">
        <f t="shared" si="73"/>
        <v>1000</v>
      </c>
      <c r="U179" s="21">
        <f t="shared" si="73"/>
        <v>1000</v>
      </c>
      <c r="V179" s="21">
        <f t="shared" si="178"/>
        <v>0</v>
      </c>
      <c r="W179" s="30">
        <f t="shared" si="185"/>
        <v>1</v>
      </c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</row>
    <row r="180" spans="1:196" s="66" customFormat="1" ht="67.5" customHeight="1" x14ac:dyDescent="0.3">
      <c r="A180" s="191"/>
      <c r="B180" s="38"/>
      <c r="C180" s="38"/>
      <c r="D180" s="38"/>
      <c r="E180" s="229" t="s">
        <v>377</v>
      </c>
      <c r="F180" s="23"/>
      <c r="G180" s="23"/>
      <c r="H180" s="23"/>
      <c r="I180" s="30"/>
      <c r="J180" s="14"/>
      <c r="K180" s="30"/>
      <c r="L180" s="21">
        <v>1000</v>
      </c>
      <c r="M180" s="21">
        <v>1000</v>
      </c>
      <c r="N180" s="21">
        <v>1000</v>
      </c>
      <c r="O180" s="23">
        <v>1000</v>
      </c>
      <c r="P180" s="13">
        <f t="shared" si="176"/>
        <v>0</v>
      </c>
      <c r="Q180" s="30">
        <f t="shared" si="180"/>
        <v>1</v>
      </c>
      <c r="R180" s="21">
        <f t="shared" si="190"/>
        <v>1000</v>
      </c>
      <c r="S180" s="21">
        <f t="shared" si="192"/>
        <v>1000</v>
      </c>
      <c r="T180" s="21">
        <f t="shared" si="73"/>
        <v>1000</v>
      </c>
      <c r="U180" s="21">
        <f t="shared" si="73"/>
        <v>1000</v>
      </c>
      <c r="V180" s="21">
        <f t="shared" si="178"/>
        <v>0</v>
      </c>
      <c r="W180" s="30">
        <f t="shared" si="185"/>
        <v>1</v>
      </c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</row>
    <row r="181" spans="1:196" s="66" customFormat="1" ht="67.5" customHeight="1" x14ac:dyDescent="0.3">
      <c r="A181" s="191"/>
      <c r="B181" s="38"/>
      <c r="C181" s="38"/>
      <c r="D181" s="38"/>
      <c r="E181" s="229" t="s">
        <v>378</v>
      </c>
      <c r="F181" s="23"/>
      <c r="G181" s="23"/>
      <c r="H181" s="23"/>
      <c r="I181" s="30"/>
      <c r="J181" s="14"/>
      <c r="K181" s="30"/>
      <c r="L181" s="21">
        <v>1000</v>
      </c>
      <c r="M181" s="21">
        <v>1000</v>
      </c>
      <c r="N181" s="21">
        <v>1000</v>
      </c>
      <c r="O181" s="23">
        <v>1000</v>
      </c>
      <c r="P181" s="13">
        <f t="shared" si="176"/>
        <v>0</v>
      </c>
      <c r="Q181" s="30">
        <f t="shared" si="180"/>
        <v>1</v>
      </c>
      <c r="R181" s="21">
        <f t="shared" si="190"/>
        <v>1000</v>
      </c>
      <c r="S181" s="21">
        <f t="shared" si="192"/>
        <v>1000</v>
      </c>
      <c r="T181" s="21">
        <f t="shared" si="73"/>
        <v>1000</v>
      </c>
      <c r="U181" s="21">
        <f t="shared" si="73"/>
        <v>1000</v>
      </c>
      <c r="V181" s="21">
        <f t="shared" si="178"/>
        <v>0</v>
      </c>
      <c r="W181" s="30">
        <f t="shared" si="185"/>
        <v>1</v>
      </c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</row>
    <row r="182" spans="1:196" s="66" customFormat="1" ht="67.5" customHeight="1" x14ac:dyDescent="0.3">
      <c r="A182" s="191"/>
      <c r="B182" s="38"/>
      <c r="C182" s="38"/>
      <c r="D182" s="38"/>
      <c r="E182" s="229" t="s">
        <v>379</v>
      </c>
      <c r="F182" s="23"/>
      <c r="G182" s="23"/>
      <c r="H182" s="23"/>
      <c r="I182" s="30"/>
      <c r="J182" s="14"/>
      <c r="K182" s="30"/>
      <c r="L182" s="21">
        <v>3000</v>
      </c>
      <c r="M182" s="21">
        <v>3000</v>
      </c>
      <c r="N182" s="21">
        <v>3000</v>
      </c>
      <c r="O182" s="23">
        <v>3000</v>
      </c>
      <c r="P182" s="13">
        <f t="shared" si="176"/>
        <v>0</v>
      </c>
      <c r="Q182" s="30">
        <f t="shared" si="180"/>
        <v>1</v>
      </c>
      <c r="R182" s="21">
        <f t="shared" si="190"/>
        <v>3000</v>
      </c>
      <c r="S182" s="21">
        <f t="shared" si="192"/>
        <v>3000</v>
      </c>
      <c r="T182" s="21">
        <f t="shared" si="73"/>
        <v>3000</v>
      </c>
      <c r="U182" s="21">
        <f t="shared" si="73"/>
        <v>3000</v>
      </c>
      <c r="V182" s="21">
        <f t="shared" si="178"/>
        <v>0</v>
      </c>
      <c r="W182" s="30">
        <f t="shared" si="185"/>
        <v>1</v>
      </c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</row>
    <row r="183" spans="1:196" s="66" customFormat="1" ht="67.5" customHeight="1" x14ac:dyDescent="0.3">
      <c r="A183" s="191"/>
      <c r="B183" s="38"/>
      <c r="C183" s="38"/>
      <c r="D183" s="38"/>
      <c r="E183" s="229" t="s">
        <v>380</v>
      </c>
      <c r="F183" s="23"/>
      <c r="G183" s="23"/>
      <c r="H183" s="23"/>
      <c r="I183" s="30"/>
      <c r="J183" s="14"/>
      <c r="K183" s="30"/>
      <c r="L183" s="21">
        <v>2110</v>
      </c>
      <c r="M183" s="21">
        <v>2110</v>
      </c>
      <c r="N183" s="21">
        <v>2110</v>
      </c>
      <c r="O183" s="23">
        <v>2110</v>
      </c>
      <c r="P183" s="13">
        <f t="shared" si="176"/>
        <v>0</v>
      </c>
      <c r="Q183" s="30">
        <f t="shared" si="180"/>
        <v>1</v>
      </c>
      <c r="R183" s="21">
        <f t="shared" si="190"/>
        <v>2110</v>
      </c>
      <c r="S183" s="21">
        <f t="shared" si="192"/>
        <v>2110</v>
      </c>
      <c r="T183" s="21">
        <f t="shared" si="73"/>
        <v>2110</v>
      </c>
      <c r="U183" s="21">
        <f t="shared" si="73"/>
        <v>2110</v>
      </c>
      <c r="V183" s="21">
        <f t="shared" si="178"/>
        <v>0</v>
      </c>
      <c r="W183" s="30">
        <f t="shared" si="185"/>
        <v>1</v>
      </c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</row>
    <row r="184" spans="1:196" s="66" customFormat="1" ht="87.75" customHeight="1" x14ac:dyDescent="0.3">
      <c r="A184" s="191"/>
      <c r="B184" s="38"/>
      <c r="C184" s="38"/>
      <c r="D184" s="38"/>
      <c r="E184" s="211" t="s">
        <v>381</v>
      </c>
      <c r="F184" s="23">
        <v>400</v>
      </c>
      <c r="G184" s="23">
        <v>400</v>
      </c>
      <c r="H184" s="23">
        <v>400</v>
      </c>
      <c r="I184" s="30">
        <f t="shared" si="193"/>
        <v>9.6315521944648924E-4</v>
      </c>
      <c r="J184" s="14">
        <f t="shared" si="141"/>
        <v>0</v>
      </c>
      <c r="K184" s="30">
        <f t="shared" si="191"/>
        <v>1</v>
      </c>
      <c r="L184" s="21"/>
      <c r="M184" s="21"/>
      <c r="N184" s="21"/>
      <c r="O184" s="23"/>
      <c r="P184" s="13">
        <f t="shared" si="176"/>
        <v>0</v>
      </c>
      <c r="Q184" s="30" t="str">
        <f t="shared" si="180"/>
        <v/>
      </c>
      <c r="R184" s="21">
        <f t="shared" si="190"/>
        <v>400</v>
      </c>
      <c r="S184" s="21">
        <f t="shared" si="192"/>
        <v>400</v>
      </c>
      <c r="T184" s="21">
        <f t="shared" si="73"/>
        <v>400</v>
      </c>
      <c r="U184" s="21">
        <f t="shared" si="73"/>
        <v>400</v>
      </c>
      <c r="V184" s="21">
        <f t="shared" si="178"/>
        <v>0</v>
      </c>
      <c r="W184" s="30">
        <f t="shared" si="185"/>
        <v>1</v>
      </c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</row>
    <row r="185" spans="1:196" s="66" customFormat="1" ht="55.5" customHeight="1" x14ac:dyDescent="0.3">
      <c r="A185" s="191"/>
      <c r="B185" s="38"/>
      <c r="C185" s="38"/>
      <c r="D185" s="38"/>
      <c r="E185" s="211" t="s">
        <v>360</v>
      </c>
      <c r="F185" s="23">
        <v>1400</v>
      </c>
      <c r="G185" s="23">
        <v>1400</v>
      </c>
      <c r="H185" s="23">
        <v>1400</v>
      </c>
      <c r="I185" s="30">
        <f t="shared" si="193"/>
        <v>3.3710432680627124E-3</v>
      </c>
      <c r="J185" s="14">
        <f t="shared" si="141"/>
        <v>0</v>
      </c>
      <c r="K185" s="30">
        <f t="shared" si="191"/>
        <v>1</v>
      </c>
      <c r="L185" s="21"/>
      <c r="M185" s="21"/>
      <c r="N185" s="21"/>
      <c r="O185" s="23"/>
      <c r="P185" s="13">
        <f t="shared" si="176"/>
        <v>0</v>
      </c>
      <c r="Q185" s="30" t="str">
        <f t="shared" si="180"/>
        <v/>
      </c>
      <c r="R185" s="21">
        <f t="shared" si="190"/>
        <v>1400</v>
      </c>
      <c r="S185" s="21">
        <f t="shared" si="192"/>
        <v>1400</v>
      </c>
      <c r="T185" s="21">
        <f t="shared" si="73"/>
        <v>1400</v>
      </c>
      <c r="U185" s="21">
        <f t="shared" si="73"/>
        <v>1400</v>
      </c>
      <c r="V185" s="21">
        <f t="shared" si="178"/>
        <v>0</v>
      </c>
      <c r="W185" s="30">
        <f t="shared" si="185"/>
        <v>1</v>
      </c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</row>
    <row r="186" spans="1:196" s="66" customFormat="1" ht="54" customHeight="1" x14ac:dyDescent="0.3">
      <c r="A186" s="191"/>
      <c r="B186" s="38"/>
      <c r="C186" s="38"/>
      <c r="D186" s="38"/>
      <c r="E186" s="211" t="s">
        <v>354</v>
      </c>
      <c r="F186" s="23">
        <v>1000</v>
      </c>
      <c r="G186" s="23">
        <v>1000</v>
      </c>
      <c r="H186" s="23">
        <v>1000</v>
      </c>
      <c r="I186" s="30">
        <f t="shared" si="193"/>
        <v>2.407888048616223E-3</v>
      </c>
      <c r="J186" s="14">
        <f t="shared" si="141"/>
        <v>0</v>
      </c>
      <c r="K186" s="30">
        <f t="shared" si="191"/>
        <v>1</v>
      </c>
      <c r="L186" s="21">
        <v>1800</v>
      </c>
      <c r="M186" s="21">
        <v>1800</v>
      </c>
      <c r="N186" s="21">
        <v>1800</v>
      </c>
      <c r="O186" s="23">
        <v>1740</v>
      </c>
      <c r="P186" s="14">
        <f t="shared" si="176"/>
        <v>-60</v>
      </c>
      <c r="Q186" s="30">
        <f t="shared" si="180"/>
        <v>0.96666666666666667</v>
      </c>
      <c r="R186" s="21">
        <f t="shared" si="190"/>
        <v>2800</v>
      </c>
      <c r="S186" s="21">
        <f t="shared" si="192"/>
        <v>2800</v>
      </c>
      <c r="T186" s="21">
        <f t="shared" si="73"/>
        <v>2800</v>
      </c>
      <c r="U186" s="21">
        <f t="shared" si="73"/>
        <v>2740</v>
      </c>
      <c r="V186" s="21">
        <f t="shared" si="178"/>
        <v>-60</v>
      </c>
      <c r="W186" s="30">
        <f t="shared" si="185"/>
        <v>0.97857142857142854</v>
      </c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</row>
    <row r="187" spans="1:196" s="66" customFormat="1" ht="72" customHeight="1" x14ac:dyDescent="0.3">
      <c r="A187" s="191"/>
      <c r="B187" s="38"/>
      <c r="C187" s="38"/>
      <c r="D187" s="38"/>
      <c r="E187" s="211" t="s">
        <v>355</v>
      </c>
      <c r="F187" s="23">
        <v>290</v>
      </c>
      <c r="G187" s="23">
        <v>290</v>
      </c>
      <c r="H187" s="23">
        <v>290</v>
      </c>
      <c r="I187" s="30">
        <f t="shared" si="193"/>
        <v>6.9828753409870473E-4</v>
      </c>
      <c r="J187" s="14">
        <f t="shared" si="141"/>
        <v>0</v>
      </c>
      <c r="K187" s="30">
        <f t="shared" si="191"/>
        <v>1</v>
      </c>
      <c r="L187" s="21">
        <v>3250</v>
      </c>
      <c r="M187" s="21">
        <v>3250</v>
      </c>
      <c r="N187" s="21">
        <v>3250</v>
      </c>
      <c r="O187" s="23">
        <v>3250</v>
      </c>
      <c r="P187" s="13">
        <f t="shared" si="176"/>
        <v>0</v>
      </c>
      <c r="Q187" s="30">
        <f t="shared" si="180"/>
        <v>1</v>
      </c>
      <c r="R187" s="21">
        <f t="shared" si="190"/>
        <v>3540</v>
      </c>
      <c r="S187" s="21">
        <f t="shared" si="192"/>
        <v>3540</v>
      </c>
      <c r="T187" s="21">
        <f t="shared" si="73"/>
        <v>3540</v>
      </c>
      <c r="U187" s="21">
        <f t="shared" si="73"/>
        <v>3540</v>
      </c>
      <c r="V187" s="21">
        <f t="shared" si="178"/>
        <v>0</v>
      </c>
      <c r="W187" s="30">
        <f t="shared" si="185"/>
        <v>1</v>
      </c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</row>
    <row r="188" spans="1:196" s="1" customFormat="1" ht="38.25" customHeight="1" x14ac:dyDescent="0.3">
      <c r="A188" s="249" t="s">
        <v>5</v>
      </c>
      <c r="B188" s="250"/>
      <c r="C188" s="250"/>
      <c r="D188" s="250"/>
      <c r="E188" s="250"/>
      <c r="F188" s="13">
        <f>SUM(F55,F13,F42,F75,F80,F86,F87,F88,F89,F90,F103,F140,F151:F152,F167)</f>
        <v>883050.29999999993</v>
      </c>
      <c r="G188" s="13">
        <f>SUM(G55,G13,G42,G75,G80,G86,G87,G88,G89,G90,G103,G140,G151:G152,G167)</f>
        <v>485229.80000000005</v>
      </c>
      <c r="H188" s="13">
        <f>SUM(H55,H13,H42,H75,H80,H86,H87,H88,H89,H90,H103,H140,H151:H152,H167)</f>
        <v>415301.69999999995</v>
      </c>
      <c r="I188" s="19">
        <f t="shared" si="174"/>
        <v>1</v>
      </c>
      <c r="J188" s="13">
        <f>SUM(J55,J13,J42,J75,J80,J86,J87,J88,J89,J90,J103,J140,J151:J152,J167)</f>
        <v>-69928.10000000002</v>
      </c>
      <c r="K188" s="19">
        <f t="shared" si="149"/>
        <v>0.85588663350849414</v>
      </c>
      <c r="L188" s="13">
        <f>SUM(L55,L13,L42,L75,L80,L86,L87,L88,L89,L90,L103,L140,L151:L152,L167)</f>
        <v>104240</v>
      </c>
      <c r="M188" s="13">
        <f>SUM(M55,M13,M42,M75,M80,M86,M87,M88,M89,M90,M103,M140,M151:M152,M167)</f>
        <v>107394.7</v>
      </c>
      <c r="N188" s="13">
        <f>SUM(N55,N13,N42,N75,N80,N86,N87,N88,N89,N90,N103,N140,N151:N152,N167)</f>
        <v>78904.600000000006</v>
      </c>
      <c r="O188" s="13">
        <f>SUM(O55,O13,O42,O75,O80,O86,O87,O88,O89,O90,O103,O140,O151:O152,O167)</f>
        <v>52615.7</v>
      </c>
      <c r="P188" s="13">
        <f t="shared" si="176"/>
        <v>-26288.900000000009</v>
      </c>
      <c r="Q188" s="19">
        <f t="shared" si="177"/>
        <v>0.66682677562524861</v>
      </c>
      <c r="R188" s="13">
        <f>SUM(R55,R13,R42,R75,R80,R86,R87,R88,R89,R90,R103,R140,R151:R152,R167)</f>
        <v>987290.29999999993</v>
      </c>
      <c r="S188" s="13">
        <f>SUM(S55,S13,S42,S75,S80,S86,S87,S88,S89,S90,S103,S140,S151:S152,S167)</f>
        <v>990445</v>
      </c>
      <c r="T188" s="13">
        <f>SUM(T55,T13,T42,T75,T80,T86,T87,T88,T89,T90,T103,T140,T151:T152,T167)</f>
        <v>564134.40000000002</v>
      </c>
      <c r="U188" s="13">
        <f>SUM(U55,U13,U42,U75,U80,U86,U87,U88,U89,U90,U103,U140,U151:U152,U167)</f>
        <v>467917.4</v>
      </c>
      <c r="V188" s="13">
        <f>SUM(V55,V13,V42,V75,V80,V86,V87,V88,V89,V90,V103,V140,V151:V152,V167)</f>
        <v>-96217.000000000029</v>
      </c>
      <c r="W188" s="19">
        <f t="shared" si="102"/>
        <v>0.82944312560978373</v>
      </c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</row>
    <row r="189" spans="1:196" s="82" customFormat="1" ht="30" hidden="1" customHeight="1" x14ac:dyDescent="0.25">
      <c r="A189" s="191">
        <v>15</v>
      </c>
      <c r="B189" s="78">
        <v>250909</v>
      </c>
      <c r="C189" s="78">
        <v>8821</v>
      </c>
      <c r="D189" s="78">
        <v>1060</v>
      </c>
      <c r="E189" s="213" t="s">
        <v>278</v>
      </c>
      <c r="F189" s="22"/>
      <c r="G189" s="25"/>
      <c r="H189" s="25"/>
      <c r="I189" s="19">
        <f t="shared" si="174"/>
        <v>0</v>
      </c>
      <c r="J189" s="14">
        <f t="shared" si="141"/>
        <v>0</v>
      </c>
      <c r="K189" s="19" t="str">
        <f t="shared" si="149"/>
        <v/>
      </c>
      <c r="L189" s="14"/>
      <c r="M189" s="14"/>
      <c r="N189" s="14"/>
      <c r="O189" s="22"/>
      <c r="P189" s="13">
        <f t="shared" si="176"/>
        <v>0</v>
      </c>
      <c r="Q189" s="19" t="str">
        <f t="shared" si="177"/>
        <v/>
      </c>
      <c r="R189" s="14">
        <f>SUM(F189,L189)</f>
        <v>0</v>
      </c>
      <c r="S189" s="14">
        <f t="shared" si="73"/>
        <v>0</v>
      </c>
      <c r="T189" s="14">
        <f t="shared" ref="T189" si="194">SUM(G189,N189)</f>
        <v>0</v>
      </c>
      <c r="U189" s="14">
        <f t="shared" ref="U189" si="195">SUM(H189,O189)</f>
        <v>0</v>
      </c>
      <c r="V189" s="14">
        <f>U189-T189</f>
        <v>0</v>
      </c>
      <c r="W189" s="19" t="str">
        <f t="shared" si="102"/>
        <v/>
      </c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  <c r="CB189" s="80"/>
      <c r="CC189" s="80"/>
      <c r="CD189" s="80"/>
      <c r="CE189" s="80"/>
      <c r="CF189" s="80"/>
      <c r="CG189" s="80"/>
      <c r="CH189" s="80"/>
      <c r="CI189" s="80"/>
      <c r="CJ189" s="80"/>
      <c r="CK189" s="80"/>
      <c r="CL189" s="80"/>
      <c r="CM189" s="80"/>
      <c r="CN189" s="80"/>
      <c r="CO189" s="80"/>
      <c r="CP189" s="80"/>
      <c r="CQ189" s="80"/>
      <c r="CR189" s="80"/>
      <c r="CS189" s="80"/>
      <c r="CT189" s="80"/>
      <c r="CU189" s="80"/>
      <c r="CV189" s="80"/>
      <c r="CW189" s="80"/>
      <c r="CX189" s="80"/>
      <c r="CY189" s="80"/>
      <c r="CZ189" s="80"/>
      <c r="DA189" s="80"/>
      <c r="DB189" s="80"/>
      <c r="DC189" s="80"/>
      <c r="DD189" s="80"/>
      <c r="DE189" s="80"/>
      <c r="DF189" s="80"/>
      <c r="DG189" s="80"/>
      <c r="DH189" s="80"/>
      <c r="DI189" s="80"/>
      <c r="DJ189" s="80"/>
      <c r="DK189" s="80"/>
      <c r="DL189" s="80"/>
      <c r="DM189" s="80"/>
      <c r="DN189" s="80"/>
      <c r="DO189" s="80"/>
      <c r="DP189" s="80"/>
      <c r="DQ189" s="80"/>
      <c r="DR189" s="80"/>
      <c r="DS189" s="80"/>
      <c r="DT189" s="80"/>
      <c r="DU189" s="80"/>
      <c r="DV189" s="80"/>
      <c r="DW189" s="80"/>
      <c r="DX189" s="80"/>
      <c r="DY189" s="80"/>
      <c r="DZ189" s="80"/>
      <c r="EA189" s="80"/>
      <c r="EB189" s="80"/>
      <c r="EC189" s="80"/>
      <c r="ED189" s="80"/>
      <c r="EE189" s="80"/>
      <c r="EF189" s="80"/>
      <c r="EG189" s="80"/>
      <c r="EH189" s="80"/>
      <c r="EI189" s="80"/>
      <c r="EJ189" s="80"/>
      <c r="EK189" s="80"/>
      <c r="EL189" s="80"/>
      <c r="EM189" s="80"/>
      <c r="EN189" s="80"/>
      <c r="EO189" s="80"/>
      <c r="EP189" s="80"/>
      <c r="EQ189" s="80"/>
      <c r="ER189" s="80"/>
      <c r="ES189" s="80"/>
      <c r="ET189" s="80"/>
      <c r="EU189" s="80"/>
      <c r="EV189" s="80"/>
      <c r="EW189" s="80"/>
      <c r="EX189" s="80"/>
      <c r="EY189" s="80"/>
      <c r="EZ189" s="80"/>
      <c r="FA189" s="80"/>
      <c r="FB189" s="80"/>
      <c r="FC189" s="80"/>
      <c r="FD189" s="80"/>
      <c r="FE189" s="80"/>
      <c r="FF189" s="80"/>
      <c r="FG189" s="80"/>
      <c r="FH189" s="80"/>
      <c r="FI189" s="80"/>
      <c r="FJ189" s="80"/>
      <c r="FK189" s="80"/>
      <c r="FL189" s="80"/>
      <c r="FM189" s="80"/>
      <c r="FN189" s="80"/>
      <c r="FO189" s="80"/>
      <c r="FP189" s="80"/>
      <c r="FQ189" s="80"/>
      <c r="FR189" s="80"/>
      <c r="FS189" s="80"/>
      <c r="FT189" s="80"/>
      <c r="FU189" s="80"/>
      <c r="FV189" s="80"/>
      <c r="FW189" s="80"/>
      <c r="FX189" s="80"/>
      <c r="FY189" s="80"/>
      <c r="FZ189" s="80"/>
      <c r="GA189" s="80"/>
      <c r="GB189" s="80"/>
      <c r="GC189" s="80"/>
      <c r="GD189" s="80"/>
      <c r="GE189" s="81"/>
      <c r="GF189" s="81"/>
      <c r="GG189" s="81"/>
      <c r="GH189" s="81"/>
      <c r="GI189" s="81"/>
      <c r="GJ189" s="81"/>
      <c r="GK189" s="81"/>
      <c r="GL189" s="81"/>
      <c r="GM189" s="81"/>
      <c r="GN189" s="81"/>
    </row>
    <row r="190" spans="1:196" s="82" customFormat="1" ht="71.25" customHeight="1" x14ac:dyDescent="0.3">
      <c r="A190" s="191">
        <v>15</v>
      </c>
      <c r="B190" s="78">
        <v>250909</v>
      </c>
      <c r="C190" s="78">
        <v>8822</v>
      </c>
      <c r="D190" s="78">
        <v>1060</v>
      </c>
      <c r="E190" s="214" t="s">
        <v>323</v>
      </c>
      <c r="F190" s="25"/>
      <c r="G190" s="25"/>
      <c r="H190" s="25"/>
      <c r="I190" s="19">
        <f t="shared" si="174"/>
        <v>0</v>
      </c>
      <c r="J190" s="14">
        <f t="shared" si="141"/>
        <v>0</v>
      </c>
      <c r="K190" s="19" t="str">
        <f t="shared" si="149"/>
        <v/>
      </c>
      <c r="L190" s="14"/>
      <c r="M190" s="14"/>
      <c r="N190" s="14"/>
      <c r="O190" s="22">
        <v>-72.099999999999994</v>
      </c>
      <c r="P190" s="14">
        <f t="shared" si="176"/>
        <v>-72.099999999999994</v>
      </c>
      <c r="Q190" s="19" t="str">
        <f t="shared" si="177"/>
        <v/>
      </c>
      <c r="R190" s="14">
        <f>SUM(F190,L190)</f>
        <v>0</v>
      </c>
      <c r="S190" s="14" t="s">
        <v>180</v>
      </c>
      <c r="T190" s="14">
        <f t="shared" ref="T190:U193" si="196">SUM(G190,N190)</f>
        <v>0</v>
      </c>
      <c r="U190" s="14">
        <f t="shared" si="196"/>
        <v>-72.099999999999994</v>
      </c>
      <c r="V190" s="14">
        <f>U190-T190</f>
        <v>-72.099999999999994</v>
      </c>
      <c r="W190" s="19" t="str">
        <f t="shared" si="102"/>
        <v/>
      </c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80"/>
      <c r="CC190" s="80"/>
      <c r="CD190" s="80"/>
      <c r="CE190" s="80"/>
      <c r="CF190" s="80"/>
      <c r="CG190" s="80"/>
      <c r="CH190" s="80"/>
      <c r="CI190" s="80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H190" s="80"/>
      <c r="DI190" s="80"/>
      <c r="DJ190" s="80"/>
      <c r="DK190" s="80"/>
      <c r="DL190" s="80"/>
      <c r="DM190" s="80"/>
      <c r="DN190" s="80"/>
      <c r="DO190" s="80"/>
      <c r="DP190" s="80"/>
      <c r="DQ190" s="80"/>
      <c r="DR190" s="80"/>
      <c r="DS190" s="80"/>
      <c r="DT190" s="80"/>
      <c r="DU190" s="80"/>
      <c r="DV190" s="80"/>
      <c r="DW190" s="80"/>
      <c r="DX190" s="80"/>
      <c r="DY190" s="80"/>
      <c r="DZ190" s="80"/>
      <c r="EA190" s="80"/>
      <c r="EB190" s="80"/>
      <c r="EC190" s="80"/>
      <c r="ED190" s="80"/>
      <c r="EE190" s="80"/>
      <c r="EF190" s="80"/>
      <c r="EG190" s="80"/>
      <c r="EH190" s="80"/>
      <c r="EI190" s="80"/>
      <c r="EJ190" s="80"/>
      <c r="EK190" s="80"/>
      <c r="EL190" s="80"/>
      <c r="EM190" s="80"/>
      <c r="EN190" s="80"/>
      <c r="EO190" s="80"/>
      <c r="EP190" s="80"/>
      <c r="EQ190" s="80"/>
      <c r="ER190" s="80"/>
      <c r="ES190" s="80"/>
      <c r="ET190" s="80"/>
      <c r="EU190" s="80"/>
      <c r="EV190" s="80"/>
      <c r="EW190" s="80"/>
      <c r="EX190" s="80"/>
      <c r="EY190" s="80"/>
      <c r="EZ190" s="80"/>
      <c r="FA190" s="80"/>
      <c r="FB190" s="80"/>
      <c r="FC190" s="80"/>
      <c r="FD190" s="80"/>
      <c r="FE190" s="80"/>
      <c r="FF190" s="80"/>
      <c r="FG190" s="80"/>
      <c r="FH190" s="80"/>
      <c r="FI190" s="80"/>
      <c r="FJ190" s="80"/>
      <c r="FK190" s="80"/>
      <c r="FL190" s="80"/>
      <c r="FM190" s="80"/>
      <c r="FN190" s="80"/>
      <c r="FO190" s="80"/>
      <c r="FP190" s="80"/>
      <c r="FQ190" s="80"/>
      <c r="FR190" s="80"/>
      <c r="FS190" s="80"/>
      <c r="FT190" s="80"/>
      <c r="FU190" s="80"/>
      <c r="FV190" s="80"/>
      <c r="FW190" s="80"/>
      <c r="FX190" s="80"/>
      <c r="FY190" s="80"/>
      <c r="FZ190" s="80"/>
      <c r="GA190" s="80"/>
      <c r="GB190" s="80"/>
      <c r="GC190" s="80"/>
      <c r="GD190" s="80"/>
      <c r="GE190" s="81"/>
      <c r="GF190" s="81"/>
      <c r="GG190" s="81"/>
      <c r="GH190" s="81"/>
      <c r="GI190" s="81"/>
      <c r="GJ190" s="81"/>
      <c r="GK190" s="81"/>
      <c r="GL190" s="81"/>
      <c r="GM190" s="81"/>
      <c r="GN190" s="81"/>
    </row>
    <row r="191" spans="1:196" s="82" customFormat="1" ht="31.5" customHeight="1" x14ac:dyDescent="0.3">
      <c r="A191" s="191">
        <v>16</v>
      </c>
      <c r="B191" s="78"/>
      <c r="C191" s="78">
        <v>8861</v>
      </c>
      <c r="D191" s="38" t="s">
        <v>75</v>
      </c>
      <c r="E191" s="227" t="s">
        <v>361</v>
      </c>
      <c r="F191" s="22">
        <v>1783.3</v>
      </c>
      <c r="G191" s="22">
        <v>1783.3</v>
      </c>
      <c r="H191" s="22"/>
      <c r="I191" s="16">
        <f t="shared" si="174"/>
        <v>0</v>
      </c>
      <c r="J191" s="14">
        <f t="shared" si="141"/>
        <v>-1783.3</v>
      </c>
      <c r="K191" s="16">
        <f t="shared" si="149"/>
        <v>0</v>
      </c>
      <c r="L191" s="14"/>
      <c r="M191" s="14"/>
      <c r="N191" s="14"/>
      <c r="O191" s="22"/>
      <c r="P191" s="14">
        <f t="shared" si="176"/>
        <v>0</v>
      </c>
      <c r="Q191" s="16" t="str">
        <f t="shared" si="177"/>
        <v/>
      </c>
      <c r="R191" s="14">
        <f t="shared" ref="R191:R192" si="197">SUM(F191,L191)</f>
        <v>1783.3</v>
      </c>
      <c r="S191" s="14"/>
      <c r="T191" s="14">
        <f t="shared" si="196"/>
        <v>1783.3</v>
      </c>
      <c r="U191" s="14">
        <f t="shared" si="196"/>
        <v>0</v>
      </c>
      <c r="V191" s="14">
        <f t="shared" ref="V191:V192" si="198">U191-T191</f>
        <v>-1783.3</v>
      </c>
      <c r="W191" s="16">
        <f t="shared" si="102"/>
        <v>0</v>
      </c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80"/>
      <c r="CR191" s="80"/>
      <c r="CS191" s="80"/>
      <c r="CT191" s="80"/>
      <c r="CU191" s="80"/>
      <c r="CV191" s="80"/>
      <c r="CW191" s="80"/>
      <c r="CX191" s="80"/>
      <c r="CY191" s="80"/>
      <c r="CZ191" s="80"/>
      <c r="DA191" s="80"/>
      <c r="DB191" s="80"/>
      <c r="DC191" s="80"/>
      <c r="DD191" s="80"/>
      <c r="DE191" s="80"/>
      <c r="DF191" s="80"/>
      <c r="DG191" s="80"/>
      <c r="DH191" s="80"/>
      <c r="DI191" s="80"/>
      <c r="DJ191" s="80"/>
      <c r="DK191" s="80"/>
      <c r="DL191" s="80"/>
      <c r="DM191" s="80"/>
      <c r="DN191" s="80"/>
      <c r="DO191" s="80"/>
      <c r="DP191" s="80"/>
      <c r="DQ191" s="80"/>
      <c r="DR191" s="80"/>
      <c r="DS191" s="80"/>
      <c r="DT191" s="80"/>
      <c r="DU191" s="80"/>
      <c r="DV191" s="80"/>
      <c r="DW191" s="80"/>
      <c r="DX191" s="80"/>
      <c r="DY191" s="80"/>
      <c r="DZ191" s="80"/>
      <c r="EA191" s="80"/>
      <c r="EB191" s="80"/>
      <c r="EC191" s="80"/>
      <c r="ED191" s="80"/>
      <c r="EE191" s="80"/>
      <c r="EF191" s="80"/>
      <c r="EG191" s="80"/>
      <c r="EH191" s="80"/>
      <c r="EI191" s="80"/>
      <c r="EJ191" s="80"/>
      <c r="EK191" s="80"/>
      <c r="EL191" s="80"/>
      <c r="EM191" s="80"/>
      <c r="EN191" s="80"/>
      <c r="EO191" s="80"/>
      <c r="EP191" s="80"/>
      <c r="EQ191" s="80"/>
      <c r="ER191" s="80"/>
      <c r="ES191" s="80"/>
      <c r="ET191" s="80"/>
      <c r="EU191" s="80"/>
      <c r="EV191" s="80"/>
      <c r="EW191" s="80"/>
      <c r="EX191" s="80"/>
      <c r="EY191" s="80"/>
      <c r="EZ191" s="80"/>
      <c r="FA191" s="80"/>
      <c r="FB191" s="80"/>
      <c r="FC191" s="80"/>
      <c r="FD191" s="80"/>
      <c r="FE191" s="80"/>
      <c r="FF191" s="80"/>
      <c r="FG191" s="80"/>
      <c r="FH191" s="80"/>
      <c r="FI191" s="80"/>
      <c r="FJ191" s="80"/>
      <c r="FK191" s="80"/>
      <c r="FL191" s="80"/>
      <c r="FM191" s="80"/>
      <c r="FN191" s="80"/>
      <c r="FO191" s="80"/>
      <c r="FP191" s="80"/>
      <c r="FQ191" s="80"/>
      <c r="FR191" s="80"/>
      <c r="FS191" s="80"/>
      <c r="FT191" s="80"/>
      <c r="FU191" s="80"/>
      <c r="FV191" s="80"/>
      <c r="FW191" s="80"/>
      <c r="FX191" s="80"/>
      <c r="FY191" s="80"/>
      <c r="FZ191" s="80"/>
      <c r="GA191" s="80"/>
      <c r="GB191" s="80"/>
      <c r="GC191" s="80"/>
      <c r="GD191" s="80"/>
      <c r="GE191" s="81"/>
      <c r="GF191" s="81"/>
      <c r="GG191" s="81"/>
      <c r="GH191" s="81"/>
      <c r="GI191" s="81"/>
      <c r="GJ191" s="81"/>
      <c r="GK191" s="81"/>
      <c r="GL191" s="81"/>
      <c r="GM191" s="81"/>
      <c r="GN191" s="81"/>
    </row>
    <row r="192" spans="1:196" s="82" customFormat="1" ht="36.75" customHeight="1" x14ac:dyDescent="0.25">
      <c r="A192" s="191">
        <v>17</v>
      </c>
      <c r="B192" s="78"/>
      <c r="C192" s="78">
        <v>8862</v>
      </c>
      <c r="D192" s="38" t="s">
        <v>75</v>
      </c>
      <c r="E192" s="228" t="s">
        <v>362</v>
      </c>
      <c r="F192" s="22">
        <v>-1783.3</v>
      </c>
      <c r="G192" s="22">
        <v>-1783.3</v>
      </c>
      <c r="H192" s="22"/>
      <c r="I192" s="16">
        <f t="shared" si="174"/>
        <v>0</v>
      </c>
      <c r="J192" s="14">
        <f t="shared" si="141"/>
        <v>1783.3</v>
      </c>
      <c r="K192" s="16">
        <f t="shared" si="149"/>
        <v>0</v>
      </c>
      <c r="L192" s="14"/>
      <c r="M192" s="14"/>
      <c r="N192" s="14"/>
      <c r="O192" s="22"/>
      <c r="P192" s="14">
        <f t="shared" si="176"/>
        <v>0</v>
      </c>
      <c r="Q192" s="16" t="str">
        <f t="shared" si="177"/>
        <v/>
      </c>
      <c r="R192" s="14">
        <f t="shared" si="197"/>
        <v>-1783.3</v>
      </c>
      <c r="S192" s="14"/>
      <c r="T192" s="14">
        <f t="shared" si="196"/>
        <v>-1783.3</v>
      </c>
      <c r="U192" s="14">
        <f t="shared" si="196"/>
        <v>0</v>
      </c>
      <c r="V192" s="14">
        <f t="shared" si="198"/>
        <v>1783.3</v>
      </c>
      <c r="W192" s="16">
        <f t="shared" si="102"/>
        <v>0</v>
      </c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80"/>
      <c r="CR192" s="80"/>
      <c r="CS192" s="80"/>
      <c r="CT192" s="80"/>
      <c r="CU192" s="80"/>
      <c r="CV192" s="80"/>
      <c r="CW192" s="80"/>
      <c r="CX192" s="80"/>
      <c r="CY192" s="80"/>
      <c r="CZ192" s="80"/>
      <c r="DA192" s="80"/>
      <c r="DB192" s="80"/>
      <c r="DC192" s="80"/>
      <c r="DD192" s="80"/>
      <c r="DE192" s="80"/>
      <c r="DF192" s="80"/>
      <c r="DG192" s="80"/>
      <c r="DH192" s="80"/>
      <c r="DI192" s="80"/>
      <c r="DJ192" s="80"/>
      <c r="DK192" s="80"/>
      <c r="DL192" s="80"/>
      <c r="DM192" s="80"/>
      <c r="DN192" s="80"/>
      <c r="DO192" s="80"/>
      <c r="DP192" s="80"/>
      <c r="DQ192" s="80"/>
      <c r="DR192" s="80"/>
      <c r="DS192" s="80"/>
      <c r="DT192" s="80"/>
      <c r="DU192" s="80"/>
      <c r="DV192" s="80"/>
      <c r="DW192" s="80"/>
      <c r="DX192" s="80"/>
      <c r="DY192" s="80"/>
      <c r="DZ192" s="80"/>
      <c r="EA192" s="80"/>
      <c r="EB192" s="80"/>
      <c r="EC192" s="80"/>
      <c r="ED192" s="80"/>
      <c r="EE192" s="80"/>
      <c r="EF192" s="80"/>
      <c r="EG192" s="80"/>
      <c r="EH192" s="80"/>
      <c r="EI192" s="80"/>
      <c r="EJ192" s="80"/>
      <c r="EK192" s="80"/>
      <c r="EL192" s="80"/>
      <c r="EM192" s="80"/>
      <c r="EN192" s="80"/>
      <c r="EO192" s="80"/>
      <c r="EP192" s="80"/>
      <c r="EQ192" s="80"/>
      <c r="ER192" s="80"/>
      <c r="ES192" s="80"/>
      <c r="ET192" s="80"/>
      <c r="EU192" s="80"/>
      <c r="EV192" s="80"/>
      <c r="EW192" s="80"/>
      <c r="EX192" s="80"/>
      <c r="EY192" s="80"/>
      <c r="EZ192" s="80"/>
      <c r="FA192" s="80"/>
      <c r="FB192" s="80"/>
      <c r="FC192" s="80"/>
      <c r="FD192" s="80"/>
      <c r="FE192" s="80"/>
      <c r="FF192" s="80"/>
      <c r="FG192" s="80"/>
      <c r="FH192" s="80"/>
      <c r="FI192" s="80"/>
      <c r="FJ192" s="80"/>
      <c r="FK192" s="80"/>
      <c r="FL192" s="80"/>
      <c r="FM192" s="80"/>
      <c r="FN192" s="80"/>
      <c r="FO192" s="80"/>
      <c r="FP192" s="80"/>
      <c r="FQ192" s="80"/>
      <c r="FR192" s="80"/>
      <c r="FS192" s="80"/>
      <c r="FT192" s="80"/>
      <c r="FU192" s="80"/>
      <c r="FV192" s="80"/>
      <c r="FW192" s="80"/>
      <c r="FX192" s="80"/>
      <c r="FY192" s="80"/>
      <c r="FZ192" s="80"/>
      <c r="GA192" s="80"/>
      <c r="GB192" s="80"/>
      <c r="GC192" s="80"/>
      <c r="GD192" s="80"/>
      <c r="GE192" s="81"/>
      <c r="GF192" s="81"/>
      <c r="GG192" s="81"/>
      <c r="GH192" s="81"/>
      <c r="GI192" s="81"/>
      <c r="GJ192" s="81"/>
      <c r="GK192" s="81"/>
      <c r="GL192" s="81"/>
      <c r="GM192" s="81"/>
      <c r="GN192" s="81"/>
    </row>
    <row r="193" spans="1:196" s="86" customFormat="1" ht="40.5" customHeight="1" x14ac:dyDescent="0.3">
      <c r="A193" s="215"/>
      <c r="B193" s="216"/>
      <c r="C193" s="216"/>
      <c r="D193" s="216"/>
      <c r="E193" s="190" t="s">
        <v>33</v>
      </c>
      <c r="F193" s="217">
        <f>SUM(F188:F192)</f>
        <v>883050.29999999993</v>
      </c>
      <c r="G193" s="217">
        <f t="shared" ref="G193:H193" si="199">SUM(G188:G192)</f>
        <v>485229.80000000005</v>
      </c>
      <c r="H193" s="217">
        <f t="shared" si="199"/>
        <v>415301.69999999995</v>
      </c>
      <c r="I193" s="19">
        <f t="shared" si="174"/>
        <v>1</v>
      </c>
      <c r="J193" s="13">
        <f t="shared" si="141"/>
        <v>-69928.100000000093</v>
      </c>
      <c r="K193" s="19">
        <f t="shared" si="149"/>
        <v>0.85588663350849414</v>
      </c>
      <c r="L193" s="217">
        <f>SUM(L188:L192)</f>
        <v>104240</v>
      </c>
      <c r="M193" s="217">
        <f t="shared" ref="M193:O193" si="200">SUM(M188:M192)</f>
        <v>107394.7</v>
      </c>
      <c r="N193" s="217">
        <f t="shared" si="200"/>
        <v>78904.600000000006</v>
      </c>
      <c r="O193" s="217">
        <f t="shared" si="200"/>
        <v>52543.6</v>
      </c>
      <c r="P193" s="13">
        <f t="shared" si="176"/>
        <v>-26361.000000000007</v>
      </c>
      <c r="Q193" s="19">
        <f t="shared" si="177"/>
        <v>0.66591301394342017</v>
      </c>
      <c r="R193" s="13">
        <f>SUM(F193,L193)</f>
        <v>987290.29999999993</v>
      </c>
      <c r="S193" s="13">
        <f>SUM(F193,M193)</f>
        <v>990444.99999999988</v>
      </c>
      <c r="T193" s="13">
        <f>SUM(G193,N193)</f>
        <v>564134.40000000002</v>
      </c>
      <c r="U193" s="13">
        <f t="shared" si="196"/>
        <v>467845.29999999993</v>
      </c>
      <c r="V193" s="13">
        <f>U193-T193</f>
        <v>-96289.100000000093</v>
      </c>
      <c r="W193" s="19">
        <f t="shared" si="102"/>
        <v>0.82931531918634971</v>
      </c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</row>
    <row r="194" spans="1:196" ht="86.25" customHeight="1" x14ac:dyDescent="0.4">
      <c r="E194" s="248" t="s">
        <v>387</v>
      </c>
      <c r="F194" s="248"/>
      <c r="G194" s="88"/>
      <c r="H194" s="139"/>
      <c r="I194" s="89"/>
      <c r="J194" s="166">
        <f t="shared" si="141"/>
        <v>0</v>
      </c>
      <c r="K194" s="167"/>
      <c r="L194" s="88"/>
      <c r="M194" s="168" t="s">
        <v>388</v>
      </c>
      <c r="N194" s="140"/>
      <c r="O194" s="169"/>
      <c r="P194" s="170">
        <f t="shared" si="176"/>
        <v>0</v>
      </c>
      <c r="Q194" s="10"/>
      <c r="U194" s="10"/>
      <c r="V194" s="10"/>
      <c r="W194" s="10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196" ht="45" hidden="1" customHeight="1" x14ac:dyDescent="0.4">
      <c r="E195" s="139"/>
      <c r="F195" s="88"/>
      <c r="G195" s="140"/>
      <c r="H195" s="89"/>
      <c r="I195" s="89"/>
      <c r="J195" s="170">
        <f>G193-H193</f>
        <v>69928.100000000093</v>
      </c>
      <c r="K195" s="176">
        <f>SUM(H193/G193)*100</f>
        <v>85.588663350849416</v>
      </c>
      <c r="L195" s="177"/>
      <c r="M195" s="177"/>
      <c r="N195" s="177"/>
      <c r="O195" s="178"/>
      <c r="P195" s="170">
        <f t="shared" si="176"/>
        <v>0</v>
      </c>
      <c r="Q195" s="123">
        <f>SUM(O193/N193)*100</f>
        <v>66.591301394342011</v>
      </c>
      <c r="R195" s="92">
        <f>SUM(F193,L193)</f>
        <v>987290.29999999993</v>
      </c>
      <c r="S195" s="92">
        <f>SUM(F193,M193)</f>
        <v>990444.99999999988</v>
      </c>
      <c r="T195" s="92">
        <f>SUM(G193,N193)</f>
        <v>564134.40000000002</v>
      </c>
      <c r="U195" s="92">
        <f>SUM(H193,O193)</f>
        <v>467845.29999999993</v>
      </c>
      <c r="V195" s="92">
        <f>SUM(U193-T193)</f>
        <v>-96289.100000000093</v>
      </c>
      <c r="W195" s="123">
        <f>SUM(U193/T193)*100</f>
        <v>82.931531918634974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196" ht="26.25" hidden="1" x14ac:dyDescent="0.4">
      <c r="E196" s="139"/>
      <c r="F196" s="139"/>
      <c r="G196" s="139"/>
      <c r="H196" s="139"/>
      <c r="I196" s="139"/>
      <c r="J196" s="166">
        <f t="shared" si="141"/>
        <v>0</v>
      </c>
      <c r="K196" s="179"/>
      <c r="L196" s="180"/>
      <c r="M196" s="180"/>
      <c r="N196" s="180"/>
      <c r="O196" s="84"/>
      <c r="P196" s="170">
        <f t="shared" si="176"/>
        <v>0</v>
      </c>
      <c r="Q196" s="85"/>
      <c r="R196" s="85"/>
      <c r="S196" s="85"/>
      <c r="T196" s="85"/>
      <c r="U196" s="85"/>
      <c r="V196" s="85"/>
      <c r="W196" s="85"/>
    </row>
    <row r="197" spans="1:196" ht="26.25" hidden="1" x14ac:dyDescent="0.4">
      <c r="E197" s="139"/>
      <c r="F197" s="139"/>
      <c r="G197" s="139"/>
      <c r="H197" s="139"/>
      <c r="I197" s="139"/>
      <c r="J197" s="166">
        <f t="shared" si="141"/>
        <v>0</v>
      </c>
      <c r="K197" s="179"/>
      <c r="L197" s="180"/>
      <c r="M197" s="180"/>
      <c r="N197" s="180"/>
      <c r="O197" s="84"/>
      <c r="P197" s="170">
        <f t="shared" si="176"/>
        <v>0</v>
      </c>
      <c r="Q197" s="85"/>
      <c r="R197" s="85"/>
      <c r="S197" s="85"/>
      <c r="T197" s="85"/>
      <c r="U197" s="85"/>
      <c r="V197" s="85"/>
      <c r="W197" s="85"/>
    </row>
    <row r="198" spans="1:196" ht="37.9" hidden="1" customHeight="1" x14ac:dyDescent="0.4">
      <c r="E198" s="142" t="s">
        <v>217</v>
      </c>
      <c r="F198" s="141"/>
      <c r="G198" s="141"/>
      <c r="H198" s="141"/>
      <c r="I198" s="141"/>
      <c r="J198" s="166">
        <f t="shared" si="141"/>
        <v>0</v>
      </c>
      <c r="K198" s="181"/>
      <c r="L198" s="181"/>
      <c r="M198" s="181"/>
      <c r="N198" s="181"/>
      <c r="O198" s="182"/>
      <c r="P198" s="170">
        <f t="shared" si="176"/>
        <v>0</v>
      </c>
      <c r="Q198" s="94"/>
      <c r="R198" s="94"/>
      <c r="S198" s="94"/>
      <c r="T198" s="94"/>
      <c r="U198" s="94"/>
    </row>
    <row r="199" spans="1:196" ht="26.25" hidden="1" x14ac:dyDescent="0.4">
      <c r="E199" s="142" t="s">
        <v>315</v>
      </c>
      <c r="F199" s="139"/>
      <c r="G199" s="139"/>
      <c r="H199" s="139"/>
      <c r="I199" s="139"/>
      <c r="J199" s="166">
        <f t="shared" si="141"/>
        <v>0</v>
      </c>
      <c r="K199" s="183"/>
      <c r="L199" s="184"/>
      <c r="M199" s="184"/>
      <c r="N199" s="184"/>
      <c r="O199" s="6"/>
      <c r="P199" s="170">
        <f t="shared" si="176"/>
        <v>0</v>
      </c>
    </row>
    <row r="200" spans="1:196" s="63" customFormat="1" ht="37.15" hidden="1" customHeight="1" x14ac:dyDescent="0.4">
      <c r="B200" s="97"/>
      <c r="C200" s="97"/>
      <c r="D200" s="98"/>
      <c r="E200" s="160" t="s">
        <v>342</v>
      </c>
      <c r="F200" s="11">
        <f>F22</f>
        <v>184699.6</v>
      </c>
      <c r="G200" s="11">
        <f>G22</f>
        <v>108909</v>
      </c>
      <c r="H200" s="11">
        <f>H22</f>
        <v>108724.9</v>
      </c>
      <c r="I200" s="11"/>
      <c r="J200" s="164">
        <f t="shared" si="141"/>
        <v>-184.10000000000582</v>
      </c>
      <c r="K200" s="173">
        <f t="shared" ref="K200:K215" si="201">IFERROR(100%*(H200/G200),"")</f>
        <v>0.99830959792120022</v>
      </c>
      <c r="L200" s="174">
        <f>L22</f>
        <v>0</v>
      </c>
      <c r="M200" s="174">
        <f>M22</f>
        <v>0</v>
      </c>
      <c r="N200" s="174">
        <f>N22</f>
        <v>0</v>
      </c>
      <c r="O200" s="175">
        <f>O22</f>
        <v>0</v>
      </c>
      <c r="P200" s="165">
        <f t="shared" si="176"/>
        <v>0</v>
      </c>
      <c r="Q200" s="222" t="str">
        <f t="shared" ref="Q200:Q216" si="202">IFERROR(100%*(O200/N200),"")</f>
        <v/>
      </c>
      <c r="R200" s="18">
        <f t="shared" ref="R200:R201" si="203">SUM(F200,L200)</f>
        <v>184699.6</v>
      </c>
      <c r="S200" s="13">
        <f>SUM(F200,M200)</f>
        <v>184699.6</v>
      </c>
      <c r="T200" s="218">
        <f t="shared" ref="T200:T201" si="204">SUM(G200,N200)</f>
        <v>108909</v>
      </c>
      <c r="U200" s="218">
        <f t="shared" ref="U200:U201" si="205">SUM(H200,O200)</f>
        <v>108724.9</v>
      </c>
      <c r="V200" s="14">
        <f t="shared" ref="V200:V201" si="206">U200-T200</f>
        <v>-184.10000000000582</v>
      </c>
      <c r="W200" s="108">
        <f t="shared" ref="W200:W201" si="207">IFERROR(100%*(U200/T200),"")</f>
        <v>0.99830959792120022</v>
      </c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</row>
    <row r="201" spans="1:196" s="63" customFormat="1" ht="41.25" hidden="1" customHeight="1" x14ac:dyDescent="0.3">
      <c r="B201" s="97"/>
      <c r="C201" s="97"/>
      <c r="D201" s="97"/>
      <c r="E201" s="161" t="s">
        <v>332</v>
      </c>
      <c r="F201" s="12">
        <f>F24</f>
        <v>0</v>
      </c>
      <c r="G201" s="12">
        <f>G24</f>
        <v>0</v>
      </c>
      <c r="H201" s="12">
        <f>H24</f>
        <v>0</v>
      </c>
      <c r="I201" s="12"/>
      <c r="J201" s="14">
        <f t="shared" si="141"/>
        <v>0</v>
      </c>
      <c r="K201" s="157" t="str">
        <f t="shared" si="201"/>
        <v/>
      </c>
      <c r="L201" s="144">
        <f>L24</f>
        <v>0</v>
      </c>
      <c r="M201" s="144">
        <f>M24</f>
        <v>0</v>
      </c>
      <c r="N201" s="144">
        <f>N24</f>
        <v>0</v>
      </c>
      <c r="O201" s="12">
        <f>O24</f>
        <v>0</v>
      </c>
      <c r="P201" s="13">
        <f t="shared" si="176"/>
        <v>0</v>
      </c>
      <c r="Q201" s="222" t="str">
        <f t="shared" si="202"/>
        <v/>
      </c>
      <c r="R201" s="18">
        <f t="shared" si="203"/>
        <v>0</v>
      </c>
      <c r="S201" s="13">
        <f t="shared" ref="S201:S210" si="208">SUM(F201,M201)</f>
        <v>0</v>
      </c>
      <c r="T201" s="13">
        <f t="shared" si="204"/>
        <v>0</v>
      </c>
      <c r="U201" s="13">
        <f t="shared" si="205"/>
        <v>0</v>
      </c>
      <c r="V201" s="14">
        <f t="shared" si="206"/>
        <v>0</v>
      </c>
      <c r="W201" s="108" t="str">
        <f t="shared" si="207"/>
        <v/>
      </c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</row>
    <row r="202" spans="1:196" s="63" customFormat="1" ht="65.25" hidden="1" customHeight="1" x14ac:dyDescent="0.25">
      <c r="B202" s="97"/>
      <c r="C202" s="97"/>
      <c r="D202" s="99"/>
      <c r="E202" s="162" t="s">
        <v>341</v>
      </c>
      <c r="F202" s="12">
        <f>F33</f>
        <v>2085.3000000000002</v>
      </c>
      <c r="G202" s="12">
        <f>G33</f>
        <v>1229.5</v>
      </c>
      <c r="H202" s="12">
        <f>H33</f>
        <v>938</v>
      </c>
      <c r="I202" s="12"/>
      <c r="J202" s="14">
        <f t="shared" si="141"/>
        <v>-291.5</v>
      </c>
      <c r="K202" s="157">
        <f t="shared" si="201"/>
        <v>0.76291175274501832</v>
      </c>
      <c r="L202" s="144">
        <f>L33</f>
        <v>0</v>
      </c>
      <c r="M202" s="144">
        <f>M33</f>
        <v>0</v>
      </c>
      <c r="N202" s="144">
        <f>N33</f>
        <v>0</v>
      </c>
      <c r="O202" s="12">
        <f>O33</f>
        <v>0</v>
      </c>
      <c r="P202" s="13">
        <f t="shared" si="176"/>
        <v>0</v>
      </c>
      <c r="Q202" s="222" t="str">
        <f t="shared" si="202"/>
        <v/>
      </c>
      <c r="R202" s="18">
        <f t="shared" ref="R202:R216" si="209">SUM(F202,L202)</f>
        <v>2085.3000000000002</v>
      </c>
      <c r="S202" s="13">
        <f t="shared" si="208"/>
        <v>2085.3000000000002</v>
      </c>
      <c r="T202" s="13">
        <f t="shared" ref="T202:T216" si="210">SUM(G202,N202)</f>
        <v>1229.5</v>
      </c>
      <c r="U202" s="13">
        <f t="shared" ref="U202:U216" si="211">SUM(H202,O202)</f>
        <v>938</v>
      </c>
      <c r="V202" s="14">
        <f t="shared" ref="V202:V216" si="212">U202-T202</f>
        <v>-291.5</v>
      </c>
      <c r="W202" s="108">
        <f t="shared" ref="W202:W216" si="213">IFERROR(100%*(U202/T202),"")</f>
        <v>0.76291175274501832</v>
      </c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</row>
    <row r="203" spans="1:196" s="63" customFormat="1" ht="44.25" hidden="1" customHeight="1" x14ac:dyDescent="0.4">
      <c r="B203" s="97"/>
      <c r="C203" s="97"/>
      <c r="D203" s="97"/>
      <c r="E203" s="160" t="s">
        <v>340</v>
      </c>
      <c r="F203" s="12">
        <f t="shared" ref="F203:H204" si="214">F38</f>
        <v>531.79999999999995</v>
      </c>
      <c r="G203" s="12">
        <f t="shared" si="214"/>
        <v>398.9</v>
      </c>
      <c r="H203" s="12">
        <f t="shared" si="214"/>
        <v>223.8</v>
      </c>
      <c r="I203" s="11"/>
      <c r="J203" s="14">
        <f t="shared" si="141"/>
        <v>-175.09999999999997</v>
      </c>
      <c r="K203" s="157">
        <f t="shared" si="201"/>
        <v>0.56104286788668845</v>
      </c>
      <c r="L203" s="143">
        <f t="shared" ref="L203:O204" si="215">L38</f>
        <v>0</v>
      </c>
      <c r="M203" s="143">
        <f t="shared" si="215"/>
        <v>0</v>
      </c>
      <c r="N203" s="143">
        <f t="shared" si="215"/>
        <v>0</v>
      </c>
      <c r="O203" s="11">
        <f t="shared" si="215"/>
        <v>0</v>
      </c>
      <c r="P203" s="13">
        <f t="shared" si="176"/>
        <v>0</v>
      </c>
      <c r="Q203" s="222" t="str">
        <f t="shared" si="202"/>
        <v/>
      </c>
      <c r="R203" s="18">
        <f t="shared" si="209"/>
        <v>531.79999999999995</v>
      </c>
      <c r="S203" s="13">
        <f t="shared" si="208"/>
        <v>531.79999999999995</v>
      </c>
      <c r="T203" s="13">
        <f t="shared" si="210"/>
        <v>398.9</v>
      </c>
      <c r="U203" s="13">
        <f t="shared" si="211"/>
        <v>223.8</v>
      </c>
      <c r="V203" s="14">
        <f t="shared" si="212"/>
        <v>-175.09999999999997</v>
      </c>
      <c r="W203" s="108">
        <f t="shared" si="213"/>
        <v>0.56104286788668845</v>
      </c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</row>
    <row r="204" spans="1:196" s="63" customFormat="1" ht="82.5" hidden="1" customHeight="1" x14ac:dyDescent="0.4">
      <c r="B204" s="97"/>
      <c r="C204" s="97"/>
      <c r="D204" s="97"/>
      <c r="E204" s="160" t="s">
        <v>333</v>
      </c>
      <c r="F204" s="11">
        <f t="shared" si="214"/>
        <v>16</v>
      </c>
      <c r="G204" s="11">
        <f t="shared" si="214"/>
        <v>16</v>
      </c>
      <c r="H204" s="11">
        <f t="shared" si="214"/>
        <v>16</v>
      </c>
      <c r="I204" s="11"/>
      <c r="J204" s="14">
        <f t="shared" si="141"/>
        <v>0</v>
      </c>
      <c r="K204" s="157">
        <f t="shared" si="201"/>
        <v>1</v>
      </c>
      <c r="L204" s="143">
        <f t="shared" si="215"/>
        <v>0</v>
      </c>
      <c r="M204" s="143">
        <f t="shared" si="215"/>
        <v>0</v>
      </c>
      <c r="N204" s="143">
        <f t="shared" si="215"/>
        <v>0</v>
      </c>
      <c r="O204" s="11">
        <f t="shared" si="215"/>
        <v>0</v>
      </c>
      <c r="P204" s="13">
        <f t="shared" si="176"/>
        <v>0</v>
      </c>
      <c r="Q204" s="222" t="str">
        <f t="shared" si="202"/>
        <v/>
      </c>
      <c r="R204" s="18">
        <f>SUM(F204,L204)</f>
        <v>16</v>
      </c>
      <c r="S204" s="13">
        <f t="shared" si="208"/>
        <v>16</v>
      </c>
      <c r="T204" s="13">
        <f>SUM(G204,N204)</f>
        <v>16</v>
      </c>
      <c r="U204" s="13">
        <f>SUM(H204,O204)</f>
        <v>16</v>
      </c>
      <c r="V204" s="14">
        <f>U204-T204</f>
        <v>0</v>
      </c>
      <c r="W204" s="171">
        <f>IFERROR(100%*(U204/T204),"")</f>
        <v>1</v>
      </c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</row>
    <row r="205" spans="1:196" s="63" customFormat="1" ht="63.75" hidden="1" customHeight="1" x14ac:dyDescent="0.3">
      <c r="B205" s="97"/>
      <c r="C205" s="97"/>
      <c r="D205" s="97"/>
      <c r="E205" s="158" t="s">
        <v>344</v>
      </c>
      <c r="F205" s="11">
        <f t="shared" ref="F205:Q205" si="216">F41</f>
        <v>0</v>
      </c>
      <c r="G205" s="11">
        <f t="shared" si="216"/>
        <v>0</v>
      </c>
      <c r="H205" s="11">
        <f t="shared" si="216"/>
        <v>0</v>
      </c>
      <c r="I205" s="11">
        <f t="shared" si="216"/>
        <v>0</v>
      </c>
      <c r="J205" s="11">
        <f t="shared" si="216"/>
        <v>0</v>
      </c>
      <c r="K205" s="226" t="str">
        <f t="shared" si="216"/>
        <v/>
      </c>
      <c r="L205" s="225">
        <f t="shared" si="216"/>
        <v>2017.4</v>
      </c>
      <c r="M205" s="11">
        <f t="shared" si="216"/>
        <v>2017.4</v>
      </c>
      <c r="N205" s="11">
        <f t="shared" si="216"/>
        <v>2017.4</v>
      </c>
      <c r="O205" s="11">
        <f t="shared" si="216"/>
        <v>0</v>
      </c>
      <c r="P205" s="11">
        <f t="shared" si="216"/>
        <v>-2017.4</v>
      </c>
      <c r="Q205" s="11">
        <f t="shared" si="216"/>
        <v>0</v>
      </c>
      <c r="R205" s="18">
        <f>SUM(F205,L205)</f>
        <v>2017.4</v>
      </c>
      <c r="S205" s="13">
        <f t="shared" si="208"/>
        <v>2017.4</v>
      </c>
      <c r="T205" s="13">
        <f>SUM(G205,N205)</f>
        <v>2017.4</v>
      </c>
      <c r="U205" s="13">
        <f>SUM(H205,O205)</f>
        <v>0</v>
      </c>
      <c r="V205" s="14">
        <f>U205-T205</f>
        <v>-2017.4</v>
      </c>
      <c r="W205" s="171">
        <f>IFERROR(100%*(U205/T205),"")</f>
        <v>0</v>
      </c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</row>
    <row r="206" spans="1:196" s="63" customFormat="1" ht="79.5" hidden="1" customHeight="1" x14ac:dyDescent="0.4">
      <c r="B206" s="97"/>
      <c r="C206" s="97"/>
      <c r="D206" s="97"/>
      <c r="E206" s="160" t="s">
        <v>257</v>
      </c>
      <c r="F206" s="11">
        <f>F37</f>
        <v>0</v>
      </c>
      <c r="G206" s="11">
        <f>G37</f>
        <v>0</v>
      </c>
      <c r="H206" s="11">
        <f>H37</f>
        <v>0</v>
      </c>
      <c r="I206" s="11"/>
      <c r="J206" s="14">
        <f t="shared" si="141"/>
        <v>0</v>
      </c>
      <c r="K206" s="157" t="str">
        <f t="shared" si="201"/>
        <v/>
      </c>
      <c r="L206" s="143">
        <f>L37</f>
        <v>0</v>
      </c>
      <c r="M206" s="143">
        <f>M37</f>
        <v>0</v>
      </c>
      <c r="N206" s="143">
        <f>N37</f>
        <v>0</v>
      </c>
      <c r="O206" s="11">
        <f>O37</f>
        <v>0</v>
      </c>
      <c r="P206" s="13">
        <f t="shared" si="176"/>
        <v>0</v>
      </c>
      <c r="Q206" s="222" t="str">
        <f t="shared" si="202"/>
        <v/>
      </c>
      <c r="R206" s="18">
        <f t="shared" ref="R206:R207" si="217">SUM(F206,L206)</f>
        <v>0</v>
      </c>
      <c r="S206" s="13">
        <f t="shared" si="208"/>
        <v>0</v>
      </c>
      <c r="T206" s="13">
        <f t="shared" ref="T206:T207" si="218">SUM(G206,N206)</f>
        <v>0</v>
      </c>
      <c r="U206" s="13">
        <f t="shared" ref="U206:U207" si="219">SUM(H206,O206)</f>
        <v>0</v>
      </c>
      <c r="V206" s="14">
        <f t="shared" ref="V206:V207" si="220">U206-T206</f>
        <v>0</v>
      </c>
      <c r="W206" s="171" t="str">
        <f t="shared" ref="W206:W207" si="221">IFERROR(100%*(U206/T206),"")</f>
        <v/>
      </c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</row>
    <row r="207" spans="1:196" s="63" customFormat="1" ht="32.25" hidden="1" customHeight="1" x14ac:dyDescent="0.3">
      <c r="B207" s="97"/>
      <c r="C207" s="97"/>
      <c r="D207" s="97"/>
      <c r="E207" s="160" t="s">
        <v>347</v>
      </c>
      <c r="F207" s="11">
        <f>F84</f>
        <v>96.1</v>
      </c>
      <c r="G207" s="11">
        <f>G84</f>
        <v>38.9</v>
      </c>
      <c r="H207" s="11">
        <f>H84</f>
        <v>10.4</v>
      </c>
      <c r="I207" s="11"/>
      <c r="J207" s="14">
        <f t="shared" si="141"/>
        <v>-28.5</v>
      </c>
      <c r="K207" s="157">
        <f t="shared" si="201"/>
        <v>0.26735218508997433</v>
      </c>
      <c r="L207" s="11">
        <f>L84</f>
        <v>0</v>
      </c>
      <c r="M207" s="11">
        <f>M84</f>
        <v>0</v>
      </c>
      <c r="N207" s="11">
        <f>N84</f>
        <v>0</v>
      </c>
      <c r="O207" s="11">
        <f>O84</f>
        <v>0</v>
      </c>
      <c r="P207" s="13">
        <f t="shared" si="176"/>
        <v>0</v>
      </c>
      <c r="Q207" s="222" t="str">
        <f t="shared" si="202"/>
        <v/>
      </c>
      <c r="R207" s="18">
        <f t="shared" si="217"/>
        <v>96.1</v>
      </c>
      <c r="S207" s="13">
        <f t="shared" si="208"/>
        <v>96.1</v>
      </c>
      <c r="T207" s="13">
        <f t="shared" si="218"/>
        <v>38.9</v>
      </c>
      <c r="U207" s="13">
        <f t="shared" si="219"/>
        <v>10.4</v>
      </c>
      <c r="V207" s="14">
        <f t="shared" si="220"/>
        <v>-28.5</v>
      </c>
      <c r="W207" s="171">
        <f t="shared" si="221"/>
        <v>0.26735218508997433</v>
      </c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</row>
    <row r="208" spans="1:196" s="63" customFormat="1" ht="28.5" hidden="1" customHeight="1" x14ac:dyDescent="0.3">
      <c r="B208" s="97"/>
      <c r="C208" s="97"/>
      <c r="D208" s="97"/>
      <c r="E208" s="186" t="s">
        <v>339</v>
      </c>
      <c r="F208" s="11">
        <f>F113</f>
        <v>0</v>
      </c>
      <c r="G208" s="11">
        <f>G114</f>
        <v>0</v>
      </c>
      <c r="H208" s="11">
        <f>H114</f>
        <v>0</v>
      </c>
      <c r="I208" s="11">
        <f>I114</f>
        <v>0</v>
      </c>
      <c r="J208" s="14">
        <f t="shared" si="141"/>
        <v>0</v>
      </c>
      <c r="K208" s="157" t="str">
        <f t="shared" si="201"/>
        <v/>
      </c>
      <c r="L208" s="11">
        <f>L114</f>
        <v>0</v>
      </c>
      <c r="M208" s="11">
        <f>M114</f>
        <v>0</v>
      </c>
      <c r="N208" s="11">
        <f>N114</f>
        <v>0</v>
      </c>
      <c r="O208" s="11">
        <f>O114</f>
        <v>0</v>
      </c>
      <c r="P208" s="14">
        <f t="shared" si="176"/>
        <v>0</v>
      </c>
      <c r="Q208" s="222" t="str">
        <f t="shared" si="202"/>
        <v/>
      </c>
      <c r="R208" s="18">
        <f t="shared" ref="R208:R209" si="222">SUM(F208,L208)</f>
        <v>0</v>
      </c>
      <c r="S208" s="13">
        <f t="shared" si="208"/>
        <v>0</v>
      </c>
      <c r="T208" s="185">
        <f t="shared" ref="T208" si="223">SUM(G208,N208)</f>
        <v>0</v>
      </c>
      <c r="U208" s="185">
        <f t="shared" ref="U208" si="224">SUM(H208,O208)</f>
        <v>0</v>
      </c>
      <c r="V208" s="14">
        <f t="shared" ref="V208:V209" si="225">U208-T208</f>
        <v>0</v>
      </c>
      <c r="W208" s="171" t="str">
        <f t="shared" ref="W208:W209" si="226">IFERROR(100%*(U208/T208),"")</f>
        <v/>
      </c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</row>
    <row r="209" spans="2:196" s="63" customFormat="1" ht="78.75" hidden="1" customHeight="1" x14ac:dyDescent="0.3">
      <c r="B209" s="97"/>
      <c r="C209" s="97"/>
      <c r="D209" s="97"/>
      <c r="E209" s="160" t="s">
        <v>343</v>
      </c>
      <c r="F209" s="11">
        <f>F66</f>
        <v>0</v>
      </c>
      <c r="G209" s="11">
        <f>G66</f>
        <v>0</v>
      </c>
      <c r="H209" s="11">
        <f>H66</f>
        <v>0</v>
      </c>
      <c r="I209" s="11"/>
      <c r="J209" s="14">
        <f t="shared" si="141"/>
        <v>0</v>
      </c>
      <c r="K209" s="157" t="str">
        <f t="shared" si="201"/>
        <v/>
      </c>
      <c r="L209" s="11">
        <f>L66</f>
        <v>0</v>
      </c>
      <c r="M209" s="11">
        <f>M66</f>
        <v>0</v>
      </c>
      <c r="N209" s="11">
        <f>N66</f>
        <v>0</v>
      </c>
      <c r="O209" s="11">
        <f>O66</f>
        <v>0</v>
      </c>
      <c r="P209" s="14">
        <f t="shared" si="176"/>
        <v>0</v>
      </c>
      <c r="Q209" s="222" t="str">
        <f t="shared" si="202"/>
        <v/>
      </c>
      <c r="R209" s="18">
        <f t="shared" si="222"/>
        <v>0</v>
      </c>
      <c r="S209" s="13">
        <f t="shared" si="208"/>
        <v>0</v>
      </c>
      <c r="T209" s="13">
        <f>SUM(G209,N209)</f>
        <v>0</v>
      </c>
      <c r="U209" s="13">
        <f>SUM(H209,O209)</f>
        <v>0</v>
      </c>
      <c r="V209" s="109">
        <f t="shared" si="225"/>
        <v>0</v>
      </c>
      <c r="W209" s="171" t="str">
        <f t="shared" si="226"/>
        <v/>
      </c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</row>
    <row r="210" spans="2:196" s="41" customFormat="1" ht="26.25" hidden="1" customHeight="1" x14ac:dyDescent="0.3">
      <c r="B210" s="100"/>
      <c r="C210" s="100"/>
      <c r="D210" s="100"/>
      <c r="E210" s="187" t="s">
        <v>336</v>
      </c>
      <c r="F210" s="151">
        <f>SUM(F32,F35)</f>
        <v>143.19999999999999</v>
      </c>
      <c r="G210" s="151">
        <f>SUM(G32,G35)</f>
        <v>86.1</v>
      </c>
      <c r="H210" s="151">
        <f>SUM(H32,H35)</f>
        <v>11.8</v>
      </c>
      <c r="I210" s="11">
        <f>I32</f>
        <v>9.6315521944648918E-6</v>
      </c>
      <c r="J210" s="14">
        <f t="shared" si="141"/>
        <v>-74.3</v>
      </c>
      <c r="K210" s="157">
        <f t="shared" si="201"/>
        <v>0.13704994192799072</v>
      </c>
      <c r="L210" s="151">
        <f>SUM(L32,L35)</f>
        <v>48</v>
      </c>
      <c r="M210" s="151">
        <f>SUM(M32,M35)</f>
        <v>48</v>
      </c>
      <c r="N210" s="151">
        <f>SUM(N32,N35)</f>
        <v>0.9</v>
      </c>
      <c r="O210" s="151">
        <f>SUM(O32,O35)</f>
        <v>0</v>
      </c>
      <c r="P210" s="14">
        <f t="shared" si="176"/>
        <v>-0.9</v>
      </c>
      <c r="Q210" s="222">
        <f t="shared" si="202"/>
        <v>0</v>
      </c>
      <c r="R210" s="18">
        <f t="shared" si="209"/>
        <v>191.2</v>
      </c>
      <c r="S210" s="13">
        <f t="shared" si="208"/>
        <v>191.2</v>
      </c>
      <c r="T210" s="165">
        <f t="shared" si="210"/>
        <v>87</v>
      </c>
      <c r="U210" s="165">
        <f t="shared" si="211"/>
        <v>11.8</v>
      </c>
      <c r="V210" s="14">
        <f t="shared" si="212"/>
        <v>-75.2</v>
      </c>
      <c r="W210" s="171">
        <f t="shared" si="213"/>
        <v>0.13563218390804599</v>
      </c>
      <c r="X210" s="224"/>
      <c r="Y210" s="224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</row>
    <row r="211" spans="2:196" s="101" customFormat="1" ht="32.25" hidden="1" customHeight="1" x14ac:dyDescent="0.4">
      <c r="B211" s="102"/>
      <c r="C211" s="102"/>
      <c r="D211" s="102"/>
      <c r="E211" s="145" t="s">
        <v>309</v>
      </c>
      <c r="F211" s="149">
        <f>SUM(F200:F210)</f>
        <v>187572</v>
      </c>
      <c r="G211" s="149">
        <f>SUM(G200:G210)</f>
        <v>110678.39999999999</v>
      </c>
      <c r="H211" s="149">
        <f>SUM(H200:H210)</f>
        <v>109924.9</v>
      </c>
      <c r="I211" s="149"/>
      <c r="J211" s="14">
        <f t="shared" si="141"/>
        <v>-753.5</v>
      </c>
      <c r="K211" s="157">
        <f t="shared" si="201"/>
        <v>0.99319198687368082</v>
      </c>
      <c r="L211" s="149">
        <f>SUM(L200:L210)</f>
        <v>2065.4</v>
      </c>
      <c r="M211" s="149">
        <f>SUM(M200:M210)</f>
        <v>2065.4</v>
      </c>
      <c r="N211" s="149">
        <f>SUM(N200:N210)</f>
        <v>2018.3000000000002</v>
      </c>
      <c r="O211" s="223">
        <f>SUM(O200:O210)</f>
        <v>0</v>
      </c>
      <c r="P211" s="14">
        <f t="shared" si="176"/>
        <v>-2018.3000000000002</v>
      </c>
      <c r="Q211" s="222">
        <f t="shared" si="202"/>
        <v>0</v>
      </c>
      <c r="R211" s="110">
        <f t="shared" si="209"/>
        <v>189637.4</v>
      </c>
      <c r="S211" s="13">
        <f t="shared" ref="S211" si="227">SUM(F211,M211)</f>
        <v>189637.4</v>
      </c>
      <c r="T211" s="13">
        <f t="shared" si="210"/>
        <v>112696.7</v>
      </c>
      <c r="U211" s="13">
        <f>SUM(H211,O211)</f>
        <v>109924.9</v>
      </c>
      <c r="V211" s="14">
        <f t="shared" si="212"/>
        <v>-2771.8000000000029</v>
      </c>
      <c r="W211" s="107">
        <f t="shared" si="213"/>
        <v>0.97540478115153328</v>
      </c>
      <c r="X211" s="104"/>
      <c r="Y211" s="104"/>
      <c r="Z211" s="104"/>
      <c r="AA211" s="104" t="s">
        <v>216</v>
      </c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  <c r="BP211" s="105"/>
      <c r="BQ211" s="105"/>
      <c r="BR211" s="105"/>
      <c r="BS211" s="105"/>
      <c r="BT211" s="105"/>
      <c r="BU211" s="105"/>
      <c r="BV211" s="105"/>
      <c r="BW211" s="105"/>
      <c r="BX211" s="105"/>
      <c r="BY211" s="105"/>
      <c r="BZ211" s="105"/>
      <c r="CA211" s="105"/>
      <c r="CB211" s="105"/>
      <c r="CC211" s="105"/>
      <c r="CD211" s="105"/>
      <c r="CE211" s="105"/>
      <c r="CF211" s="105"/>
      <c r="CG211" s="105"/>
      <c r="CH211" s="105"/>
      <c r="CI211" s="105"/>
      <c r="CJ211" s="105"/>
      <c r="CK211" s="105"/>
      <c r="CL211" s="105"/>
      <c r="CM211" s="105"/>
      <c r="CN211" s="105"/>
      <c r="CO211" s="105"/>
      <c r="CP211" s="105"/>
      <c r="CQ211" s="105"/>
      <c r="CR211" s="105"/>
      <c r="CS211" s="105"/>
      <c r="CT211" s="105"/>
      <c r="CU211" s="105"/>
      <c r="CV211" s="105"/>
      <c r="CW211" s="105"/>
      <c r="CX211" s="105"/>
      <c r="CY211" s="105"/>
      <c r="CZ211" s="105"/>
      <c r="DA211" s="105"/>
      <c r="DB211" s="105"/>
      <c r="DC211" s="105"/>
      <c r="DD211" s="105"/>
      <c r="DE211" s="105"/>
      <c r="DF211" s="105"/>
      <c r="DG211" s="105"/>
      <c r="DH211" s="105"/>
      <c r="DI211" s="105"/>
      <c r="DJ211" s="105"/>
      <c r="DK211" s="105"/>
      <c r="DL211" s="105"/>
      <c r="DM211" s="105"/>
      <c r="DN211" s="105"/>
      <c r="DO211" s="105"/>
      <c r="DP211" s="105"/>
      <c r="DQ211" s="105"/>
      <c r="DR211" s="105"/>
      <c r="DS211" s="105"/>
      <c r="DT211" s="105"/>
      <c r="DU211" s="105"/>
      <c r="DV211" s="105"/>
      <c r="DW211" s="105"/>
      <c r="DX211" s="105"/>
      <c r="DY211" s="105"/>
      <c r="DZ211" s="105"/>
      <c r="EA211" s="105"/>
      <c r="EB211" s="105"/>
      <c r="EC211" s="105"/>
      <c r="ED211" s="105"/>
      <c r="EE211" s="105"/>
      <c r="EF211" s="105"/>
      <c r="EG211" s="105"/>
      <c r="EH211" s="105"/>
      <c r="EI211" s="105"/>
      <c r="EJ211" s="105"/>
      <c r="EK211" s="105"/>
      <c r="EL211" s="105"/>
      <c r="EM211" s="105"/>
      <c r="EN211" s="105"/>
      <c r="EO211" s="105"/>
      <c r="EP211" s="105"/>
      <c r="EQ211" s="105"/>
      <c r="ER211" s="105"/>
      <c r="ES211" s="105"/>
      <c r="ET211" s="105"/>
      <c r="EU211" s="105"/>
      <c r="EV211" s="105"/>
      <c r="EW211" s="105"/>
      <c r="EX211" s="105"/>
      <c r="EY211" s="105"/>
      <c r="EZ211" s="105"/>
      <c r="FA211" s="105"/>
      <c r="FB211" s="105"/>
      <c r="FC211" s="105"/>
      <c r="FD211" s="105"/>
      <c r="FE211" s="105"/>
      <c r="FF211" s="105"/>
      <c r="FG211" s="105"/>
      <c r="FH211" s="105"/>
      <c r="FI211" s="105"/>
      <c r="FJ211" s="105"/>
      <c r="FK211" s="105"/>
      <c r="FL211" s="105"/>
      <c r="FM211" s="105"/>
      <c r="FN211" s="105"/>
      <c r="FO211" s="105"/>
      <c r="FP211" s="105"/>
      <c r="FQ211" s="105"/>
      <c r="FR211" s="105"/>
      <c r="FS211" s="105"/>
      <c r="FT211" s="105"/>
      <c r="FU211" s="105"/>
      <c r="FV211" s="105"/>
      <c r="FW211" s="105"/>
      <c r="FX211" s="105"/>
      <c r="FY211" s="105"/>
      <c r="FZ211" s="105"/>
      <c r="GA211" s="105"/>
      <c r="GB211" s="105"/>
      <c r="GC211" s="105"/>
      <c r="GD211" s="105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</row>
    <row r="212" spans="2:196" s="101" customFormat="1" ht="32.25" hidden="1" customHeight="1" x14ac:dyDescent="0.4">
      <c r="B212" s="102"/>
      <c r="C212" s="102"/>
      <c r="D212" s="102"/>
      <c r="E212" s="145" t="s">
        <v>311</v>
      </c>
      <c r="F212" s="149">
        <f>SUM(F213:F214)</f>
        <v>187572</v>
      </c>
      <c r="G212" s="149">
        <f t="shared" ref="G212:H212" si="228">SUM(G213:G214)</f>
        <v>110678.39999999999</v>
      </c>
      <c r="H212" s="149">
        <f t="shared" si="228"/>
        <v>109924.9</v>
      </c>
      <c r="I212" s="149"/>
      <c r="J212" s="14">
        <f t="shared" si="141"/>
        <v>-753.5</v>
      </c>
      <c r="K212" s="157">
        <f t="shared" si="201"/>
        <v>0.99319198687368082</v>
      </c>
      <c r="L212" s="149">
        <f t="shared" ref="L212:O212" si="229">SUM(L213:L214)</f>
        <v>2065.4</v>
      </c>
      <c r="M212" s="149">
        <f t="shared" si="229"/>
        <v>2065.4</v>
      </c>
      <c r="N212" s="149">
        <f t="shared" si="229"/>
        <v>2018.3000000000002</v>
      </c>
      <c r="O212" s="149">
        <f t="shared" si="229"/>
        <v>0</v>
      </c>
      <c r="P212" s="14">
        <f t="shared" si="176"/>
        <v>-2018.3000000000002</v>
      </c>
      <c r="Q212" s="222">
        <f t="shared" si="202"/>
        <v>0</v>
      </c>
      <c r="R212" s="110">
        <f t="shared" ref="R212:R215" si="230">SUM(F212,L212)</f>
        <v>189637.4</v>
      </c>
      <c r="S212" s="13">
        <f t="shared" ref="S212" si="231">SUM(F212,M212)</f>
        <v>189637.4</v>
      </c>
      <c r="T212" s="13">
        <f t="shared" ref="T212" si="232">SUM(G212,N212)</f>
        <v>112696.7</v>
      </c>
      <c r="U212" s="13">
        <f>SUM(H212,O212)</f>
        <v>109924.9</v>
      </c>
      <c r="V212" s="14">
        <f t="shared" ref="V212" si="233">U212-T212</f>
        <v>-2771.8000000000029</v>
      </c>
      <c r="W212" s="107">
        <f t="shared" ref="W212" si="234">IFERROR(100%*(U212/T212),"")</f>
        <v>0.97540478115153328</v>
      </c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  <c r="BK212" s="105"/>
      <c r="BL212" s="105"/>
      <c r="BM212" s="105"/>
      <c r="BN212" s="105"/>
      <c r="BO212" s="105"/>
      <c r="BP212" s="105"/>
      <c r="BQ212" s="105"/>
      <c r="BR212" s="105"/>
      <c r="BS212" s="105"/>
      <c r="BT212" s="105"/>
      <c r="BU212" s="105"/>
      <c r="BV212" s="105"/>
      <c r="BW212" s="105"/>
      <c r="BX212" s="105"/>
      <c r="BY212" s="105"/>
      <c r="BZ212" s="105"/>
      <c r="CA212" s="105"/>
      <c r="CB212" s="105"/>
      <c r="CC212" s="105"/>
      <c r="CD212" s="105"/>
      <c r="CE212" s="105"/>
      <c r="CF212" s="105"/>
      <c r="CG212" s="105"/>
      <c r="CH212" s="105"/>
      <c r="CI212" s="105"/>
      <c r="CJ212" s="105"/>
      <c r="CK212" s="105"/>
      <c r="CL212" s="105"/>
      <c r="CM212" s="105"/>
      <c r="CN212" s="105"/>
      <c r="CO212" s="105"/>
      <c r="CP212" s="105"/>
      <c r="CQ212" s="105"/>
      <c r="CR212" s="105"/>
      <c r="CS212" s="105"/>
      <c r="CT212" s="105"/>
      <c r="CU212" s="105"/>
      <c r="CV212" s="105"/>
      <c r="CW212" s="105"/>
      <c r="CX212" s="105"/>
      <c r="CY212" s="105"/>
      <c r="CZ212" s="105"/>
      <c r="DA212" s="105"/>
      <c r="DB212" s="105"/>
      <c r="DC212" s="105"/>
      <c r="DD212" s="105"/>
      <c r="DE212" s="105"/>
      <c r="DF212" s="105"/>
      <c r="DG212" s="105"/>
      <c r="DH212" s="105"/>
      <c r="DI212" s="105"/>
      <c r="DJ212" s="105"/>
      <c r="DK212" s="105"/>
      <c r="DL212" s="105"/>
      <c r="DM212" s="105"/>
      <c r="DN212" s="105"/>
      <c r="DO212" s="105"/>
      <c r="DP212" s="105"/>
      <c r="DQ212" s="105"/>
      <c r="DR212" s="105"/>
      <c r="DS212" s="105"/>
      <c r="DT212" s="105"/>
      <c r="DU212" s="105"/>
      <c r="DV212" s="105"/>
      <c r="DW212" s="105"/>
      <c r="DX212" s="105"/>
      <c r="DY212" s="105"/>
      <c r="DZ212" s="105"/>
      <c r="EA212" s="105"/>
      <c r="EB212" s="105"/>
      <c r="EC212" s="105"/>
      <c r="ED212" s="105"/>
      <c r="EE212" s="105"/>
      <c r="EF212" s="105"/>
      <c r="EG212" s="105"/>
      <c r="EH212" s="105"/>
      <c r="EI212" s="105"/>
      <c r="EJ212" s="105"/>
      <c r="EK212" s="105"/>
      <c r="EL212" s="105"/>
      <c r="EM212" s="105"/>
      <c r="EN212" s="105"/>
      <c r="EO212" s="105"/>
      <c r="EP212" s="105"/>
      <c r="EQ212" s="105"/>
      <c r="ER212" s="105"/>
      <c r="ES212" s="105"/>
      <c r="ET212" s="105"/>
      <c r="EU212" s="105"/>
      <c r="EV212" s="105"/>
      <c r="EW212" s="105"/>
      <c r="EX212" s="105"/>
      <c r="EY212" s="105"/>
      <c r="EZ212" s="105"/>
      <c r="FA212" s="105"/>
      <c r="FB212" s="105"/>
      <c r="FC212" s="105"/>
      <c r="FD212" s="105"/>
      <c r="FE212" s="105"/>
      <c r="FF212" s="105"/>
      <c r="FG212" s="105"/>
      <c r="FH212" s="105"/>
      <c r="FI212" s="105"/>
      <c r="FJ212" s="105"/>
      <c r="FK212" s="105"/>
      <c r="FL212" s="105"/>
      <c r="FM212" s="105"/>
      <c r="FN212" s="105"/>
      <c r="FO212" s="105"/>
      <c r="FP212" s="105"/>
      <c r="FQ212" s="105"/>
      <c r="FR212" s="105"/>
      <c r="FS212" s="105"/>
      <c r="FT212" s="105"/>
      <c r="FU212" s="105"/>
      <c r="FV212" s="105"/>
      <c r="FW212" s="105"/>
      <c r="FX212" s="105"/>
      <c r="FY212" s="105"/>
      <c r="FZ212" s="105"/>
      <c r="GA212" s="105"/>
      <c r="GB212" s="105"/>
      <c r="GC212" s="105"/>
      <c r="GD212" s="105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</row>
    <row r="213" spans="2:196" s="48" customFormat="1" ht="73.5" hidden="1" customHeight="1" x14ac:dyDescent="0.3">
      <c r="B213" s="106"/>
      <c r="C213" s="106"/>
      <c r="D213" s="106"/>
      <c r="E213" s="163" t="s">
        <v>310</v>
      </c>
      <c r="F213" s="150">
        <f>SUM(F200:F209)</f>
        <v>187428.8</v>
      </c>
      <c r="G213" s="150">
        <f>SUM(G200:G209)</f>
        <v>110592.29999999999</v>
      </c>
      <c r="H213" s="150">
        <f t="shared" ref="H213:I213" si="235">SUM(H200:H209)</f>
        <v>109913.09999999999</v>
      </c>
      <c r="I213" s="150">
        <f t="shared" si="235"/>
        <v>0</v>
      </c>
      <c r="J213" s="14">
        <f t="shared" si="141"/>
        <v>-679.19999999999709</v>
      </c>
      <c r="K213" s="157">
        <f t="shared" si="201"/>
        <v>0.99385852360426541</v>
      </c>
      <c r="L213" s="150">
        <f t="shared" ref="L213:O213" si="236">SUM(L200:L209)</f>
        <v>2017.4</v>
      </c>
      <c r="M213" s="150">
        <f t="shared" si="236"/>
        <v>2017.4</v>
      </c>
      <c r="N213" s="150">
        <f t="shared" si="236"/>
        <v>2017.4</v>
      </c>
      <c r="O213" s="150">
        <f t="shared" si="236"/>
        <v>0</v>
      </c>
      <c r="P213" s="14">
        <f t="shared" si="176"/>
        <v>-2017.4</v>
      </c>
      <c r="Q213" s="222">
        <f t="shared" si="202"/>
        <v>0</v>
      </c>
      <c r="R213" s="110">
        <f t="shared" si="230"/>
        <v>189446.19999999998</v>
      </c>
      <c r="S213" s="13">
        <f>SUM(F213,M213)</f>
        <v>189446.19999999998</v>
      </c>
      <c r="T213" s="13">
        <f t="shared" si="210"/>
        <v>112609.69999999998</v>
      </c>
      <c r="U213" s="13">
        <f t="shared" si="211"/>
        <v>109913.09999999999</v>
      </c>
      <c r="V213" s="14">
        <f t="shared" si="212"/>
        <v>-2696.5999999999913</v>
      </c>
      <c r="W213" s="171">
        <f t="shared" si="213"/>
        <v>0.97605357264960313</v>
      </c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</row>
    <row r="214" spans="2:196" s="48" customFormat="1" ht="25.5" hidden="1" customHeight="1" x14ac:dyDescent="0.3">
      <c r="B214" s="106"/>
      <c r="C214" s="106"/>
      <c r="D214" s="106"/>
      <c r="E214" s="163" t="s">
        <v>336</v>
      </c>
      <c r="F214" s="151">
        <f>SUM(F32,F35)</f>
        <v>143.19999999999999</v>
      </c>
      <c r="G214" s="151">
        <f>SUM(G32,G35)</f>
        <v>86.1</v>
      </c>
      <c r="H214" s="151">
        <f>SUM(H32,H35)</f>
        <v>11.8</v>
      </c>
      <c r="I214" s="151">
        <f>SUM(I32)</f>
        <v>9.6315521944648918E-6</v>
      </c>
      <c r="J214" s="14">
        <f t="shared" si="141"/>
        <v>-74.3</v>
      </c>
      <c r="K214" s="157">
        <f t="shared" si="201"/>
        <v>0.13704994192799072</v>
      </c>
      <c r="L214" s="151">
        <f>SUM(L32,L35)</f>
        <v>48</v>
      </c>
      <c r="M214" s="151">
        <f>SUM(M32,M35)</f>
        <v>48</v>
      </c>
      <c r="N214" s="151">
        <f>SUM(N32,N35)</f>
        <v>0.9</v>
      </c>
      <c r="O214" s="151">
        <f>SUM(O32,O35)</f>
        <v>0</v>
      </c>
      <c r="P214" s="14">
        <f t="shared" si="176"/>
        <v>-0.9</v>
      </c>
      <c r="Q214" s="222">
        <f t="shared" si="202"/>
        <v>0</v>
      </c>
      <c r="R214" s="110">
        <f t="shared" si="230"/>
        <v>191.2</v>
      </c>
      <c r="S214" s="13">
        <f t="shared" ref="S214" si="237">SUM(F214,M214)</f>
        <v>191.2</v>
      </c>
      <c r="T214" s="13">
        <f t="shared" si="210"/>
        <v>87</v>
      </c>
      <c r="U214" s="13">
        <f t="shared" si="211"/>
        <v>11.8</v>
      </c>
      <c r="V214" s="14">
        <f t="shared" si="212"/>
        <v>-75.2</v>
      </c>
      <c r="W214" s="171">
        <f t="shared" si="213"/>
        <v>0.13563218390804599</v>
      </c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</row>
    <row r="215" spans="2:196" s="48" customFormat="1" ht="35.25" hidden="1" customHeight="1" x14ac:dyDescent="0.3">
      <c r="E215" s="163" t="s">
        <v>308</v>
      </c>
      <c r="F215" s="151">
        <f>F211</f>
        <v>187572</v>
      </c>
      <c r="G215" s="151">
        <f t="shared" ref="G215:H215" si="238">G211</f>
        <v>110678.39999999999</v>
      </c>
      <c r="H215" s="151">
        <f t="shared" si="238"/>
        <v>109924.9</v>
      </c>
      <c r="I215" s="152"/>
      <c r="J215" s="14">
        <f t="shared" si="141"/>
        <v>-753.5</v>
      </c>
      <c r="K215" s="157">
        <f t="shared" si="201"/>
        <v>0.99319198687368082</v>
      </c>
      <c r="L215" s="151">
        <f t="shared" ref="L215:O215" si="239">L211</f>
        <v>2065.4</v>
      </c>
      <c r="M215" s="151">
        <f t="shared" si="239"/>
        <v>2065.4</v>
      </c>
      <c r="N215" s="151">
        <f t="shared" si="239"/>
        <v>2018.3000000000002</v>
      </c>
      <c r="O215" s="151">
        <f t="shared" si="239"/>
        <v>0</v>
      </c>
      <c r="P215" s="14">
        <f t="shared" si="176"/>
        <v>-2018.3000000000002</v>
      </c>
      <c r="Q215" s="222">
        <f t="shared" si="202"/>
        <v>0</v>
      </c>
      <c r="R215" s="110">
        <f t="shared" si="230"/>
        <v>189637.4</v>
      </c>
      <c r="S215" s="13">
        <f>SUM(F215,M215)</f>
        <v>189637.4</v>
      </c>
      <c r="T215" s="13">
        <f t="shared" si="210"/>
        <v>112696.7</v>
      </c>
      <c r="U215" s="13">
        <f t="shared" si="211"/>
        <v>109924.9</v>
      </c>
      <c r="V215" s="14">
        <f t="shared" si="212"/>
        <v>-2771.8000000000029</v>
      </c>
      <c r="W215" s="171">
        <f t="shared" si="213"/>
        <v>0.97540478115153328</v>
      </c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</row>
    <row r="216" spans="2:196" s="48" customFormat="1" ht="33.75" hidden="1" customHeight="1" x14ac:dyDescent="0.35">
      <c r="E216" s="163" t="s">
        <v>307</v>
      </c>
      <c r="F216" s="153"/>
      <c r="G216" s="153"/>
      <c r="H216" s="153"/>
      <c r="I216" s="154"/>
      <c r="J216" s="154"/>
      <c r="K216" s="155"/>
      <c r="L216" s="146">
        <f>L201</f>
        <v>0</v>
      </c>
      <c r="M216" s="146">
        <f>M201</f>
        <v>0</v>
      </c>
      <c r="N216" s="146">
        <f>N201</f>
        <v>0</v>
      </c>
      <c r="O216" s="112">
        <f>O200</f>
        <v>0</v>
      </c>
      <c r="P216" s="14">
        <f t="shared" si="176"/>
        <v>0</v>
      </c>
      <c r="Q216" s="222" t="str">
        <f t="shared" si="202"/>
        <v/>
      </c>
      <c r="R216" s="18">
        <f t="shared" si="209"/>
        <v>0</v>
      </c>
      <c r="S216" s="13">
        <f t="shared" ref="S216" si="240">SUM(G216,M216)</f>
        <v>0</v>
      </c>
      <c r="T216" s="13">
        <f t="shared" si="210"/>
        <v>0</v>
      </c>
      <c r="U216" s="13">
        <f t="shared" si="211"/>
        <v>0</v>
      </c>
      <c r="V216" s="13">
        <f t="shared" si="212"/>
        <v>0</v>
      </c>
      <c r="W216" s="108" t="str">
        <f t="shared" si="213"/>
        <v/>
      </c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</row>
    <row r="217" spans="2:196" ht="25.5" x14ac:dyDescent="0.35">
      <c r="B217" s="3"/>
      <c r="C217" s="3"/>
      <c r="D217" s="3"/>
      <c r="E217" s="139"/>
      <c r="F217" s="156"/>
      <c r="G217" s="156"/>
      <c r="H217" s="156"/>
      <c r="I217" s="156"/>
      <c r="J217" s="156"/>
      <c r="K217" s="156"/>
      <c r="L217" s="147"/>
      <c r="M217" s="147"/>
      <c r="N217" s="147"/>
      <c r="O217" s="113"/>
      <c r="P217" s="113"/>
      <c r="Q217" s="113"/>
      <c r="R217" s="113"/>
      <c r="S217" s="113"/>
      <c r="T217" s="113"/>
      <c r="U217" s="113"/>
      <c r="V217" s="17"/>
      <c r="W217" s="1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ht="25.5" x14ac:dyDescent="0.35">
      <c r="B218" s="3"/>
      <c r="C218" s="3"/>
      <c r="D218" s="3"/>
      <c r="E218" s="139"/>
      <c r="F218" s="88"/>
      <c r="G218" s="88"/>
      <c r="H218" s="89"/>
      <c r="I218" s="89"/>
      <c r="J218" s="89"/>
      <c r="K218" s="148"/>
      <c r="L218" s="89"/>
      <c r="M218" s="89"/>
      <c r="N218" s="89"/>
      <c r="O218" s="10"/>
      <c r="P218" s="90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ht="25.5" x14ac:dyDescent="0.35">
      <c r="B219" s="3"/>
      <c r="C219" s="3"/>
      <c r="D219" s="3"/>
      <c r="E219" s="139"/>
      <c r="F219" s="88"/>
      <c r="G219" s="88"/>
      <c r="H219" s="89"/>
      <c r="I219" s="89"/>
      <c r="J219" s="89"/>
      <c r="K219" s="148"/>
      <c r="L219" s="89"/>
      <c r="M219" s="89"/>
      <c r="N219" s="89"/>
      <c r="O219" s="10"/>
      <c r="P219" s="90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ht="25.5" x14ac:dyDescent="0.35">
      <c r="B220" s="3"/>
      <c r="C220" s="3"/>
      <c r="D220" s="3"/>
      <c r="E220" s="139"/>
      <c r="F220" s="88"/>
      <c r="G220" s="88"/>
      <c r="H220" s="89"/>
      <c r="I220" s="89"/>
      <c r="J220" s="89"/>
      <c r="K220" s="148"/>
      <c r="L220" s="89"/>
      <c r="M220" s="89"/>
      <c r="N220" s="89"/>
      <c r="O220" s="10"/>
      <c r="P220" s="90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ht="25.5" x14ac:dyDescent="0.35">
      <c r="B221" s="3"/>
      <c r="C221" s="3"/>
      <c r="D221" s="3"/>
      <c r="E221" s="139"/>
      <c r="F221" s="88"/>
      <c r="G221" s="88"/>
      <c r="H221" s="89"/>
      <c r="I221" s="89"/>
      <c r="J221" s="89"/>
      <c r="K221" s="148"/>
      <c r="L221" s="89"/>
      <c r="M221" s="89"/>
      <c r="N221" s="89"/>
      <c r="O221" s="10"/>
      <c r="P221" s="90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ht="25.5" x14ac:dyDescent="0.35">
      <c r="B222" s="3"/>
      <c r="C222" s="3"/>
      <c r="D222" s="3"/>
      <c r="E222" s="139"/>
      <c r="F222" s="88"/>
      <c r="G222" s="88"/>
      <c r="H222" s="89"/>
      <c r="I222" s="89"/>
      <c r="J222" s="89"/>
      <c r="K222" s="148"/>
      <c r="L222" s="89"/>
      <c r="M222" s="89"/>
      <c r="N222" s="89"/>
      <c r="O222" s="10"/>
      <c r="P222" s="90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ht="25.5" x14ac:dyDescent="0.35">
      <c r="B223" s="3"/>
      <c r="C223" s="3"/>
      <c r="D223" s="3"/>
      <c r="E223" s="139"/>
      <c r="F223" s="88"/>
      <c r="G223" s="88"/>
      <c r="H223" s="89"/>
      <c r="I223" s="89"/>
      <c r="J223" s="89"/>
      <c r="K223" s="148"/>
      <c r="L223" s="89"/>
      <c r="M223" s="89"/>
      <c r="N223" s="89"/>
      <c r="O223" s="10"/>
      <c r="P223" s="90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ht="25.5" x14ac:dyDescent="0.35">
      <c r="B224" s="3"/>
      <c r="C224" s="3"/>
      <c r="D224" s="3"/>
      <c r="E224" s="139"/>
      <c r="F224" s="88"/>
      <c r="G224" s="88"/>
      <c r="H224" s="89"/>
      <c r="I224" s="89"/>
      <c r="J224" s="89"/>
      <c r="K224" s="148"/>
      <c r="L224" s="89"/>
      <c r="M224" s="89"/>
      <c r="N224" s="89"/>
      <c r="O224" s="10"/>
      <c r="P224" s="90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F225" s="91"/>
      <c r="G225" s="91"/>
      <c r="H225" s="10"/>
      <c r="I225" s="10"/>
      <c r="J225" s="10"/>
      <c r="K225" s="93"/>
      <c r="L225" s="10"/>
      <c r="M225" s="10"/>
      <c r="N225" s="10"/>
      <c r="O225" s="10"/>
      <c r="P225" s="90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F226" s="91"/>
      <c r="G226" s="91"/>
      <c r="H226" s="10"/>
      <c r="I226" s="10"/>
      <c r="J226" s="10"/>
      <c r="K226" s="93"/>
      <c r="L226" s="10"/>
      <c r="M226" s="10"/>
      <c r="N226" s="10"/>
      <c r="O226" s="10"/>
      <c r="P226" s="90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F227" s="91"/>
      <c r="G227" s="91"/>
      <c r="H227" s="10"/>
      <c r="I227" s="10"/>
      <c r="J227" s="10"/>
      <c r="K227" s="93"/>
      <c r="L227" s="10"/>
      <c r="M227" s="10"/>
      <c r="N227" s="10"/>
      <c r="O227" s="10"/>
      <c r="P227" s="90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F228" s="91"/>
      <c r="G228" s="91"/>
      <c r="H228" s="10"/>
      <c r="I228" s="10"/>
      <c r="J228" s="10"/>
      <c r="K228" s="93"/>
      <c r="L228" s="10"/>
      <c r="M228" s="10"/>
      <c r="N228" s="10"/>
      <c r="O228" s="10"/>
      <c r="P228" s="90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F229" s="91"/>
      <c r="G229" s="91"/>
      <c r="H229" s="10"/>
      <c r="I229" s="10"/>
      <c r="J229" s="10"/>
      <c r="K229" s="93"/>
      <c r="L229" s="10"/>
      <c r="M229" s="10"/>
      <c r="N229" s="10"/>
      <c r="O229" s="10"/>
      <c r="P229" s="90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91"/>
      <c r="G230" s="91"/>
      <c r="H230" s="10"/>
      <c r="I230" s="10"/>
      <c r="J230" s="10"/>
      <c r="K230" s="93"/>
      <c r="L230" s="10"/>
      <c r="M230" s="10"/>
      <c r="N230" s="10"/>
      <c r="O230" s="10"/>
      <c r="P230" s="90"/>
      <c r="Q230" s="10"/>
      <c r="R230" s="10"/>
      <c r="S230" s="10"/>
      <c r="T230" s="10"/>
      <c r="U230" s="10"/>
      <c r="V230" s="10"/>
      <c r="W230" s="10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91"/>
      <c r="G231" s="91"/>
      <c r="H231" s="10"/>
      <c r="I231" s="10"/>
      <c r="J231" s="10"/>
      <c r="K231" s="93"/>
      <c r="L231" s="10"/>
      <c r="M231" s="10"/>
      <c r="N231" s="10"/>
      <c r="O231" s="10"/>
      <c r="P231" s="90"/>
      <c r="Q231" s="10"/>
      <c r="R231" s="10"/>
      <c r="S231" s="10"/>
      <c r="T231" s="10"/>
      <c r="U231" s="10"/>
      <c r="V231" s="10"/>
      <c r="W231" s="10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91"/>
      <c r="G232" s="91"/>
      <c r="H232" s="10"/>
      <c r="I232" s="10"/>
      <c r="J232" s="10"/>
      <c r="K232" s="93"/>
      <c r="L232" s="10"/>
      <c r="M232" s="10"/>
      <c r="N232" s="10"/>
      <c r="O232" s="10"/>
      <c r="P232" s="90"/>
      <c r="Q232" s="10"/>
      <c r="R232" s="10"/>
      <c r="S232" s="10"/>
      <c r="T232" s="10"/>
      <c r="U232" s="10"/>
      <c r="V232" s="10"/>
      <c r="W232" s="10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91"/>
      <c r="G233" s="91"/>
      <c r="H233" s="10"/>
      <c r="I233" s="10"/>
      <c r="J233" s="10"/>
      <c r="K233" s="93"/>
      <c r="L233" s="10"/>
      <c r="M233" s="10"/>
      <c r="N233" s="10"/>
      <c r="O233" s="10"/>
      <c r="P233" s="90"/>
      <c r="Q233" s="10"/>
      <c r="R233" s="10"/>
      <c r="S233" s="10"/>
      <c r="T233" s="10"/>
      <c r="U233" s="10"/>
      <c r="V233" s="10"/>
      <c r="W233" s="10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91"/>
      <c r="G234" s="91"/>
      <c r="H234" s="10"/>
      <c r="I234" s="10"/>
      <c r="J234" s="10"/>
      <c r="K234" s="93"/>
      <c r="L234" s="10"/>
      <c r="M234" s="10"/>
      <c r="N234" s="10"/>
      <c r="O234" s="10"/>
      <c r="P234" s="90"/>
      <c r="Q234" s="10"/>
      <c r="R234" s="10"/>
      <c r="S234" s="10"/>
      <c r="T234" s="10"/>
      <c r="U234" s="10"/>
      <c r="V234" s="10"/>
      <c r="W234" s="10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91"/>
      <c r="G235" s="91"/>
      <c r="H235" s="10"/>
      <c r="I235" s="10"/>
      <c r="J235" s="10"/>
      <c r="K235" s="93"/>
      <c r="L235" s="10"/>
      <c r="M235" s="10"/>
      <c r="N235" s="10"/>
      <c r="O235" s="10"/>
      <c r="P235" s="90"/>
      <c r="Q235" s="10"/>
      <c r="R235" s="10"/>
      <c r="S235" s="10"/>
      <c r="T235" s="10"/>
      <c r="U235" s="10"/>
      <c r="V235" s="10"/>
      <c r="W235" s="10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91"/>
      <c r="G236" s="91"/>
      <c r="H236" s="10"/>
      <c r="I236" s="10"/>
      <c r="J236" s="10"/>
      <c r="K236" s="93"/>
      <c r="L236" s="10"/>
      <c r="M236" s="10"/>
      <c r="N236" s="10"/>
      <c r="O236" s="10"/>
      <c r="P236" s="90"/>
      <c r="Q236" s="10"/>
      <c r="R236" s="10"/>
      <c r="S236" s="10"/>
      <c r="T236" s="10"/>
      <c r="U236" s="10"/>
      <c r="V236" s="10"/>
      <c r="W236" s="10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91"/>
      <c r="G237" s="91"/>
      <c r="H237" s="10"/>
      <c r="I237" s="10"/>
      <c r="J237" s="10"/>
      <c r="K237" s="93"/>
      <c r="L237" s="10"/>
      <c r="M237" s="10"/>
      <c r="N237" s="10"/>
      <c r="O237" s="10"/>
      <c r="P237" s="90"/>
      <c r="Q237" s="10"/>
      <c r="R237" s="10"/>
      <c r="S237" s="10"/>
      <c r="T237" s="10"/>
      <c r="U237" s="10"/>
      <c r="V237" s="10"/>
      <c r="W237" s="10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91"/>
      <c r="G238" s="91"/>
      <c r="H238" s="10"/>
      <c r="I238" s="10"/>
      <c r="J238" s="10"/>
      <c r="K238" s="93"/>
      <c r="L238" s="10"/>
      <c r="M238" s="10"/>
      <c r="N238" s="10"/>
      <c r="O238" s="10"/>
      <c r="P238" s="90"/>
      <c r="Q238" s="10"/>
      <c r="R238" s="10"/>
      <c r="S238" s="10"/>
      <c r="T238" s="10"/>
      <c r="U238" s="10"/>
      <c r="V238" s="10"/>
      <c r="W238" s="10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91"/>
      <c r="G239" s="91"/>
      <c r="H239" s="10"/>
      <c r="I239" s="10"/>
      <c r="J239" s="10"/>
      <c r="K239" s="93"/>
      <c r="L239" s="10"/>
      <c r="M239" s="10"/>
      <c r="N239" s="10"/>
      <c r="O239" s="10"/>
      <c r="P239" s="90"/>
      <c r="Q239" s="10"/>
      <c r="R239" s="10"/>
      <c r="S239" s="10"/>
      <c r="T239" s="10"/>
      <c r="U239" s="10"/>
      <c r="V239" s="10"/>
      <c r="W239" s="10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91"/>
      <c r="G240" s="91"/>
      <c r="H240" s="10"/>
      <c r="I240" s="10"/>
      <c r="J240" s="10"/>
      <c r="K240" s="93"/>
      <c r="L240" s="10"/>
      <c r="M240" s="10"/>
      <c r="N240" s="10"/>
      <c r="O240" s="10"/>
      <c r="P240" s="90"/>
      <c r="Q240" s="10"/>
      <c r="R240" s="10"/>
      <c r="S240" s="10"/>
      <c r="T240" s="10"/>
      <c r="U240" s="10"/>
      <c r="V240" s="10"/>
      <c r="W240" s="10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91"/>
      <c r="G241" s="91"/>
      <c r="H241" s="10"/>
      <c r="I241" s="10"/>
      <c r="J241" s="10"/>
      <c r="K241" s="93"/>
      <c r="L241" s="10"/>
      <c r="M241" s="10"/>
      <c r="N241" s="10"/>
      <c r="O241" s="10"/>
      <c r="P241" s="90"/>
      <c r="Q241" s="10"/>
      <c r="R241" s="10"/>
      <c r="S241" s="10"/>
      <c r="T241" s="10"/>
      <c r="U241" s="10"/>
      <c r="V241" s="10"/>
      <c r="W241" s="10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91"/>
      <c r="G242" s="91"/>
      <c r="H242" s="10"/>
      <c r="I242" s="10"/>
      <c r="J242" s="10"/>
      <c r="K242" s="93"/>
      <c r="L242" s="10"/>
      <c r="M242" s="10"/>
      <c r="N242" s="10"/>
      <c r="O242" s="10"/>
      <c r="P242" s="90"/>
      <c r="Q242" s="10"/>
      <c r="R242" s="10"/>
      <c r="S242" s="10"/>
      <c r="T242" s="10"/>
      <c r="U242" s="10"/>
      <c r="V242" s="10"/>
      <c r="W242" s="10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91"/>
      <c r="G243" s="91"/>
      <c r="H243" s="10"/>
      <c r="I243" s="10"/>
      <c r="J243" s="10"/>
      <c r="K243" s="93"/>
      <c r="L243" s="10"/>
      <c r="M243" s="10"/>
      <c r="N243" s="10"/>
      <c r="O243" s="10"/>
      <c r="P243" s="90"/>
      <c r="Q243" s="10"/>
      <c r="R243" s="10"/>
      <c r="S243" s="10"/>
      <c r="T243" s="10"/>
      <c r="U243" s="10"/>
      <c r="V243" s="10"/>
      <c r="W243" s="10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91"/>
      <c r="G244" s="91"/>
      <c r="H244" s="10"/>
      <c r="I244" s="10"/>
      <c r="J244" s="10"/>
      <c r="K244" s="93"/>
      <c r="L244" s="10"/>
      <c r="M244" s="10"/>
      <c r="N244" s="10"/>
      <c r="O244" s="10"/>
      <c r="P244" s="90"/>
      <c r="Q244" s="10"/>
      <c r="R244" s="10"/>
      <c r="S244" s="10"/>
      <c r="T244" s="10"/>
      <c r="U244" s="10"/>
      <c r="V244" s="10"/>
      <c r="W244" s="10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91"/>
      <c r="G245" s="91"/>
      <c r="H245" s="10"/>
      <c r="I245" s="10"/>
      <c r="J245" s="10"/>
      <c r="K245" s="93"/>
      <c r="L245" s="10"/>
      <c r="M245" s="10"/>
      <c r="N245" s="10"/>
      <c r="O245" s="10"/>
      <c r="P245" s="90"/>
      <c r="Q245" s="10"/>
      <c r="R245" s="10"/>
      <c r="S245" s="10"/>
      <c r="T245" s="10"/>
      <c r="U245" s="10"/>
      <c r="V245" s="10"/>
      <c r="W245" s="10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91"/>
      <c r="G246" s="91"/>
      <c r="H246" s="10"/>
      <c r="I246" s="10"/>
      <c r="J246" s="10"/>
      <c r="K246" s="93"/>
      <c r="L246" s="10"/>
      <c r="M246" s="10"/>
      <c r="N246" s="10"/>
      <c r="O246" s="10"/>
      <c r="P246" s="90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91"/>
      <c r="G247" s="91"/>
      <c r="H247" s="10"/>
      <c r="I247" s="10"/>
      <c r="J247" s="10"/>
      <c r="K247" s="93"/>
      <c r="L247" s="10"/>
      <c r="M247" s="10"/>
      <c r="N247" s="10"/>
      <c r="O247" s="10"/>
      <c r="P247" s="90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91"/>
      <c r="G248" s="91"/>
      <c r="H248" s="10"/>
      <c r="I248" s="10"/>
      <c r="J248" s="10"/>
      <c r="K248" s="93"/>
      <c r="L248" s="10"/>
      <c r="M248" s="10"/>
      <c r="N248" s="10"/>
      <c r="O248" s="10"/>
      <c r="P248" s="90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91"/>
      <c r="G249" s="91"/>
      <c r="H249" s="10"/>
      <c r="I249" s="10"/>
      <c r="J249" s="10"/>
      <c r="K249" s="93"/>
      <c r="L249" s="10"/>
      <c r="M249" s="10"/>
      <c r="N249" s="10"/>
      <c r="O249" s="10"/>
      <c r="P249" s="90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91"/>
      <c r="G250" s="91"/>
      <c r="H250" s="10"/>
      <c r="I250" s="10"/>
      <c r="J250" s="10"/>
      <c r="K250" s="93"/>
      <c r="L250" s="10"/>
      <c r="M250" s="10"/>
      <c r="N250" s="10"/>
      <c r="O250" s="10"/>
      <c r="P250" s="90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91"/>
      <c r="G251" s="91"/>
      <c r="H251" s="10"/>
      <c r="I251" s="10"/>
      <c r="J251" s="10"/>
      <c r="K251" s="93"/>
      <c r="L251" s="10"/>
      <c r="M251" s="10"/>
      <c r="N251" s="10"/>
      <c r="O251" s="10"/>
      <c r="P251" s="90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91"/>
      <c r="G252" s="91"/>
      <c r="H252" s="10"/>
      <c r="I252" s="10"/>
      <c r="J252" s="10"/>
      <c r="K252" s="93"/>
      <c r="L252" s="10"/>
      <c r="M252" s="10"/>
      <c r="N252" s="10"/>
      <c r="O252" s="10"/>
      <c r="P252" s="90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91"/>
      <c r="G253" s="91"/>
      <c r="H253" s="10"/>
      <c r="I253" s="10"/>
      <c r="J253" s="10"/>
      <c r="K253" s="93"/>
      <c r="L253" s="10"/>
      <c r="M253" s="10"/>
      <c r="N253" s="10"/>
      <c r="O253" s="10"/>
      <c r="P253" s="90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91"/>
      <c r="G254" s="91"/>
      <c r="H254" s="10"/>
      <c r="I254" s="10"/>
      <c r="J254" s="10"/>
      <c r="K254" s="93"/>
      <c r="L254" s="10"/>
      <c r="M254" s="10"/>
      <c r="N254" s="10"/>
      <c r="O254" s="10"/>
      <c r="P254" s="90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91"/>
      <c r="G255" s="91"/>
      <c r="H255" s="10"/>
      <c r="I255" s="10"/>
      <c r="J255" s="10"/>
      <c r="K255" s="93"/>
      <c r="L255" s="10"/>
      <c r="M255" s="10"/>
      <c r="N255" s="10"/>
      <c r="O255" s="10"/>
      <c r="P255" s="90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91"/>
      <c r="G256" s="91"/>
      <c r="H256" s="10"/>
      <c r="I256" s="10"/>
      <c r="J256" s="10"/>
      <c r="K256" s="93"/>
      <c r="L256" s="10"/>
      <c r="M256" s="10"/>
      <c r="N256" s="10"/>
      <c r="O256" s="10"/>
      <c r="P256" s="90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91"/>
      <c r="G257" s="91"/>
      <c r="H257" s="10"/>
      <c r="I257" s="10"/>
      <c r="J257" s="10"/>
      <c r="K257" s="93"/>
      <c r="L257" s="10"/>
      <c r="M257" s="10"/>
      <c r="N257" s="10"/>
      <c r="O257" s="10"/>
      <c r="P257" s="90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91"/>
      <c r="G258" s="91"/>
      <c r="H258" s="10"/>
      <c r="I258" s="10"/>
      <c r="J258" s="10"/>
      <c r="K258" s="93"/>
      <c r="L258" s="10"/>
      <c r="M258" s="10"/>
      <c r="N258" s="10"/>
      <c r="O258" s="10"/>
      <c r="P258" s="90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91"/>
      <c r="G259" s="91"/>
      <c r="H259" s="10"/>
      <c r="I259" s="10"/>
      <c r="J259" s="10"/>
      <c r="K259" s="93"/>
      <c r="L259" s="10"/>
      <c r="M259" s="10"/>
      <c r="N259" s="10"/>
      <c r="O259" s="10"/>
      <c r="P259" s="90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91"/>
      <c r="G260" s="91"/>
      <c r="H260" s="10"/>
      <c r="I260" s="10"/>
      <c r="J260" s="10"/>
      <c r="K260" s="93"/>
      <c r="L260" s="10"/>
      <c r="M260" s="10"/>
      <c r="N260" s="10"/>
      <c r="O260" s="10"/>
      <c r="P260" s="90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91"/>
      <c r="G261" s="91"/>
      <c r="H261" s="10"/>
      <c r="I261" s="10"/>
      <c r="J261" s="10"/>
      <c r="K261" s="93"/>
      <c r="L261" s="10"/>
      <c r="M261" s="10"/>
      <c r="N261" s="10"/>
      <c r="O261" s="10"/>
      <c r="P261" s="90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91"/>
      <c r="G262" s="91"/>
      <c r="H262" s="10"/>
      <c r="I262" s="10"/>
      <c r="J262" s="10"/>
      <c r="K262" s="93"/>
      <c r="L262" s="10"/>
      <c r="M262" s="10"/>
      <c r="N262" s="10"/>
      <c r="O262" s="10"/>
      <c r="P262" s="90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91"/>
      <c r="G263" s="91"/>
      <c r="H263" s="10"/>
      <c r="I263" s="10"/>
      <c r="J263" s="10"/>
      <c r="K263" s="93"/>
      <c r="L263" s="10"/>
      <c r="M263" s="10"/>
      <c r="N263" s="10"/>
      <c r="O263" s="10"/>
      <c r="P263" s="90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91"/>
      <c r="G264" s="91"/>
      <c r="H264" s="10"/>
      <c r="I264" s="10"/>
      <c r="J264" s="10"/>
      <c r="K264" s="93"/>
      <c r="L264" s="10"/>
      <c r="M264" s="10"/>
      <c r="N264" s="10"/>
      <c r="O264" s="10"/>
      <c r="P264" s="90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91"/>
      <c r="G265" s="91"/>
      <c r="H265" s="10"/>
      <c r="I265" s="10"/>
      <c r="J265" s="10"/>
      <c r="K265" s="93"/>
      <c r="L265" s="10"/>
      <c r="M265" s="10"/>
      <c r="N265" s="10"/>
      <c r="O265" s="10"/>
      <c r="P265" s="90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91"/>
      <c r="G266" s="91"/>
      <c r="H266" s="10"/>
      <c r="I266" s="10"/>
      <c r="J266" s="10"/>
      <c r="K266" s="93"/>
      <c r="L266" s="10"/>
      <c r="M266" s="10"/>
      <c r="N266" s="10"/>
      <c r="O266" s="10"/>
      <c r="P266" s="90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91"/>
      <c r="G267" s="91"/>
      <c r="H267" s="10"/>
      <c r="I267" s="10"/>
      <c r="J267" s="10"/>
      <c r="K267" s="93"/>
      <c r="L267" s="10"/>
      <c r="M267" s="10"/>
      <c r="N267" s="10"/>
      <c r="O267" s="10"/>
      <c r="P267" s="90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91"/>
      <c r="G268" s="91"/>
      <c r="H268" s="10"/>
      <c r="I268" s="10"/>
      <c r="J268" s="10"/>
      <c r="K268" s="93"/>
      <c r="L268" s="10"/>
      <c r="M268" s="10"/>
      <c r="N268" s="10"/>
      <c r="O268" s="10"/>
      <c r="P268" s="90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91"/>
      <c r="G269" s="91"/>
      <c r="H269" s="10"/>
      <c r="I269" s="10"/>
      <c r="J269" s="10"/>
      <c r="K269" s="93"/>
      <c r="L269" s="10"/>
      <c r="M269" s="10"/>
      <c r="N269" s="10"/>
      <c r="O269" s="10"/>
      <c r="P269" s="90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91"/>
      <c r="G270" s="91"/>
      <c r="H270" s="10"/>
      <c r="I270" s="10"/>
      <c r="J270" s="10"/>
      <c r="K270" s="93"/>
      <c r="L270" s="10"/>
      <c r="M270" s="10"/>
      <c r="N270" s="10"/>
      <c r="O270" s="10"/>
      <c r="P270" s="90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91"/>
      <c r="G271" s="91"/>
      <c r="H271" s="10"/>
      <c r="I271" s="10"/>
      <c r="J271" s="10"/>
      <c r="K271" s="93"/>
      <c r="L271" s="10"/>
      <c r="M271" s="10"/>
      <c r="N271" s="10"/>
      <c r="O271" s="10"/>
      <c r="P271" s="90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91"/>
      <c r="G272" s="91"/>
      <c r="H272" s="10"/>
      <c r="I272" s="10"/>
      <c r="J272" s="10"/>
      <c r="K272" s="93"/>
      <c r="L272" s="10"/>
      <c r="M272" s="10"/>
      <c r="N272" s="10"/>
      <c r="O272" s="10"/>
      <c r="P272" s="90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91"/>
      <c r="G273" s="91"/>
      <c r="H273" s="10"/>
      <c r="I273" s="10"/>
      <c r="J273" s="10"/>
      <c r="K273" s="93"/>
      <c r="L273" s="10"/>
      <c r="M273" s="10"/>
      <c r="N273" s="10"/>
      <c r="O273" s="10"/>
      <c r="P273" s="90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91"/>
      <c r="G274" s="91"/>
      <c r="H274" s="10"/>
      <c r="I274" s="10"/>
      <c r="J274" s="10"/>
      <c r="K274" s="93"/>
      <c r="L274" s="10"/>
      <c r="M274" s="10"/>
      <c r="N274" s="10"/>
      <c r="O274" s="10"/>
      <c r="P274" s="90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91"/>
      <c r="G275" s="91"/>
      <c r="H275" s="10"/>
      <c r="I275" s="10"/>
      <c r="J275" s="10"/>
      <c r="K275" s="93"/>
      <c r="L275" s="10"/>
      <c r="M275" s="10"/>
      <c r="N275" s="10"/>
      <c r="O275" s="10"/>
      <c r="P275" s="90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91"/>
      <c r="G276" s="91"/>
      <c r="H276" s="10"/>
      <c r="I276" s="10"/>
      <c r="J276" s="10"/>
      <c r="K276" s="93"/>
      <c r="L276" s="10"/>
      <c r="M276" s="10"/>
      <c r="N276" s="10"/>
      <c r="O276" s="10"/>
      <c r="P276" s="90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91"/>
      <c r="G277" s="91"/>
      <c r="H277" s="10"/>
      <c r="I277" s="10"/>
      <c r="J277" s="10"/>
      <c r="K277" s="93"/>
      <c r="L277" s="10"/>
      <c r="M277" s="10"/>
      <c r="N277" s="10"/>
      <c r="O277" s="10"/>
      <c r="P277" s="90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91"/>
      <c r="G278" s="91"/>
      <c r="H278" s="10"/>
      <c r="I278" s="10"/>
      <c r="J278" s="10"/>
      <c r="K278" s="93"/>
      <c r="L278" s="10"/>
      <c r="M278" s="10"/>
      <c r="N278" s="10"/>
      <c r="O278" s="10"/>
      <c r="P278" s="90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91"/>
      <c r="G279" s="91"/>
      <c r="H279" s="10"/>
      <c r="I279" s="10"/>
      <c r="J279" s="10"/>
      <c r="K279" s="93"/>
      <c r="L279" s="10"/>
      <c r="M279" s="10"/>
      <c r="N279" s="10"/>
      <c r="O279" s="10"/>
      <c r="P279" s="90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91"/>
      <c r="G280" s="91"/>
      <c r="H280" s="10"/>
      <c r="I280" s="10"/>
      <c r="J280" s="10"/>
      <c r="K280" s="93"/>
      <c r="L280" s="10"/>
      <c r="M280" s="10"/>
      <c r="N280" s="10"/>
      <c r="O280" s="10"/>
      <c r="P280" s="90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91"/>
      <c r="G281" s="91"/>
      <c r="H281" s="10"/>
      <c r="I281" s="10"/>
      <c r="J281" s="10"/>
      <c r="K281" s="93"/>
      <c r="L281" s="10"/>
      <c r="M281" s="10"/>
      <c r="N281" s="10"/>
      <c r="O281" s="10"/>
      <c r="P281" s="90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91"/>
      <c r="G282" s="91"/>
      <c r="H282" s="10"/>
      <c r="I282" s="10"/>
      <c r="J282" s="10"/>
      <c r="K282" s="93"/>
      <c r="L282" s="10"/>
      <c r="M282" s="10"/>
      <c r="N282" s="10"/>
      <c r="O282" s="10"/>
      <c r="P282" s="90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91"/>
      <c r="G283" s="91"/>
      <c r="H283" s="10"/>
      <c r="I283" s="10"/>
      <c r="J283" s="10"/>
      <c r="K283" s="93"/>
      <c r="L283" s="10"/>
      <c r="M283" s="10"/>
      <c r="N283" s="10"/>
      <c r="O283" s="10"/>
      <c r="P283" s="90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91"/>
      <c r="G284" s="91"/>
      <c r="H284" s="10"/>
      <c r="I284" s="10"/>
      <c r="J284" s="10"/>
      <c r="K284" s="93"/>
      <c r="L284" s="10"/>
      <c r="M284" s="10"/>
      <c r="N284" s="10"/>
      <c r="O284" s="10"/>
      <c r="P284" s="90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91"/>
      <c r="G285" s="91"/>
      <c r="H285" s="10"/>
      <c r="I285" s="10"/>
      <c r="J285" s="10"/>
      <c r="K285" s="93"/>
      <c r="L285" s="10"/>
      <c r="M285" s="10"/>
      <c r="N285" s="10"/>
      <c r="O285" s="10"/>
      <c r="P285" s="90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91"/>
      <c r="G286" s="91"/>
      <c r="H286" s="10"/>
      <c r="I286" s="10"/>
      <c r="J286" s="10"/>
      <c r="K286" s="93"/>
      <c r="L286" s="10"/>
      <c r="M286" s="10"/>
      <c r="N286" s="10"/>
      <c r="O286" s="10"/>
      <c r="P286" s="90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91"/>
      <c r="G287" s="91"/>
      <c r="H287" s="10"/>
      <c r="I287" s="10"/>
      <c r="J287" s="10"/>
      <c r="K287" s="93"/>
      <c r="L287" s="10"/>
      <c r="M287" s="10"/>
      <c r="N287" s="10"/>
      <c r="O287" s="10"/>
      <c r="P287" s="90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91"/>
      <c r="G288" s="91"/>
      <c r="H288" s="10"/>
      <c r="I288" s="10"/>
      <c r="J288" s="10"/>
      <c r="K288" s="93"/>
      <c r="L288" s="10"/>
      <c r="M288" s="10"/>
      <c r="N288" s="10"/>
      <c r="O288" s="10"/>
      <c r="P288" s="90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91"/>
      <c r="G289" s="91"/>
      <c r="H289" s="10"/>
      <c r="I289" s="10"/>
      <c r="J289" s="10"/>
      <c r="K289" s="93"/>
      <c r="L289" s="10"/>
      <c r="M289" s="10"/>
      <c r="N289" s="10"/>
      <c r="O289" s="10"/>
      <c r="P289" s="90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91"/>
      <c r="G290" s="91"/>
      <c r="H290" s="10"/>
      <c r="I290" s="10"/>
      <c r="J290" s="10"/>
      <c r="K290" s="93"/>
      <c r="L290" s="10"/>
      <c r="M290" s="10"/>
      <c r="N290" s="10"/>
      <c r="O290" s="10"/>
      <c r="P290" s="90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91"/>
      <c r="G291" s="91"/>
      <c r="H291" s="10"/>
      <c r="I291" s="10"/>
      <c r="J291" s="10"/>
      <c r="K291" s="93"/>
      <c r="L291" s="10"/>
      <c r="M291" s="10"/>
      <c r="N291" s="10"/>
      <c r="O291" s="10"/>
      <c r="P291" s="90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91"/>
      <c r="G292" s="91"/>
      <c r="H292" s="10"/>
      <c r="I292" s="10"/>
      <c r="J292" s="10"/>
      <c r="K292" s="93"/>
      <c r="L292" s="10"/>
      <c r="M292" s="10"/>
      <c r="N292" s="10"/>
      <c r="O292" s="10"/>
      <c r="P292" s="90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91"/>
      <c r="G293" s="91"/>
      <c r="H293" s="10"/>
      <c r="I293" s="10"/>
      <c r="J293" s="10"/>
      <c r="K293" s="93"/>
      <c r="L293" s="10"/>
      <c r="M293" s="10"/>
      <c r="N293" s="10"/>
      <c r="O293" s="10"/>
      <c r="P293" s="90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91"/>
      <c r="G294" s="91"/>
      <c r="H294" s="10"/>
      <c r="I294" s="10"/>
      <c r="J294" s="10"/>
      <c r="K294" s="93"/>
      <c r="L294" s="10"/>
      <c r="M294" s="10"/>
      <c r="N294" s="10"/>
      <c r="O294" s="10"/>
      <c r="P294" s="90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91"/>
      <c r="G295" s="91"/>
      <c r="H295" s="10"/>
      <c r="I295" s="10"/>
      <c r="J295" s="10"/>
      <c r="K295" s="93"/>
      <c r="L295" s="10"/>
      <c r="M295" s="10"/>
      <c r="N295" s="10"/>
      <c r="O295" s="10"/>
      <c r="P295" s="90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91"/>
      <c r="G296" s="91"/>
      <c r="H296" s="10"/>
      <c r="I296" s="10"/>
      <c r="J296" s="10"/>
      <c r="K296" s="93"/>
      <c r="L296" s="10"/>
      <c r="M296" s="10"/>
      <c r="N296" s="10"/>
      <c r="O296" s="10"/>
      <c r="P296" s="90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91"/>
      <c r="G297" s="91"/>
      <c r="H297" s="10"/>
      <c r="I297" s="10"/>
      <c r="J297" s="10"/>
      <c r="K297" s="93"/>
      <c r="L297" s="10"/>
      <c r="M297" s="10"/>
      <c r="N297" s="10"/>
      <c r="O297" s="10"/>
      <c r="P297" s="90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91"/>
      <c r="G298" s="91"/>
      <c r="H298" s="10"/>
      <c r="I298" s="10"/>
      <c r="J298" s="10"/>
      <c r="K298" s="93"/>
      <c r="L298" s="10"/>
      <c r="M298" s="10"/>
      <c r="N298" s="10"/>
      <c r="O298" s="10"/>
      <c r="P298" s="90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91"/>
      <c r="G299" s="91"/>
      <c r="H299" s="10"/>
      <c r="I299" s="10"/>
      <c r="J299" s="10"/>
      <c r="K299" s="93"/>
      <c r="L299" s="10"/>
      <c r="M299" s="10"/>
      <c r="N299" s="10"/>
      <c r="O299" s="10"/>
      <c r="P299" s="90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91"/>
      <c r="G300" s="91"/>
      <c r="H300" s="10"/>
      <c r="I300" s="10"/>
      <c r="J300" s="10"/>
      <c r="K300" s="93"/>
      <c r="L300" s="10"/>
      <c r="M300" s="10"/>
      <c r="N300" s="10"/>
      <c r="O300" s="10"/>
      <c r="P300" s="90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91"/>
      <c r="G301" s="91"/>
      <c r="H301" s="10"/>
      <c r="I301" s="10"/>
      <c r="J301" s="10"/>
      <c r="K301" s="93"/>
      <c r="L301" s="10"/>
      <c r="M301" s="10"/>
      <c r="N301" s="10"/>
      <c r="O301" s="10"/>
      <c r="P301" s="90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91"/>
      <c r="G302" s="91"/>
      <c r="H302" s="10"/>
      <c r="I302" s="10"/>
      <c r="J302" s="10"/>
      <c r="K302" s="93"/>
      <c r="L302" s="10"/>
      <c r="M302" s="10"/>
      <c r="N302" s="10"/>
      <c r="O302" s="10"/>
      <c r="P302" s="90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91"/>
      <c r="G303" s="91"/>
      <c r="H303" s="10"/>
      <c r="I303" s="10"/>
      <c r="J303" s="10"/>
      <c r="K303" s="93"/>
      <c r="L303" s="10"/>
      <c r="M303" s="10"/>
      <c r="N303" s="10"/>
      <c r="O303" s="10"/>
      <c r="P303" s="90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91"/>
      <c r="G304" s="91"/>
      <c r="H304" s="10"/>
      <c r="I304" s="10"/>
      <c r="J304" s="10"/>
      <c r="K304" s="93"/>
      <c r="L304" s="10"/>
      <c r="M304" s="10"/>
      <c r="N304" s="10"/>
      <c r="O304" s="10"/>
      <c r="P304" s="90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91"/>
      <c r="G305" s="91"/>
      <c r="H305" s="10"/>
      <c r="I305" s="10"/>
      <c r="J305" s="10"/>
      <c r="K305" s="93"/>
      <c r="L305" s="10"/>
      <c r="M305" s="10"/>
      <c r="N305" s="10"/>
      <c r="O305" s="10"/>
      <c r="P305" s="90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91"/>
      <c r="G306" s="91"/>
      <c r="H306" s="10"/>
      <c r="I306" s="10"/>
      <c r="J306" s="10"/>
      <c r="K306" s="93"/>
      <c r="L306" s="10"/>
      <c r="M306" s="10"/>
      <c r="N306" s="10"/>
      <c r="O306" s="10"/>
      <c r="P306" s="90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91"/>
      <c r="G307" s="91"/>
      <c r="H307" s="10"/>
      <c r="I307" s="10"/>
      <c r="J307" s="10"/>
      <c r="K307" s="93"/>
      <c r="L307" s="10"/>
      <c r="M307" s="10"/>
      <c r="N307" s="10"/>
      <c r="O307" s="10"/>
      <c r="P307" s="90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91"/>
      <c r="G308" s="91"/>
      <c r="H308" s="10"/>
      <c r="I308" s="10"/>
      <c r="J308" s="10"/>
      <c r="K308" s="93"/>
      <c r="L308" s="10"/>
      <c r="M308" s="10"/>
      <c r="N308" s="10"/>
      <c r="O308" s="10"/>
      <c r="P308" s="90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91"/>
      <c r="G309" s="91"/>
      <c r="H309" s="10"/>
      <c r="I309" s="10"/>
      <c r="J309" s="10"/>
      <c r="K309" s="93"/>
      <c r="L309" s="10"/>
      <c r="M309" s="10"/>
      <c r="N309" s="10"/>
      <c r="O309" s="10"/>
      <c r="P309" s="90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91"/>
      <c r="G310" s="91"/>
      <c r="H310" s="10"/>
      <c r="I310" s="10"/>
      <c r="J310" s="10"/>
      <c r="K310" s="93"/>
      <c r="L310" s="10"/>
      <c r="M310" s="10"/>
      <c r="N310" s="10"/>
      <c r="O310" s="10"/>
      <c r="P310" s="90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91"/>
      <c r="G311" s="91"/>
      <c r="H311" s="10"/>
      <c r="I311" s="10"/>
      <c r="J311" s="10"/>
      <c r="K311" s="93"/>
      <c r="L311" s="10"/>
      <c r="M311" s="10"/>
      <c r="N311" s="10"/>
      <c r="O311" s="10"/>
      <c r="P311" s="90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91"/>
      <c r="G312" s="91"/>
      <c r="H312" s="10"/>
      <c r="I312" s="10"/>
      <c r="J312" s="10"/>
      <c r="K312" s="93"/>
      <c r="L312" s="10"/>
      <c r="M312" s="10"/>
      <c r="N312" s="10"/>
      <c r="O312" s="10"/>
      <c r="P312" s="90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91"/>
      <c r="G313" s="91"/>
      <c r="H313" s="10"/>
      <c r="I313" s="10"/>
      <c r="J313" s="10"/>
      <c r="K313" s="93"/>
      <c r="L313" s="10"/>
      <c r="M313" s="10"/>
      <c r="N313" s="10"/>
      <c r="O313" s="10"/>
      <c r="P313" s="90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91"/>
      <c r="G314" s="91"/>
      <c r="H314" s="10"/>
      <c r="I314" s="10"/>
      <c r="J314" s="10"/>
      <c r="K314" s="93"/>
      <c r="L314" s="10"/>
      <c r="M314" s="10"/>
      <c r="N314" s="10"/>
      <c r="O314" s="10"/>
      <c r="P314" s="90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91"/>
      <c r="G315" s="91"/>
      <c r="H315" s="10"/>
      <c r="I315" s="10"/>
      <c r="J315" s="10"/>
      <c r="K315" s="93"/>
      <c r="L315" s="10"/>
      <c r="M315" s="10"/>
      <c r="N315" s="10"/>
      <c r="O315" s="10"/>
      <c r="P315" s="90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91"/>
      <c r="G316" s="91"/>
      <c r="H316" s="10"/>
      <c r="I316" s="10"/>
      <c r="J316" s="10"/>
      <c r="K316" s="93"/>
      <c r="L316" s="10"/>
      <c r="M316" s="10"/>
      <c r="N316" s="10"/>
      <c r="O316" s="10"/>
      <c r="P316" s="90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91"/>
      <c r="G317" s="91"/>
      <c r="H317" s="10"/>
      <c r="I317" s="10"/>
      <c r="J317" s="10"/>
      <c r="K317" s="93"/>
      <c r="L317" s="10"/>
      <c r="M317" s="10"/>
      <c r="N317" s="10"/>
      <c r="O317" s="10"/>
      <c r="P317" s="90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91"/>
      <c r="G318" s="91"/>
      <c r="H318" s="10"/>
      <c r="I318" s="10"/>
      <c r="J318" s="10"/>
      <c r="K318" s="93"/>
      <c r="L318" s="10"/>
      <c r="M318" s="10"/>
      <c r="N318" s="10"/>
      <c r="O318" s="10"/>
      <c r="P318" s="90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91"/>
      <c r="G319" s="91"/>
      <c r="H319" s="10"/>
      <c r="I319" s="10"/>
      <c r="J319" s="10"/>
      <c r="K319" s="93"/>
      <c r="L319" s="10"/>
      <c r="M319" s="10"/>
      <c r="N319" s="10"/>
      <c r="O319" s="10"/>
      <c r="P319" s="90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91"/>
      <c r="G320" s="91"/>
      <c r="H320" s="10"/>
      <c r="I320" s="10"/>
      <c r="J320" s="10"/>
      <c r="K320" s="93"/>
      <c r="L320" s="10"/>
      <c r="M320" s="10"/>
      <c r="N320" s="10"/>
      <c r="O320" s="10"/>
      <c r="P320" s="90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91"/>
      <c r="G321" s="91"/>
      <c r="H321" s="10"/>
      <c r="I321" s="10"/>
      <c r="J321" s="10"/>
      <c r="K321" s="93"/>
      <c r="L321" s="10"/>
      <c r="M321" s="10"/>
      <c r="N321" s="10"/>
      <c r="O321" s="10"/>
      <c r="P321" s="90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91"/>
      <c r="G322" s="91"/>
      <c r="H322" s="10"/>
      <c r="I322" s="10"/>
      <c r="J322" s="10"/>
      <c r="K322" s="93"/>
      <c r="L322" s="10"/>
      <c r="M322" s="10"/>
      <c r="N322" s="10"/>
      <c r="O322" s="10"/>
      <c r="P322" s="90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91"/>
      <c r="G323" s="91"/>
      <c r="H323" s="10"/>
      <c r="I323" s="10"/>
      <c r="J323" s="10"/>
      <c r="K323" s="93"/>
      <c r="L323" s="10"/>
      <c r="M323" s="10"/>
      <c r="N323" s="10"/>
      <c r="O323" s="10"/>
      <c r="P323" s="90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91"/>
      <c r="G324" s="91"/>
      <c r="H324" s="10"/>
      <c r="I324" s="10"/>
      <c r="J324" s="10"/>
      <c r="K324" s="93"/>
      <c r="L324" s="10"/>
      <c r="M324" s="10"/>
      <c r="N324" s="10"/>
      <c r="O324" s="10"/>
      <c r="P324" s="90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91"/>
      <c r="G325" s="91"/>
      <c r="H325" s="10"/>
      <c r="I325" s="10"/>
      <c r="J325" s="10"/>
      <c r="K325" s="93"/>
      <c r="L325" s="10"/>
      <c r="M325" s="10"/>
      <c r="N325" s="10"/>
      <c r="O325" s="10"/>
      <c r="P325" s="90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91"/>
      <c r="G326" s="91"/>
      <c r="H326" s="10"/>
      <c r="I326" s="10"/>
      <c r="J326" s="10"/>
      <c r="K326" s="93"/>
      <c r="L326" s="10"/>
      <c r="M326" s="10"/>
      <c r="N326" s="10"/>
      <c r="O326" s="10"/>
      <c r="P326" s="90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91"/>
      <c r="G327" s="91"/>
      <c r="H327" s="10"/>
      <c r="I327" s="10"/>
      <c r="J327" s="10"/>
      <c r="K327" s="93"/>
      <c r="L327" s="10"/>
      <c r="M327" s="10"/>
      <c r="N327" s="10"/>
      <c r="O327" s="10"/>
      <c r="P327" s="90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91"/>
      <c r="G328" s="91"/>
      <c r="H328" s="10"/>
      <c r="I328" s="10"/>
      <c r="J328" s="10"/>
      <c r="K328" s="93"/>
      <c r="L328" s="10"/>
      <c r="M328" s="10"/>
      <c r="N328" s="10"/>
      <c r="O328" s="10"/>
      <c r="P328" s="90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91"/>
      <c r="G329" s="91"/>
      <c r="H329" s="10"/>
      <c r="I329" s="10"/>
      <c r="J329" s="10"/>
      <c r="K329" s="93"/>
      <c r="L329" s="10"/>
      <c r="M329" s="10"/>
      <c r="N329" s="10"/>
      <c r="O329" s="10"/>
      <c r="P329" s="90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91"/>
      <c r="G330" s="91"/>
      <c r="H330" s="10"/>
      <c r="I330" s="10"/>
      <c r="J330" s="10"/>
      <c r="K330" s="93"/>
      <c r="L330" s="10"/>
      <c r="M330" s="10"/>
      <c r="N330" s="10"/>
      <c r="O330" s="10"/>
      <c r="P330" s="90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91"/>
      <c r="G331" s="91"/>
      <c r="H331" s="10"/>
      <c r="I331" s="10"/>
      <c r="J331" s="10"/>
      <c r="K331" s="93"/>
      <c r="L331" s="10"/>
      <c r="M331" s="10"/>
      <c r="N331" s="10"/>
      <c r="O331" s="10"/>
      <c r="P331" s="90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91"/>
      <c r="G332" s="91"/>
      <c r="H332" s="10"/>
      <c r="I332" s="10"/>
      <c r="J332" s="10"/>
      <c r="K332" s="93"/>
      <c r="L332" s="10"/>
      <c r="M332" s="10"/>
      <c r="N332" s="10"/>
      <c r="O332" s="10"/>
      <c r="P332" s="90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91"/>
      <c r="G333" s="91"/>
      <c r="H333" s="10"/>
      <c r="I333" s="10"/>
      <c r="J333" s="10"/>
      <c r="K333" s="93"/>
      <c r="L333" s="10"/>
      <c r="M333" s="10"/>
      <c r="N333" s="10"/>
      <c r="O333" s="10"/>
      <c r="P333" s="90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91"/>
      <c r="G334" s="91"/>
      <c r="H334" s="10"/>
      <c r="I334" s="10"/>
      <c r="J334" s="10"/>
      <c r="K334" s="93"/>
      <c r="L334" s="10"/>
      <c r="M334" s="10"/>
      <c r="N334" s="10"/>
      <c r="O334" s="10"/>
      <c r="P334" s="90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91"/>
      <c r="G335" s="91"/>
      <c r="H335" s="10"/>
      <c r="I335" s="10"/>
      <c r="J335" s="10"/>
      <c r="K335" s="93"/>
      <c r="L335" s="10"/>
      <c r="M335" s="10"/>
      <c r="N335" s="10"/>
      <c r="O335" s="10"/>
      <c r="P335" s="90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91"/>
      <c r="G336" s="91"/>
      <c r="H336" s="10"/>
      <c r="I336" s="10"/>
      <c r="J336" s="10"/>
      <c r="K336" s="93"/>
      <c r="L336" s="10"/>
      <c r="M336" s="10"/>
      <c r="N336" s="10"/>
      <c r="O336" s="10"/>
      <c r="P336" s="90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91"/>
      <c r="G337" s="91"/>
      <c r="H337" s="10"/>
      <c r="I337" s="10"/>
      <c r="J337" s="10"/>
      <c r="K337" s="93"/>
      <c r="L337" s="10"/>
      <c r="M337" s="10"/>
      <c r="N337" s="10"/>
      <c r="O337" s="10"/>
      <c r="P337" s="90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91"/>
      <c r="G338" s="91"/>
      <c r="H338" s="10"/>
      <c r="I338" s="10"/>
      <c r="J338" s="10"/>
      <c r="K338" s="93"/>
      <c r="L338" s="10"/>
      <c r="M338" s="10"/>
      <c r="N338" s="10"/>
      <c r="O338" s="10"/>
      <c r="P338" s="90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91"/>
      <c r="G339" s="91"/>
      <c r="H339" s="10"/>
      <c r="I339" s="10"/>
      <c r="J339" s="10"/>
      <c r="K339" s="93"/>
      <c r="L339" s="10"/>
      <c r="M339" s="10"/>
      <c r="N339" s="10"/>
      <c r="O339" s="10"/>
      <c r="P339" s="90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91"/>
      <c r="G340" s="91"/>
      <c r="H340" s="10"/>
      <c r="I340" s="10"/>
      <c r="J340" s="10"/>
      <c r="K340" s="93"/>
      <c r="L340" s="10"/>
      <c r="M340" s="10"/>
      <c r="N340" s="10"/>
      <c r="O340" s="10"/>
      <c r="P340" s="90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91"/>
      <c r="G341" s="91"/>
      <c r="H341" s="10"/>
      <c r="I341" s="10"/>
      <c r="J341" s="10"/>
      <c r="K341" s="93"/>
      <c r="L341" s="10"/>
      <c r="M341" s="10"/>
      <c r="N341" s="10"/>
      <c r="O341" s="10"/>
      <c r="P341" s="90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91"/>
      <c r="G342" s="91"/>
      <c r="H342" s="10"/>
      <c r="I342" s="10"/>
      <c r="J342" s="10"/>
      <c r="K342" s="93"/>
      <c r="L342" s="10"/>
      <c r="M342" s="10"/>
      <c r="N342" s="10"/>
      <c r="O342" s="10"/>
      <c r="P342" s="90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91"/>
      <c r="G343" s="91"/>
      <c r="H343" s="10"/>
      <c r="I343" s="10"/>
      <c r="J343" s="10"/>
      <c r="K343" s="93"/>
      <c r="L343" s="10"/>
      <c r="M343" s="10"/>
      <c r="N343" s="10"/>
      <c r="O343" s="10"/>
      <c r="P343" s="90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91"/>
      <c r="G344" s="91"/>
      <c r="H344" s="10"/>
      <c r="I344" s="10"/>
      <c r="J344" s="10"/>
      <c r="K344" s="93"/>
      <c r="L344" s="10"/>
      <c r="M344" s="10"/>
      <c r="N344" s="10"/>
      <c r="O344" s="10"/>
      <c r="P344" s="90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91"/>
      <c r="G345" s="91"/>
      <c r="H345" s="10"/>
      <c r="I345" s="10"/>
      <c r="J345" s="10"/>
      <c r="K345" s="93"/>
      <c r="L345" s="10"/>
      <c r="M345" s="10"/>
      <c r="N345" s="10"/>
      <c r="O345" s="10"/>
      <c r="P345" s="90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91"/>
      <c r="G346" s="91"/>
      <c r="H346" s="10"/>
      <c r="I346" s="10"/>
      <c r="J346" s="10"/>
      <c r="K346" s="93"/>
      <c r="L346" s="10"/>
      <c r="M346" s="10"/>
      <c r="N346" s="10"/>
      <c r="O346" s="10"/>
      <c r="P346" s="90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91"/>
      <c r="G347" s="91"/>
      <c r="H347" s="10"/>
      <c r="I347" s="10"/>
      <c r="J347" s="10"/>
      <c r="K347" s="93"/>
      <c r="L347" s="10"/>
      <c r="M347" s="10"/>
      <c r="N347" s="10"/>
      <c r="O347" s="10"/>
      <c r="P347" s="90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91"/>
      <c r="G348" s="91"/>
      <c r="H348" s="10"/>
      <c r="I348" s="10"/>
      <c r="J348" s="10"/>
      <c r="K348" s="93"/>
      <c r="L348" s="10"/>
      <c r="M348" s="10"/>
      <c r="N348" s="10"/>
      <c r="O348" s="10"/>
      <c r="P348" s="90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91"/>
      <c r="G349" s="91"/>
      <c r="H349" s="10"/>
      <c r="I349" s="10"/>
      <c r="J349" s="10"/>
      <c r="K349" s="93"/>
      <c r="L349" s="10"/>
      <c r="M349" s="10"/>
      <c r="N349" s="10"/>
      <c r="O349" s="10"/>
      <c r="P349" s="90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91"/>
      <c r="G350" s="91"/>
      <c r="H350" s="10"/>
      <c r="I350" s="10"/>
      <c r="J350" s="10"/>
      <c r="K350" s="93"/>
      <c r="L350" s="10"/>
      <c r="M350" s="10"/>
      <c r="N350" s="10"/>
      <c r="O350" s="10"/>
      <c r="P350" s="90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91"/>
      <c r="G351" s="91"/>
      <c r="H351" s="10"/>
      <c r="I351" s="10"/>
      <c r="J351" s="10"/>
      <c r="K351" s="93"/>
      <c r="L351" s="10"/>
      <c r="M351" s="10"/>
      <c r="N351" s="10"/>
      <c r="O351" s="10"/>
      <c r="P351" s="90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91"/>
      <c r="G352" s="91"/>
      <c r="H352" s="10"/>
      <c r="I352" s="10"/>
      <c r="J352" s="10"/>
      <c r="K352" s="93"/>
      <c r="L352" s="10"/>
      <c r="M352" s="10"/>
      <c r="N352" s="10"/>
      <c r="O352" s="10"/>
      <c r="P352" s="90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91"/>
      <c r="G353" s="91"/>
      <c r="H353" s="10"/>
      <c r="I353" s="10"/>
      <c r="J353" s="10"/>
      <c r="K353" s="93"/>
      <c r="L353" s="10"/>
      <c r="M353" s="10"/>
      <c r="N353" s="10"/>
      <c r="O353" s="10"/>
      <c r="P353" s="90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91"/>
      <c r="G354" s="91"/>
      <c r="H354" s="10"/>
      <c r="I354" s="10"/>
      <c r="J354" s="10"/>
      <c r="K354" s="93"/>
      <c r="L354" s="10"/>
      <c r="M354" s="10"/>
      <c r="N354" s="10"/>
      <c r="O354" s="10"/>
      <c r="P354" s="90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91"/>
      <c r="G355" s="91"/>
      <c r="H355" s="10"/>
      <c r="I355" s="10"/>
      <c r="J355" s="10"/>
      <c r="K355" s="93"/>
      <c r="L355" s="10"/>
      <c r="M355" s="10"/>
      <c r="N355" s="10"/>
      <c r="O355" s="10"/>
      <c r="P355" s="90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91"/>
      <c r="G356" s="91"/>
      <c r="H356" s="10"/>
      <c r="I356" s="10"/>
      <c r="J356" s="10"/>
      <c r="K356" s="93"/>
      <c r="L356" s="10"/>
      <c r="M356" s="10"/>
      <c r="N356" s="10"/>
      <c r="O356" s="10"/>
      <c r="P356" s="90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91"/>
      <c r="G357" s="91"/>
      <c r="H357" s="10"/>
      <c r="I357" s="10"/>
      <c r="J357" s="10"/>
      <c r="K357" s="93"/>
      <c r="L357" s="10"/>
      <c r="M357" s="10"/>
      <c r="N357" s="10"/>
      <c r="O357" s="10"/>
      <c r="P357" s="90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91"/>
      <c r="G358" s="91"/>
      <c r="H358" s="10"/>
      <c r="I358" s="10"/>
      <c r="J358" s="10"/>
      <c r="K358" s="93"/>
      <c r="L358" s="10"/>
      <c r="M358" s="10"/>
      <c r="N358" s="10"/>
      <c r="O358" s="10"/>
      <c r="P358" s="90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91"/>
      <c r="G359" s="91"/>
      <c r="H359" s="10"/>
      <c r="I359" s="10"/>
      <c r="J359" s="10"/>
      <c r="K359" s="93"/>
      <c r="L359" s="10"/>
      <c r="M359" s="10"/>
      <c r="N359" s="10"/>
      <c r="O359" s="10"/>
      <c r="P359" s="90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91"/>
      <c r="G360" s="91"/>
      <c r="H360" s="10"/>
      <c r="I360" s="10"/>
      <c r="J360" s="10"/>
      <c r="K360" s="93"/>
      <c r="L360" s="10"/>
      <c r="M360" s="10"/>
      <c r="N360" s="10"/>
      <c r="O360" s="10"/>
      <c r="P360" s="90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91"/>
      <c r="G361" s="91"/>
      <c r="H361" s="10"/>
      <c r="I361" s="10"/>
      <c r="J361" s="10"/>
      <c r="K361" s="93"/>
      <c r="L361" s="10"/>
      <c r="M361" s="10"/>
      <c r="N361" s="10"/>
      <c r="O361" s="10"/>
      <c r="P361" s="90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91"/>
      <c r="G362" s="91"/>
      <c r="H362" s="10"/>
      <c r="I362" s="10"/>
      <c r="J362" s="10"/>
      <c r="K362" s="93"/>
      <c r="L362" s="10"/>
      <c r="M362" s="10"/>
      <c r="N362" s="10"/>
      <c r="O362" s="10"/>
      <c r="P362" s="90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91"/>
      <c r="G363" s="91"/>
      <c r="H363" s="10"/>
      <c r="I363" s="10"/>
      <c r="J363" s="10"/>
      <c r="K363" s="93"/>
      <c r="L363" s="10"/>
      <c r="M363" s="10"/>
      <c r="N363" s="10"/>
      <c r="O363" s="10"/>
      <c r="P363" s="90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91"/>
      <c r="G364" s="91"/>
      <c r="H364" s="10"/>
      <c r="I364" s="10"/>
      <c r="J364" s="10"/>
      <c r="K364" s="93"/>
      <c r="L364" s="10"/>
      <c r="M364" s="10"/>
      <c r="N364" s="10"/>
      <c r="O364" s="10"/>
      <c r="P364" s="90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91"/>
      <c r="G365" s="91"/>
      <c r="H365" s="10"/>
      <c r="I365" s="10"/>
      <c r="J365" s="10"/>
      <c r="K365" s="93"/>
      <c r="L365" s="10"/>
      <c r="M365" s="10"/>
      <c r="N365" s="10"/>
      <c r="O365" s="10"/>
      <c r="P365" s="90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91"/>
      <c r="G366" s="91"/>
      <c r="H366" s="10"/>
      <c r="I366" s="10"/>
      <c r="J366" s="10"/>
      <c r="K366" s="93"/>
      <c r="L366" s="10"/>
      <c r="M366" s="10"/>
      <c r="N366" s="10"/>
      <c r="O366" s="10"/>
      <c r="P366" s="90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91"/>
      <c r="G367" s="91"/>
      <c r="H367" s="10"/>
      <c r="I367" s="10"/>
      <c r="J367" s="10"/>
      <c r="K367" s="93"/>
      <c r="L367" s="10"/>
      <c r="M367" s="10"/>
      <c r="N367" s="10"/>
      <c r="O367" s="10"/>
      <c r="P367" s="90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91"/>
      <c r="G368" s="91"/>
      <c r="H368" s="10"/>
      <c r="I368" s="10"/>
      <c r="J368" s="10"/>
      <c r="K368" s="93"/>
      <c r="L368" s="10"/>
      <c r="M368" s="10"/>
      <c r="N368" s="10"/>
      <c r="O368" s="10"/>
      <c r="P368" s="90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91"/>
      <c r="G369" s="91"/>
      <c r="H369" s="10"/>
      <c r="I369" s="10"/>
      <c r="J369" s="10"/>
      <c r="K369" s="93"/>
      <c r="L369" s="10"/>
      <c r="M369" s="10"/>
      <c r="N369" s="10"/>
      <c r="O369" s="10"/>
      <c r="P369" s="90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91"/>
      <c r="G370" s="91"/>
      <c r="H370" s="10"/>
      <c r="I370" s="10"/>
      <c r="J370" s="10"/>
      <c r="K370" s="93"/>
      <c r="L370" s="10"/>
      <c r="M370" s="10"/>
      <c r="N370" s="10"/>
      <c r="O370" s="10"/>
      <c r="P370" s="90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91"/>
      <c r="G371" s="91"/>
      <c r="H371" s="10"/>
      <c r="I371" s="10"/>
      <c r="J371" s="10"/>
      <c r="K371" s="93"/>
      <c r="L371" s="10"/>
      <c r="M371" s="10"/>
      <c r="N371" s="10"/>
      <c r="O371" s="10"/>
      <c r="P371" s="90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91"/>
      <c r="G372" s="91"/>
      <c r="H372" s="10"/>
      <c r="I372" s="10"/>
      <c r="J372" s="10"/>
      <c r="K372" s="93"/>
      <c r="L372" s="10"/>
      <c r="M372" s="10"/>
      <c r="N372" s="10"/>
      <c r="O372" s="10"/>
      <c r="P372" s="90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91"/>
      <c r="G373" s="91"/>
      <c r="H373" s="10"/>
      <c r="I373" s="10"/>
      <c r="J373" s="10"/>
      <c r="K373" s="93"/>
      <c r="L373" s="10"/>
      <c r="M373" s="10"/>
      <c r="N373" s="10"/>
      <c r="O373" s="10"/>
      <c r="P373" s="90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91"/>
      <c r="G374" s="91"/>
      <c r="H374" s="10"/>
      <c r="I374" s="10"/>
      <c r="J374" s="10"/>
      <c r="K374" s="93"/>
      <c r="L374" s="10"/>
      <c r="M374" s="10"/>
      <c r="N374" s="10"/>
      <c r="O374" s="10"/>
      <c r="P374" s="90"/>
      <c r="Q374" s="10"/>
      <c r="R374" s="10"/>
      <c r="S374" s="10"/>
      <c r="T374" s="10"/>
      <c r="U374" s="10"/>
      <c r="V374" s="10"/>
      <c r="W374" s="10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91"/>
      <c r="G375" s="91"/>
      <c r="H375" s="10"/>
      <c r="I375" s="10"/>
      <c r="J375" s="10"/>
      <c r="K375" s="93"/>
      <c r="L375" s="10"/>
      <c r="M375" s="10"/>
      <c r="N375" s="10"/>
      <c r="O375" s="10"/>
      <c r="P375" s="90"/>
      <c r="Q375" s="10"/>
      <c r="R375" s="10"/>
      <c r="S375" s="10"/>
      <c r="T375" s="10"/>
      <c r="U375" s="10"/>
      <c r="V375" s="10"/>
      <c r="W375" s="10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91"/>
      <c r="G376" s="91"/>
      <c r="H376" s="10"/>
      <c r="I376" s="10"/>
      <c r="J376" s="10"/>
      <c r="K376" s="93"/>
      <c r="L376" s="10"/>
      <c r="M376" s="10"/>
      <c r="N376" s="10"/>
      <c r="O376" s="10"/>
      <c r="P376" s="90"/>
      <c r="Q376" s="10"/>
      <c r="R376" s="10"/>
      <c r="S376" s="10"/>
      <c r="T376" s="10"/>
      <c r="U376" s="10"/>
      <c r="V376" s="10"/>
      <c r="W376" s="10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91"/>
      <c r="G377" s="91"/>
      <c r="H377" s="10"/>
      <c r="I377" s="10"/>
      <c r="J377" s="10"/>
      <c r="K377" s="93"/>
      <c r="L377" s="10"/>
      <c r="M377" s="10"/>
      <c r="N377" s="10"/>
      <c r="O377" s="10"/>
      <c r="P377" s="90"/>
      <c r="Q377" s="10"/>
      <c r="R377" s="10"/>
      <c r="S377" s="10"/>
      <c r="T377" s="10"/>
      <c r="U377" s="10"/>
      <c r="V377" s="10"/>
      <c r="W377" s="10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91"/>
      <c r="G378" s="91"/>
      <c r="H378" s="10"/>
      <c r="I378" s="10"/>
      <c r="J378" s="10"/>
      <c r="K378" s="93"/>
      <c r="L378" s="10"/>
      <c r="M378" s="10"/>
      <c r="N378" s="10"/>
      <c r="O378" s="10"/>
      <c r="P378" s="90"/>
      <c r="Q378" s="10"/>
      <c r="R378" s="10"/>
      <c r="S378" s="10"/>
      <c r="T378" s="10"/>
      <c r="U378" s="10"/>
      <c r="V378" s="10"/>
      <c r="W378" s="10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91"/>
      <c r="G379" s="91"/>
      <c r="H379" s="10"/>
      <c r="I379" s="10"/>
      <c r="J379" s="10"/>
      <c r="K379" s="93"/>
      <c r="L379" s="10"/>
      <c r="M379" s="10"/>
      <c r="N379" s="10"/>
      <c r="O379" s="10"/>
      <c r="P379" s="90"/>
      <c r="Q379" s="10"/>
      <c r="R379" s="10"/>
      <c r="S379" s="10"/>
      <c r="T379" s="10"/>
      <c r="U379" s="10"/>
      <c r="V379" s="10"/>
      <c r="W379" s="10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91"/>
      <c r="G380" s="91"/>
      <c r="H380" s="10"/>
      <c r="I380" s="10"/>
      <c r="J380" s="10"/>
      <c r="K380" s="93"/>
      <c r="L380" s="10"/>
      <c r="M380" s="10"/>
      <c r="N380" s="10"/>
      <c r="O380" s="10"/>
      <c r="P380" s="90"/>
      <c r="Q380" s="10"/>
      <c r="R380" s="10"/>
      <c r="S380" s="10"/>
      <c r="T380" s="10"/>
      <c r="U380" s="10"/>
      <c r="V380" s="10"/>
      <c r="W380" s="10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91"/>
      <c r="G381" s="91"/>
      <c r="H381" s="10"/>
      <c r="I381" s="10"/>
      <c r="J381" s="10"/>
      <c r="K381" s="93"/>
      <c r="L381" s="10"/>
      <c r="M381" s="10"/>
      <c r="N381" s="10"/>
      <c r="O381" s="10"/>
      <c r="P381" s="90"/>
      <c r="Q381" s="10"/>
      <c r="R381" s="10"/>
      <c r="S381" s="10"/>
      <c r="T381" s="10"/>
      <c r="U381" s="10"/>
      <c r="V381" s="10"/>
      <c r="W381" s="10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91"/>
      <c r="G382" s="91"/>
      <c r="H382" s="10"/>
      <c r="I382" s="10"/>
      <c r="J382" s="10"/>
      <c r="K382" s="93"/>
      <c r="L382" s="10"/>
      <c r="M382" s="10"/>
      <c r="N382" s="10"/>
      <c r="O382" s="10"/>
      <c r="P382" s="90"/>
      <c r="Q382" s="10"/>
      <c r="R382" s="10"/>
      <c r="S382" s="10"/>
      <c r="T382" s="10"/>
      <c r="U382" s="10"/>
      <c r="V382" s="10"/>
      <c r="W382" s="10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91"/>
      <c r="G383" s="91"/>
      <c r="H383" s="10"/>
      <c r="I383" s="10"/>
      <c r="J383" s="10"/>
      <c r="K383" s="93"/>
      <c r="L383" s="10"/>
      <c r="M383" s="10"/>
      <c r="N383" s="10"/>
      <c r="O383" s="10"/>
      <c r="P383" s="90"/>
      <c r="Q383" s="10"/>
      <c r="R383" s="10"/>
      <c r="S383" s="10"/>
      <c r="T383" s="10"/>
      <c r="U383" s="10"/>
      <c r="V383" s="10"/>
      <c r="W383" s="10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91"/>
      <c r="G384" s="91"/>
      <c r="H384" s="10"/>
      <c r="I384" s="10"/>
      <c r="J384" s="10"/>
      <c r="K384" s="93"/>
      <c r="L384" s="10"/>
      <c r="M384" s="10"/>
      <c r="N384" s="10"/>
      <c r="O384" s="10"/>
      <c r="P384" s="90"/>
      <c r="Q384" s="10"/>
      <c r="R384" s="10"/>
      <c r="S384" s="10"/>
      <c r="T384" s="10"/>
      <c r="U384" s="10"/>
      <c r="V384" s="10"/>
      <c r="W384" s="10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91"/>
      <c r="G385" s="91"/>
      <c r="H385" s="10"/>
      <c r="I385" s="10"/>
      <c r="J385" s="10"/>
      <c r="K385" s="93"/>
      <c r="L385" s="10"/>
      <c r="M385" s="10"/>
      <c r="N385" s="10"/>
      <c r="O385" s="10"/>
      <c r="P385" s="90"/>
      <c r="Q385" s="10"/>
      <c r="R385" s="10"/>
      <c r="S385" s="10"/>
      <c r="T385" s="10"/>
      <c r="U385" s="10"/>
      <c r="V385" s="10"/>
      <c r="W385" s="10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  <row r="2151" spans="2:196" x14ac:dyDescent="0.2">
      <c r="B2151" s="3"/>
      <c r="C2151" s="3"/>
      <c r="D2151" s="3"/>
      <c r="E2151" s="3"/>
      <c r="F2151" s="6"/>
      <c r="G2151" s="6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</row>
    <row r="2152" spans="2:196" x14ac:dyDescent="0.2">
      <c r="B2152" s="3"/>
      <c r="C2152" s="3"/>
      <c r="D2152" s="3"/>
      <c r="E2152" s="3"/>
      <c r="F2152" s="6"/>
      <c r="G2152" s="6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</row>
    <row r="2153" spans="2:196" x14ac:dyDescent="0.2">
      <c r="B2153" s="3"/>
      <c r="C2153" s="3"/>
      <c r="D2153" s="3"/>
      <c r="E2153" s="3"/>
      <c r="F2153" s="6"/>
      <c r="G2153" s="6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</row>
    <row r="2154" spans="2:196" x14ac:dyDescent="0.2">
      <c r="B2154" s="3"/>
      <c r="C2154" s="3"/>
      <c r="D2154" s="3"/>
      <c r="E2154" s="3"/>
      <c r="F2154" s="6"/>
      <c r="G2154" s="6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</row>
    <row r="2155" spans="2:196" x14ac:dyDescent="0.2">
      <c r="B2155" s="3"/>
      <c r="C2155" s="3"/>
      <c r="D2155" s="3"/>
      <c r="E2155" s="3"/>
      <c r="F2155" s="6"/>
      <c r="G2155" s="6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</row>
    <row r="2156" spans="2:196" x14ac:dyDescent="0.2">
      <c r="B2156" s="3"/>
      <c r="C2156" s="3"/>
      <c r="D2156" s="3"/>
      <c r="E2156" s="3"/>
      <c r="F2156" s="6"/>
      <c r="G2156" s="6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</row>
    <row r="2157" spans="2:196" x14ac:dyDescent="0.2">
      <c r="B2157" s="3"/>
      <c r="C2157" s="3"/>
      <c r="D2157" s="3"/>
      <c r="E2157" s="3"/>
      <c r="F2157" s="6"/>
      <c r="G2157" s="6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</row>
    <row r="2158" spans="2:196" x14ac:dyDescent="0.2">
      <c r="B2158" s="3"/>
      <c r="C2158" s="3"/>
      <c r="D2158" s="3"/>
      <c r="E2158" s="3"/>
      <c r="F2158" s="6"/>
      <c r="G2158" s="6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</row>
    <row r="2159" spans="2:196" x14ac:dyDescent="0.2">
      <c r="B2159" s="3"/>
      <c r="C2159" s="3"/>
      <c r="D2159" s="3"/>
      <c r="E2159" s="3"/>
      <c r="F2159" s="6"/>
      <c r="G2159" s="6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</row>
    <row r="2160" spans="2:196" x14ac:dyDescent="0.2">
      <c r="B2160" s="3"/>
      <c r="C2160" s="3"/>
      <c r="D2160" s="3"/>
      <c r="E2160" s="3"/>
      <c r="F2160" s="6"/>
      <c r="G2160" s="6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</row>
    <row r="2161" spans="2:196" x14ac:dyDescent="0.2">
      <c r="B2161" s="3"/>
      <c r="C2161" s="3"/>
      <c r="D2161" s="3"/>
      <c r="E2161" s="3"/>
      <c r="F2161" s="6"/>
      <c r="G2161" s="6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</row>
    <row r="2162" spans="2:196" x14ac:dyDescent="0.2">
      <c r="B2162" s="3"/>
      <c r="C2162" s="3"/>
      <c r="D2162" s="3"/>
      <c r="E2162" s="3"/>
      <c r="F2162" s="6"/>
      <c r="G2162" s="6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</row>
  </sheetData>
  <mergeCells count="35">
    <mergeCell ref="E194:F194"/>
    <mergeCell ref="S7:S8"/>
    <mergeCell ref="T7:T8"/>
    <mergeCell ref="U7:U8"/>
    <mergeCell ref="V7:V8"/>
    <mergeCell ref="A188:E18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A5:V5"/>
    <mergeCell ref="A6:A8"/>
    <mergeCell ref="B6:B8"/>
    <mergeCell ref="C6:C8"/>
    <mergeCell ref="D6:D8"/>
    <mergeCell ref="E6:E8"/>
    <mergeCell ref="F6:K6"/>
    <mergeCell ref="L6:Q6"/>
    <mergeCell ref="R6:W6"/>
    <mergeCell ref="F7:F8"/>
    <mergeCell ref="W7:W8"/>
    <mergeCell ref="Q7:Q8"/>
    <mergeCell ref="R7:R8"/>
    <mergeCell ref="D1:G1"/>
    <mergeCell ref="S1:W1"/>
    <mergeCell ref="D2:G2"/>
    <mergeCell ref="R2:W2"/>
    <mergeCell ref="D3:G3"/>
    <mergeCell ref="R3:W3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9" max="22" man="1"/>
    <brk id="91" max="22" man="1"/>
    <brk id="157" max="22" man="1"/>
    <brk id="171" max="22" man="1"/>
    <brk id="194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2024-07-10T12:39:51Z</cp:lastPrinted>
  <dcterms:created xsi:type="dcterms:W3CDTF">2004-10-20T06:45:28Z</dcterms:created>
  <dcterms:modified xsi:type="dcterms:W3CDTF">2024-08-05T08:46:38Z</dcterms:modified>
</cp:coreProperties>
</file>