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РАДА\"/>
    </mc:Choice>
  </mc:AlternateContent>
  <bookViews>
    <workbookView xWindow="-15" yWindow="3525" windowWidth="6000" windowHeight="3045" tabRatio="551"/>
  </bookViews>
  <sheets>
    <sheet name="дод2" sheetId="22" r:id="rId1"/>
  </sheets>
  <definedNames>
    <definedName name="_xlnm._FilterDatabase" localSheetId="0" hidden="1">дод2!$A$10:$GN$180</definedName>
    <definedName name="_xlnm.Print_Titles" localSheetId="0">дод2!$7:$10</definedName>
    <definedName name="_xlnm.Print_Area" localSheetId="0">дод2!$A$1:$W$180</definedName>
  </definedNames>
  <calcPr calcId="162913"/>
</workbook>
</file>

<file path=xl/calcChain.xml><?xml version="1.0" encoding="utf-8"?>
<calcChain xmlns="http://schemas.openxmlformats.org/spreadsheetml/2006/main">
  <c r="U178" i="22" l="1"/>
  <c r="T178" i="22"/>
  <c r="R178" i="22"/>
  <c r="Q178" i="22"/>
  <c r="P178" i="22"/>
  <c r="K178" i="22"/>
  <c r="J178" i="22"/>
  <c r="U177" i="22"/>
  <c r="T177" i="22"/>
  <c r="S177" i="22"/>
  <c r="R177" i="22"/>
  <c r="Q177" i="22"/>
  <c r="P177" i="22"/>
  <c r="K177" i="22"/>
  <c r="J177" i="22"/>
  <c r="U175" i="22"/>
  <c r="T175" i="22"/>
  <c r="S175" i="22"/>
  <c r="R175" i="22"/>
  <c r="Q175" i="22"/>
  <c r="P175" i="22"/>
  <c r="K175" i="22"/>
  <c r="J175" i="22"/>
  <c r="U174" i="22"/>
  <c r="V174" i="22" s="1"/>
  <c r="T174" i="22"/>
  <c r="S174" i="22"/>
  <c r="R174" i="22"/>
  <c r="Q174" i="22"/>
  <c r="P174" i="22"/>
  <c r="J174" i="22"/>
  <c r="U173" i="22"/>
  <c r="T173" i="22"/>
  <c r="S173" i="22"/>
  <c r="R173" i="22"/>
  <c r="Q173" i="22"/>
  <c r="P173" i="22"/>
  <c r="J173" i="22"/>
  <c r="U172" i="22"/>
  <c r="T172" i="22"/>
  <c r="S172" i="22"/>
  <c r="R172" i="22"/>
  <c r="Q172" i="22"/>
  <c r="P172" i="22"/>
  <c r="K172" i="22"/>
  <c r="J172" i="22"/>
  <c r="U171" i="22"/>
  <c r="T171" i="22"/>
  <c r="S171" i="22"/>
  <c r="R171" i="22"/>
  <c r="Q171" i="22"/>
  <c r="P171" i="22"/>
  <c r="K171" i="22"/>
  <c r="J171" i="22"/>
  <c r="U170" i="22"/>
  <c r="T170" i="22"/>
  <c r="S170" i="22"/>
  <c r="R170" i="22"/>
  <c r="Q170" i="22"/>
  <c r="P170" i="22"/>
  <c r="K170" i="22"/>
  <c r="J170" i="22"/>
  <c r="U169" i="22"/>
  <c r="W169" i="22" s="1"/>
  <c r="T169" i="22"/>
  <c r="S169" i="22"/>
  <c r="R169" i="22"/>
  <c r="Q169" i="22"/>
  <c r="P169" i="22"/>
  <c r="K169" i="22"/>
  <c r="J169" i="22"/>
  <c r="U168" i="22"/>
  <c r="W168" i="22" s="1"/>
  <c r="T168" i="22"/>
  <c r="S168" i="22"/>
  <c r="R168" i="22"/>
  <c r="Q168" i="22"/>
  <c r="P168" i="22"/>
  <c r="K168" i="22"/>
  <c r="J168" i="22"/>
  <c r="U167" i="22"/>
  <c r="T167" i="22"/>
  <c r="S167" i="22"/>
  <c r="R167" i="22"/>
  <c r="Q167" i="22"/>
  <c r="P167" i="22"/>
  <c r="K167" i="22"/>
  <c r="J167" i="22"/>
  <c r="U166" i="22"/>
  <c r="T166" i="22"/>
  <c r="S166" i="22"/>
  <c r="R166" i="22"/>
  <c r="Q166" i="22"/>
  <c r="P166" i="22"/>
  <c r="K166" i="22"/>
  <c r="J166" i="22"/>
  <c r="O165" i="22"/>
  <c r="N165" i="22"/>
  <c r="M165" i="22"/>
  <c r="L165" i="22"/>
  <c r="H165" i="22"/>
  <c r="G165" i="22"/>
  <c r="F165" i="22"/>
  <c r="U164" i="22"/>
  <c r="T164" i="22"/>
  <c r="S164" i="22"/>
  <c r="R164" i="22"/>
  <c r="P164" i="22"/>
  <c r="K164" i="22"/>
  <c r="J164" i="22"/>
  <c r="U163" i="22"/>
  <c r="T163" i="22"/>
  <c r="S163" i="22"/>
  <c r="R163" i="22"/>
  <c r="Q163" i="22"/>
  <c r="P163" i="22"/>
  <c r="K163" i="22"/>
  <c r="J163" i="22"/>
  <c r="U162" i="22"/>
  <c r="T162" i="22"/>
  <c r="S162" i="22"/>
  <c r="R162" i="22"/>
  <c r="Q162" i="22"/>
  <c r="P162" i="22"/>
  <c r="K162" i="22"/>
  <c r="J162" i="22"/>
  <c r="U161" i="22"/>
  <c r="T161" i="22"/>
  <c r="S161" i="22"/>
  <c r="R161" i="22"/>
  <c r="Q161" i="22"/>
  <c r="P161" i="22"/>
  <c r="K161" i="22"/>
  <c r="J161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T158" i="22"/>
  <c r="S158" i="22"/>
  <c r="R158" i="22"/>
  <c r="Q158" i="22"/>
  <c r="P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Q156" i="22"/>
  <c r="P156" i="22"/>
  <c r="K156" i="22"/>
  <c r="J156" i="22"/>
  <c r="U155" i="22"/>
  <c r="T155" i="22"/>
  <c r="S155" i="22"/>
  <c r="R155" i="22"/>
  <c r="Q155" i="22"/>
  <c r="P155" i="22"/>
  <c r="K155" i="22"/>
  <c r="J155" i="22"/>
  <c r="U154" i="22"/>
  <c r="T154" i="22"/>
  <c r="S154" i="22"/>
  <c r="R154" i="22"/>
  <c r="Q154" i="22"/>
  <c r="P154" i="22"/>
  <c r="J154" i="22"/>
  <c r="U153" i="22"/>
  <c r="T153" i="22"/>
  <c r="S153" i="22"/>
  <c r="R153" i="22"/>
  <c r="P153" i="22"/>
  <c r="K153" i="22"/>
  <c r="J153" i="22"/>
  <c r="U152" i="22"/>
  <c r="T152" i="22"/>
  <c r="S152" i="22"/>
  <c r="R152" i="22"/>
  <c r="Q152" i="22"/>
  <c r="P152" i="22"/>
  <c r="K152" i="22"/>
  <c r="J152" i="22"/>
  <c r="O151" i="22"/>
  <c r="N151" i="22"/>
  <c r="M151" i="22"/>
  <c r="L151" i="22"/>
  <c r="H151" i="22"/>
  <c r="G151" i="22"/>
  <c r="F151" i="22"/>
  <c r="U150" i="22"/>
  <c r="T150" i="22"/>
  <c r="S150" i="22"/>
  <c r="R150" i="22"/>
  <c r="Q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S148" i="22"/>
  <c r="R148" i="22"/>
  <c r="Q148" i="22"/>
  <c r="P148" i="22"/>
  <c r="K148" i="22"/>
  <c r="J148" i="22"/>
  <c r="U147" i="22"/>
  <c r="T147" i="22"/>
  <c r="W147" i="22" s="1"/>
  <c r="S147" i="22"/>
  <c r="R147" i="22"/>
  <c r="Q147" i="22"/>
  <c r="P147" i="22"/>
  <c r="K147" i="22"/>
  <c r="J147" i="22"/>
  <c r="U146" i="22"/>
  <c r="T146" i="22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K142" i="22"/>
  <c r="J142" i="22"/>
  <c r="U141" i="22"/>
  <c r="T141" i="22"/>
  <c r="S141" i="22"/>
  <c r="R141" i="22"/>
  <c r="Q141" i="22"/>
  <c r="P141" i="22"/>
  <c r="K141" i="22"/>
  <c r="J141" i="22"/>
  <c r="U140" i="22"/>
  <c r="T140" i="22"/>
  <c r="S140" i="22"/>
  <c r="R140" i="22"/>
  <c r="R139" i="22" s="1"/>
  <c r="Q140" i="22"/>
  <c r="P140" i="22"/>
  <c r="K140" i="22"/>
  <c r="J140" i="22"/>
  <c r="O139" i="22"/>
  <c r="N139" i="22"/>
  <c r="M139" i="22"/>
  <c r="L139" i="22"/>
  <c r="H139" i="22"/>
  <c r="G139" i="22"/>
  <c r="F139" i="22"/>
  <c r="U138" i="22"/>
  <c r="T138" i="22"/>
  <c r="S138" i="22"/>
  <c r="R138" i="22"/>
  <c r="Q138" i="22"/>
  <c r="P138" i="22"/>
  <c r="K138" i="22"/>
  <c r="J138" i="22"/>
  <c r="U137" i="22"/>
  <c r="T137" i="22"/>
  <c r="S137" i="22"/>
  <c r="R137" i="22"/>
  <c r="Q137" i="22"/>
  <c r="P137" i="22"/>
  <c r="K137" i="22"/>
  <c r="J137" i="22"/>
  <c r="U136" i="22"/>
  <c r="V136" i="22" s="1"/>
  <c r="T136" i="22"/>
  <c r="S136" i="22"/>
  <c r="R136" i="22"/>
  <c r="Q136" i="22"/>
  <c r="P136" i="22"/>
  <c r="K136" i="22"/>
  <c r="J136" i="22"/>
  <c r="U135" i="22"/>
  <c r="T135" i="22"/>
  <c r="S135" i="22"/>
  <c r="R135" i="22"/>
  <c r="Q135" i="22"/>
  <c r="P135" i="22"/>
  <c r="K135" i="22"/>
  <c r="J135" i="22"/>
  <c r="U134" i="22"/>
  <c r="T134" i="22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T132" i="22"/>
  <c r="S132" i="22"/>
  <c r="R132" i="22"/>
  <c r="Q132" i="22"/>
  <c r="P132" i="22"/>
  <c r="K132" i="22"/>
  <c r="J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T118" i="22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S116" i="22"/>
  <c r="R116" i="22"/>
  <c r="Q116" i="22"/>
  <c r="P116" i="22"/>
  <c r="K116" i="22"/>
  <c r="J116" i="22"/>
  <c r="U115" i="22"/>
  <c r="T115" i="22"/>
  <c r="S115" i="22"/>
  <c r="R115" i="22"/>
  <c r="Q115" i="22"/>
  <c r="P115" i="22"/>
  <c r="K115" i="22"/>
  <c r="J115" i="22"/>
  <c r="U114" i="22"/>
  <c r="T114" i="22"/>
  <c r="S114" i="22"/>
  <c r="R114" i="22"/>
  <c r="Q114" i="22"/>
  <c r="P114" i="22"/>
  <c r="K114" i="22"/>
  <c r="J114" i="22"/>
  <c r="U113" i="22"/>
  <c r="T113" i="22"/>
  <c r="S113" i="22"/>
  <c r="R113" i="22"/>
  <c r="Q113" i="22"/>
  <c r="P113" i="22"/>
  <c r="K113" i="22"/>
  <c r="J113" i="22"/>
  <c r="U112" i="22"/>
  <c r="V112" i="22" s="1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T106" i="22"/>
  <c r="S106" i="22"/>
  <c r="R106" i="22"/>
  <c r="Q106" i="22"/>
  <c r="P106" i="22"/>
  <c r="K106" i="22"/>
  <c r="J106" i="22"/>
  <c r="U105" i="22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U103" i="22"/>
  <c r="T103" i="22"/>
  <c r="S103" i="22"/>
  <c r="R103" i="22"/>
  <c r="Q103" i="22"/>
  <c r="P103" i="22"/>
  <c r="K103" i="22"/>
  <c r="J103" i="22"/>
  <c r="O102" i="22"/>
  <c r="N102" i="22"/>
  <c r="M102" i="22"/>
  <c r="L102" i="22"/>
  <c r="H102" i="22"/>
  <c r="G102" i="22"/>
  <c r="F102" i="22"/>
  <c r="S102" i="22" s="1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T91" i="22"/>
  <c r="S91" i="22"/>
  <c r="R91" i="22"/>
  <c r="Q91" i="22"/>
  <c r="P91" i="22"/>
  <c r="K91" i="22"/>
  <c r="J91" i="22"/>
  <c r="U90" i="22"/>
  <c r="T90" i="22"/>
  <c r="S90" i="22"/>
  <c r="R90" i="22"/>
  <c r="Q90" i="22"/>
  <c r="P90" i="22"/>
  <c r="K90" i="22"/>
  <c r="J90" i="22"/>
  <c r="O89" i="22"/>
  <c r="N89" i="22"/>
  <c r="M89" i="22"/>
  <c r="L89" i="22"/>
  <c r="H89" i="22"/>
  <c r="G89" i="22"/>
  <c r="F89" i="22"/>
  <c r="U88" i="22"/>
  <c r="T88" i="22"/>
  <c r="S88" i="22"/>
  <c r="R88" i="22"/>
  <c r="P88" i="22"/>
  <c r="K88" i="22"/>
  <c r="J88" i="22"/>
  <c r="U87" i="22"/>
  <c r="T87" i="22"/>
  <c r="S87" i="22"/>
  <c r="R87" i="22"/>
  <c r="Q87" i="22"/>
  <c r="P87" i="22"/>
  <c r="K87" i="22"/>
  <c r="J87" i="22"/>
  <c r="U86" i="22"/>
  <c r="T86" i="22"/>
  <c r="S86" i="22"/>
  <c r="R86" i="22"/>
  <c r="Q86" i="22"/>
  <c r="P86" i="22"/>
  <c r="K86" i="22"/>
  <c r="J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R81" i="22"/>
  <c r="Q81" i="22"/>
  <c r="P81" i="22"/>
  <c r="K81" i="22"/>
  <c r="J81" i="22"/>
  <c r="U80" i="22"/>
  <c r="T80" i="22"/>
  <c r="S80" i="22"/>
  <c r="S79" i="22" s="1"/>
  <c r="R80" i="22"/>
  <c r="R79" i="22" s="1"/>
  <c r="Q80" i="22"/>
  <c r="P80" i="22"/>
  <c r="K80" i="22"/>
  <c r="J80" i="22"/>
  <c r="O79" i="22"/>
  <c r="N79" i="22"/>
  <c r="M79" i="22"/>
  <c r="L79" i="22"/>
  <c r="H79" i="22"/>
  <c r="G79" i="22"/>
  <c r="F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R76" i="22"/>
  <c r="Q76" i="22"/>
  <c r="P76" i="22"/>
  <c r="K76" i="22"/>
  <c r="J76" i="22"/>
  <c r="U75" i="22"/>
  <c r="T75" i="22"/>
  <c r="S75" i="22"/>
  <c r="S74" i="22" s="1"/>
  <c r="R75" i="22"/>
  <c r="R74" i="22" s="1"/>
  <c r="Q75" i="22"/>
  <c r="P75" i="22"/>
  <c r="K75" i="22"/>
  <c r="J75" i="22"/>
  <c r="O74" i="22"/>
  <c r="N74" i="22"/>
  <c r="M74" i="22"/>
  <c r="L74" i="22"/>
  <c r="H74" i="22"/>
  <c r="G74" i="22"/>
  <c r="F74" i="22"/>
  <c r="U73" i="22"/>
  <c r="W73" i="22" s="1"/>
  <c r="T73" i="22"/>
  <c r="S73" i="22"/>
  <c r="R73" i="22"/>
  <c r="Q73" i="22"/>
  <c r="P73" i="22"/>
  <c r="K73" i="22"/>
  <c r="J73" i="22"/>
  <c r="U72" i="22"/>
  <c r="T72" i="22"/>
  <c r="S72" i="22"/>
  <c r="R72" i="22"/>
  <c r="Q72" i="22"/>
  <c r="P72" i="22"/>
  <c r="K72" i="22"/>
  <c r="J72" i="22"/>
  <c r="U71" i="22"/>
  <c r="T71" i="22"/>
  <c r="S71" i="22"/>
  <c r="R71" i="22"/>
  <c r="Q71" i="22"/>
  <c r="P71" i="22"/>
  <c r="K71" i="22"/>
  <c r="J71" i="22"/>
  <c r="U70" i="22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V65" i="22" s="1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S63" i="22"/>
  <c r="R63" i="22"/>
  <c r="Q63" i="22"/>
  <c r="P63" i="22"/>
  <c r="K63" i="22"/>
  <c r="J63" i="22"/>
  <c r="U62" i="22"/>
  <c r="V62" i="22" s="1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W60" i="22" s="1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W57" i="22" s="1"/>
  <c r="T57" i="22"/>
  <c r="S57" i="22"/>
  <c r="R57" i="22"/>
  <c r="Q57" i="22"/>
  <c r="P57" i="22"/>
  <c r="K57" i="22"/>
  <c r="J57" i="22"/>
  <c r="U56" i="22"/>
  <c r="T56" i="22"/>
  <c r="S56" i="22"/>
  <c r="R56" i="22"/>
  <c r="Q56" i="22"/>
  <c r="P56" i="22"/>
  <c r="K56" i="22"/>
  <c r="J56" i="22"/>
  <c r="U55" i="22"/>
  <c r="T55" i="22"/>
  <c r="S55" i="22"/>
  <c r="R55" i="22"/>
  <c r="Q55" i="22"/>
  <c r="P55" i="22"/>
  <c r="K55" i="22"/>
  <c r="J55" i="22"/>
  <c r="O54" i="22"/>
  <c r="N54" i="22"/>
  <c r="M54" i="22"/>
  <c r="L54" i="22"/>
  <c r="H54" i="22"/>
  <c r="G54" i="22"/>
  <c r="F54" i="22"/>
  <c r="U53" i="22"/>
  <c r="T53" i="22"/>
  <c r="S53" i="22"/>
  <c r="R53" i="22"/>
  <c r="Q53" i="22"/>
  <c r="P53" i="22"/>
  <c r="K53" i="22"/>
  <c r="J53" i="22"/>
  <c r="U52" i="22"/>
  <c r="T52" i="22"/>
  <c r="S52" i="22"/>
  <c r="R52" i="22"/>
  <c r="Q52" i="22"/>
  <c r="P52" i="22"/>
  <c r="K52" i="22"/>
  <c r="J52" i="22"/>
  <c r="U51" i="22"/>
  <c r="T51" i="22"/>
  <c r="S51" i="22"/>
  <c r="R51" i="22"/>
  <c r="Q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T46" i="22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U42" i="22"/>
  <c r="T42" i="22"/>
  <c r="V42" i="22" s="1"/>
  <c r="S42" i="22"/>
  <c r="R42" i="22"/>
  <c r="Q42" i="22"/>
  <c r="P42" i="22"/>
  <c r="K42" i="22"/>
  <c r="J42" i="22"/>
  <c r="O41" i="22"/>
  <c r="N41" i="22"/>
  <c r="Q41" i="22" s="1"/>
  <c r="M41" i="22"/>
  <c r="L41" i="22"/>
  <c r="H41" i="22"/>
  <c r="K41" i="22" s="1"/>
  <c r="G41" i="22"/>
  <c r="F41" i="22"/>
  <c r="U40" i="22"/>
  <c r="T40" i="22"/>
  <c r="S40" i="22"/>
  <c r="R40" i="22"/>
  <c r="Q40" i="22"/>
  <c r="P40" i="22"/>
  <c r="K40" i="22"/>
  <c r="J40" i="22"/>
  <c r="U39" i="22"/>
  <c r="T39" i="22"/>
  <c r="S39" i="22"/>
  <c r="R39" i="22"/>
  <c r="Q39" i="22"/>
  <c r="P39" i="22"/>
  <c r="K39" i="22"/>
  <c r="J39" i="22"/>
  <c r="U38" i="22"/>
  <c r="T38" i="22"/>
  <c r="W38" i="22" s="1"/>
  <c r="S38" i="22"/>
  <c r="R38" i="22"/>
  <c r="Q38" i="22"/>
  <c r="P38" i="22"/>
  <c r="K38" i="22"/>
  <c r="J38" i="22"/>
  <c r="U37" i="22"/>
  <c r="T37" i="22"/>
  <c r="S37" i="22"/>
  <c r="R37" i="22"/>
  <c r="Q37" i="22"/>
  <c r="P37" i="22"/>
  <c r="K37" i="22"/>
  <c r="J37" i="22"/>
  <c r="U36" i="22"/>
  <c r="T36" i="22"/>
  <c r="S36" i="22"/>
  <c r="R36" i="22"/>
  <c r="P36" i="22"/>
  <c r="K36" i="22"/>
  <c r="J36" i="22"/>
  <c r="U35" i="22"/>
  <c r="W35" i="22" s="1"/>
  <c r="T35" i="22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T31" i="22"/>
  <c r="S31" i="22"/>
  <c r="R31" i="22"/>
  <c r="Q31" i="22"/>
  <c r="P31" i="22"/>
  <c r="K31" i="22"/>
  <c r="J31" i="22"/>
  <c r="U30" i="22"/>
  <c r="T30" i="22"/>
  <c r="S30" i="22"/>
  <c r="R30" i="22"/>
  <c r="Q30" i="22"/>
  <c r="P30" i="22"/>
  <c r="K30" i="22"/>
  <c r="J30" i="22"/>
  <c r="U29" i="22"/>
  <c r="W29" i="22" s="1"/>
  <c r="T29" i="22"/>
  <c r="S29" i="22"/>
  <c r="R29" i="22"/>
  <c r="Q29" i="22"/>
  <c r="P29" i="22"/>
  <c r="K29" i="22"/>
  <c r="J29" i="22"/>
  <c r="U28" i="22"/>
  <c r="T28" i="22"/>
  <c r="S28" i="22"/>
  <c r="R28" i="22"/>
  <c r="Q28" i="22"/>
  <c r="P28" i="22"/>
  <c r="K28" i="22"/>
  <c r="J28" i="22"/>
  <c r="U27" i="22"/>
  <c r="W27" i="22" s="1"/>
  <c r="T27" i="22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T23" i="22"/>
  <c r="S23" i="22"/>
  <c r="R23" i="22"/>
  <c r="Q23" i="22"/>
  <c r="P23" i="22"/>
  <c r="K23" i="22"/>
  <c r="J23" i="22"/>
  <c r="U22" i="22"/>
  <c r="W22" i="22" s="1"/>
  <c r="T22" i="22"/>
  <c r="S22" i="22"/>
  <c r="R22" i="22"/>
  <c r="Q22" i="22"/>
  <c r="P22" i="22"/>
  <c r="K22" i="22"/>
  <c r="J22" i="22"/>
  <c r="U21" i="22"/>
  <c r="W21" i="22" s="1"/>
  <c r="T21" i="22"/>
  <c r="S21" i="22"/>
  <c r="R21" i="22"/>
  <c r="Q21" i="22"/>
  <c r="P21" i="22"/>
  <c r="K21" i="22"/>
  <c r="J21" i="22"/>
  <c r="U20" i="22"/>
  <c r="T20" i="22"/>
  <c r="S20" i="22"/>
  <c r="R20" i="22"/>
  <c r="Q20" i="22"/>
  <c r="P20" i="22"/>
  <c r="K20" i="22"/>
  <c r="J20" i="22"/>
  <c r="U19" i="22"/>
  <c r="V19" i="22" s="1"/>
  <c r="T19" i="22"/>
  <c r="S19" i="22"/>
  <c r="R19" i="22"/>
  <c r="Q19" i="22"/>
  <c r="P19" i="22"/>
  <c r="K19" i="22"/>
  <c r="J19" i="22"/>
  <c r="U18" i="22"/>
  <c r="W18" i="22" s="1"/>
  <c r="T18" i="22"/>
  <c r="S18" i="22"/>
  <c r="R18" i="22"/>
  <c r="Q18" i="22"/>
  <c r="P18" i="22"/>
  <c r="K18" i="22"/>
  <c r="J18" i="22"/>
  <c r="U17" i="22"/>
  <c r="T17" i="22"/>
  <c r="S17" i="22"/>
  <c r="R17" i="22"/>
  <c r="Q17" i="22"/>
  <c r="P17" i="22"/>
  <c r="K17" i="22"/>
  <c r="J17" i="22"/>
  <c r="U16" i="22"/>
  <c r="T16" i="22"/>
  <c r="S16" i="22"/>
  <c r="R16" i="22"/>
  <c r="Q16" i="22"/>
  <c r="P16" i="22"/>
  <c r="K16" i="22"/>
  <c r="J16" i="22"/>
  <c r="U15" i="22"/>
  <c r="T15" i="22"/>
  <c r="S15" i="22"/>
  <c r="R15" i="22"/>
  <c r="Q15" i="22"/>
  <c r="P15" i="22"/>
  <c r="K15" i="22"/>
  <c r="J15" i="22"/>
  <c r="O14" i="22"/>
  <c r="P14" i="22" s="1"/>
  <c r="N14" i="22"/>
  <c r="M14" i="22"/>
  <c r="L14" i="22"/>
  <c r="H14" i="22"/>
  <c r="G14" i="22"/>
  <c r="F14" i="22"/>
  <c r="O12" i="22"/>
  <c r="N12" i="22"/>
  <c r="Q12" i="22" s="1"/>
  <c r="M12" i="22"/>
  <c r="L12" i="22"/>
  <c r="H12" i="22"/>
  <c r="J12" i="22" s="1"/>
  <c r="G12" i="22"/>
  <c r="F12" i="22"/>
  <c r="S12" i="22" s="1"/>
  <c r="U8" i="22"/>
  <c r="T8" i="22"/>
  <c r="O8" i="22"/>
  <c r="N8" i="22"/>
  <c r="U74" i="22" l="1"/>
  <c r="S151" i="22"/>
  <c r="J54" i="22"/>
  <c r="P165" i="22"/>
  <c r="W166" i="22"/>
  <c r="V76" i="22"/>
  <c r="V83" i="22"/>
  <c r="K139" i="22"/>
  <c r="V163" i="22"/>
  <c r="V55" i="22"/>
  <c r="W44" i="22"/>
  <c r="V50" i="22"/>
  <c r="W53" i="22"/>
  <c r="U165" i="22"/>
  <c r="W43" i="22"/>
  <c r="V36" i="22"/>
  <c r="V39" i="22"/>
  <c r="V108" i="22"/>
  <c r="V124" i="22"/>
  <c r="W133" i="22"/>
  <c r="W136" i="22"/>
  <c r="W36" i="22"/>
  <c r="W37" i="22"/>
  <c r="Q54" i="22"/>
  <c r="W55" i="22"/>
  <c r="Q74" i="22"/>
  <c r="J89" i="22"/>
  <c r="F176" i="22"/>
  <c r="W66" i="22"/>
  <c r="U14" i="22"/>
  <c r="L13" i="22"/>
  <c r="V91" i="22"/>
  <c r="V93" i="22"/>
  <c r="V94" i="22"/>
  <c r="V98" i="22"/>
  <c r="Q102" i="22"/>
  <c r="W140" i="22"/>
  <c r="V20" i="22"/>
  <c r="W87" i="22"/>
  <c r="W98" i="22"/>
  <c r="V99" i="22"/>
  <c r="W101" i="22"/>
  <c r="W114" i="22"/>
  <c r="W115" i="22"/>
  <c r="W117" i="22"/>
  <c r="V48" i="22"/>
  <c r="W49" i="22"/>
  <c r="V52" i="22"/>
  <c r="V61" i="22"/>
  <c r="W81" i="22"/>
  <c r="V104" i="22"/>
  <c r="W112" i="22"/>
  <c r="W67" i="22"/>
  <c r="W68" i="22"/>
  <c r="W71" i="22"/>
  <c r="W76" i="22"/>
  <c r="V84" i="22"/>
  <c r="V87" i="22"/>
  <c r="V118" i="22"/>
  <c r="W120" i="22"/>
  <c r="V121" i="22"/>
  <c r="V125" i="22"/>
  <c r="V128" i="22"/>
  <c r="V129" i="22"/>
  <c r="V148" i="22"/>
  <c r="V73" i="22"/>
  <c r="W19" i="22"/>
  <c r="V28" i="22"/>
  <c r="W30" i="22"/>
  <c r="W34" i="22"/>
  <c r="V35" i="22"/>
  <c r="W159" i="22"/>
  <c r="W24" i="22"/>
  <c r="V26" i="22"/>
  <c r="V77" i="22"/>
  <c r="W93" i="22"/>
  <c r="T102" i="22"/>
  <c r="W129" i="22"/>
  <c r="W131" i="22"/>
  <c r="W132" i="22"/>
  <c r="V134" i="22"/>
  <c r="V157" i="22"/>
  <c r="V159" i="22"/>
  <c r="V166" i="22"/>
  <c r="V171" i="22"/>
  <c r="W32" i="22"/>
  <c r="W33" i="22"/>
  <c r="V60" i="22"/>
  <c r="W65" i="22"/>
  <c r="K89" i="22"/>
  <c r="V101" i="22"/>
  <c r="W104" i="22"/>
  <c r="V105" i="22"/>
  <c r="V109" i="22"/>
  <c r="W142" i="22"/>
  <c r="W143" i="22"/>
  <c r="W153" i="22"/>
  <c r="V160" i="22"/>
  <c r="R165" i="22"/>
  <c r="V69" i="22"/>
  <c r="W70" i="22"/>
  <c r="U79" i="22"/>
  <c r="W109" i="22"/>
  <c r="V110" i="22"/>
  <c r="W113" i="22"/>
  <c r="V143" i="22"/>
  <c r="V144" i="22"/>
  <c r="R12" i="22"/>
  <c r="V38" i="22"/>
  <c r="K54" i="22"/>
  <c r="W116" i="22"/>
  <c r="R54" i="22"/>
  <c r="W16" i="22"/>
  <c r="W17" i="22"/>
  <c r="V44" i="22"/>
  <c r="W45" i="22"/>
  <c r="W46" i="22"/>
  <c r="V47" i="22"/>
  <c r="S54" i="22"/>
  <c r="P74" i="22"/>
  <c r="W90" i="22"/>
  <c r="W121" i="22"/>
  <c r="W122" i="22"/>
  <c r="W123" i="22"/>
  <c r="W124" i="22"/>
  <c r="W128" i="22"/>
  <c r="V175" i="22"/>
  <c r="W51" i="22"/>
  <c r="W52" i="22"/>
  <c r="T74" i="22"/>
  <c r="V74" i="22" s="1"/>
  <c r="V80" i="22"/>
  <c r="U89" i="22"/>
  <c r="V97" i="22"/>
  <c r="S139" i="22"/>
  <c r="V137" i="22"/>
  <c r="W148" i="22"/>
  <c r="W149" i="22"/>
  <c r="W150" i="22"/>
  <c r="V153" i="22"/>
  <c r="W154" i="22"/>
  <c r="W155" i="22"/>
  <c r="V169" i="22"/>
  <c r="V170" i="22"/>
  <c r="W173" i="22"/>
  <c r="W174" i="22"/>
  <c r="W175" i="22"/>
  <c r="V177" i="22"/>
  <c r="W178" i="22"/>
  <c r="W15" i="22"/>
  <c r="V17" i="22"/>
  <c r="V18" i="22"/>
  <c r="V30" i="22"/>
  <c r="W31" i="22"/>
  <c r="V33" i="22"/>
  <c r="V34" i="22"/>
  <c r="W47" i="22"/>
  <c r="W48" i="22"/>
  <c r="V49" i="22"/>
  <c r="W50" i="22"/>
  <c r="S41" i="22"/>
  <c r="V57" i="22"/>
  <c r="T54" i="22"/>
  <c r="V68" i="22"/>
  <c r="V70" i="22"/>
  <c r="W77" i="22"/>
  <c r="P79" i="22"/>
  <c r="V90" i="22"/>
  <c r="T89" i="22"/>
  <c r="W89" i="22" s="1"/>
  <c r="P102" i="22"/>
  <c r="V113" i="22"/>
  <c r="W125" i="22"/>
  <c r="V126" i="22"/>
  <c r="W137" i="22"/>
  <c r="W138" i="22"/>
  <c r="P139" i="22"/>
  <c r="T139" i="22"/>
  <c r="R151" i="22"/>
  <c r="V155" i="22"/>
  <c r="V156" i="22"/>
  <c r="J165" i="22"/>
  <c r="W170" i="22"/>
  <c r="W171" i="22"/>
  <c r="W177" i="22"/>
  <c r="T12" i="22"/>
  <c r="W20" i="22"/>
  <c r="V37" i="22"/>
  <c r="M176" i="22"/>
  <c r="M179" i="22" s="1"/>
  <c r="U139" i="22"/>
  <c r="W156" i="22"/>
  <c r="W157" i="22"/>
  <c r="W39" i="22"/>
  <c r="R41" i="22"/>
  <c r="N176" i="22"/>
  <c r="N11" i="22" s="1"/>
  <c r="W80" i="22"/>
  <c r="W83" i="22"/>
  <c r="V116" i="22"/>
  <c r="V117" i="22"/>
  <c r="V22" i="22"/>
  <c r="W23" i="22"/>
  <c r="V25" i="22"/>
  <c r="W40" i="22"/>
  <c r="O13" i="22"/>
  <c r="T41" i="22"/>
  <c r="W62" i="22"/>
  <c r="W63" i="22"/>
  <c r="J79" i="22"/>
  <c r="W84" i="22"/>
  <c r="V85" i="22"/>
  <c r="W94" i="22"/>
  <c r="W95" i="22"/>
  <c r="W96" i="22"/>
  <c r="W97" i="22"/>
  <c r="W105" i="22"/>
  <c r="W106" i="22"/>
  <c r="W107" i="22"/>
  <c r="W108" i="22"/>
  <c r="V120" i="22"/>
  <c r="V132" i="22"/>
  <c r="V133" i="22"/>
  <c r="J139" i="22"/>
  <c r="W144" i="22"/>
  <c r="V145" i="22"/>
  <c r="W160" i="22"/>
  <c r="W162" i="22"/>
  <c r="W163" i="22"/>
  <c r="Q165" i="22"/>
  <c r="W25" i="22"/>
  <c r="W26" i="22"/>
  <c r="V27" i="22"/>
  <c r="W28" i="22"/>
  <c r="V88" i="22"/>
  <c r="V147" i="22"/>
  <c r="T14" i="22"/>
  <c r="W14" i="22" s="1"/>
  <c r="G13" i="22"/>
  <c r="V46" i="22"/>
  <c r="U54" i="22"/>
  <c r="V54" i="22" s="1"/>
  <c r="S89" i="22"/>
  <c r="T165" i="22"/>
  <c r="F179" i="22"/>
  <c r="F11" i="22"/>
  <c r="H13" i="22"/>
  <c r="M11" i="22"/>
  <c r="K12" i="22"/>
  <c r="P41" i="22"/>
  <c r="W56" i="22"/>
  <c r="V56" i="22"/>
  <c r="W61" i="22"/>
  <c r="V66" i="22"/>
  <c r="V71" i="22"/>
  <c r="W78" i="22"/>
  <c r="V78" i="22"/>
  <c r="W86" i="22"/>
  <c r="V86" i="22"/>
  <c r="U102" i="22"/>
  <c r="W103" i="22"/>
  <c r="V103" i="22"/>
  <c r="W135" i="22"/>
  <c r="V135" i="22"/>
  <c r="W146" i="22"/>
  <c r="V146" i="22"/>
  <c r="W72" i="22"/>
  <c r="V72" i="22"/>
  <c r="U12" i="22"/>
  <c r="Q14" i="22"/>
  <c r="V15" i="22"/>
  <c r="V23" i="22"/>
  <c r="V31" i="22"/>
  <c r="J41" i="22"/>
  <c r="W42" i="22"/>
  <c r="V45" i="22"/>
  <c r="V53" i="22"/>
  <c r="L176" i="22"/>
  <c r="T79" i="22"/>
  <c r="V79" i="22" s="1"/>
  <c r="Q89" i="22"/>
  <c r="W127" i="22"/>
  <c r="V127" i="22"/>
  <c r="U151" i="22"/>
  <c r="Q151" i="22"/>
  <c r="P151" i="22"/>
  <c r="W161" i="22"/>
  <c r="W164" i="22"/>
  <c r="R14" i="22"/>
  <c r="R89" i="22"/>
  <c r="K102" i="22"/>
  <c r="J102" i="22"/>
  <c r="M13" i="22"/>
  <c r="K14" i="22"/>
  <c r="S14" i="22"/>
  <c r="V21" i="22"/>
  <c r="V29" i="22"/>
  <c r="V40" i="22"/>
  <c r="V43" i="22"/>
  <c r="V51" i="22"/>
  <c r="V58" i="22"/>
  <c r="V63" i="22"/>
  <c r="W69" i="22"/>
  <c r="V81" i="22"/>
  <c r="W100" i="22"/>
  <c r="V100" i="22"/>
  <c r="W119" i="22"/>
  <c r="V119" i="22"/>
  <c r="W152" i="22"/>
  <c r="W167" i="22"/>
  <c r="J14" i="22"/>
  <c r="P12" i="22"/>
  <c r="F13" i="22"/>
  <c r="N13" i="22"/>
  <c r="P13" i="22" s="1"/>
  <c r="V16" i="22"/>
  <c r="V24" i="22"/>
  <c r="V32" i="22"/>
  <c r="U41" i="22"/>
  <c r="G176" i="22"/>
  <c r="O176" i="22"/>
  <c r="W54" i="22"/>
  <c r="W58" i="22"/>
  <c r="W59" i="22"/>
  <c r="W64" i="22"/>
  <c r="V64" i="22"/>
  <c r="W82" i="22"/>
  <c r="V82" i="22"/>
  <c r="W130" i="22"/>
  <c r="W141" i="22"/>
  <c r="T151" i="22"/>
  <c r="K151" i="22"/>
  <c r="W165" i="22"/>
  <c r="V165" i="22"/>
  <c r="H176" i="22"/>
  <c r="P54" i="22"/>
  <c r="K74" i="22"/>
  <c r="J74" i="22"/>
  <c r="W75" i="22"/>
  <c r="V75" i="22"/>
  <c r="W92" i="22"/>
  <c r="V92" i="22"/>
  <c r="W111" i="22"/>
  <c r="V111" i="22"/>
  <c r="J151" i="22"/>
  <c r="W158" i="22"/>
  <c r="V158" i="22"/>
  <c r="W172" i="22"/>
  <c r="V172" i="22"/>
  <c r="Q79" i="22"/>
  <c r="W85" i="22"/>
  <c r="W88" i="22"/>
  <c r="W91" i="22"/>
  <c r="W99" i="22"/>
  <c r="W110" i="22"/>
  <c r="W118" i="22"/>
  <c r="W126" i="22"/>
  <c r="W134" i="22"/>
  <c r="Q139" i="22"/>
  <c r="V140" i="22"/>
  <c r="W145" i="22"/>
  <c r="K79" i="22"/>
  <c r="K165" i="22"/>
  <c r="S165" i="22"/>
  <c r="V59" i="22"/>
  <c r="V67" i="22"/>
  <c r="P89" i="22"/>
  <c r="V95" i="22"/>
  <c r="R102" i="22"/>
  <c r="V106" i="22"/>
  <c r="V114" i="22"/>
  <c r="V122" i="22"/>
  <c r="V130" i="22"/>
  <c r="V138" i="22"/>
  <c r="V141" i="22"/>
  <c r="V149" i="22"/>
  <c r="V152" i="22"/>
  <c r="V161" i="22"/>
  <c r="V164" i="22"/>
  <c r="V167" i="22"/>
  <c r="V173" i="22"/>
  <c r="V96" i="22"/>
  <c r="V107" i="22"/>
  <c r="V115" i="22"/>
  <c r="V123" i="22"/>
  <c r="V131" i="22"/>
  <c r="V142" i="22"/>
  <c r="V150" i="22"/>
  <c r="V154" i="22"/>
  <c r="V162" i="22"/>
  <c r="V168" i="22"/>
  <c r="V178" i="22"/>
  <c r="W74" i="22" l="1"/>
  <c r="V139" i="22"/>
  <c r="V89" i="22"/>
  <c r="W139" i="22"/>
  <c r="U176" i="22"/>
  <c r="U11" i="22" s="1"/>
  <c r="N179" i="22"/>
  <c r="Q13" i="22"/>
  <c r="W79" i="22"/>
  <c r="V14" i="22"/>
  <c r="T13" i="22"/>
  <c r="S176" i="22"/>
  <c r="S11" i="22" s="1"/>
  <c r="R176" i="22"/>
  <c r="R11" i="22" s="1"/>
  <c r="W12" i="22"/>
  <c r="V12" i="22"/>
  <c r="S179" i="22"/>
  <c r="V151" i="22"/>
  <c r="W151" i="22"/>
  <c r="K176" i="22"/>
  <c r="J176" i="22"/>
  <c r="H179" i="22"/>
  <c r="H11" i="22"/>
  <c r="G11" i="22"/>
  <c r="G179" i="22"/>
  <c r="S13" i="22"/>
  <c r="R13" i="22"/>
  <c r="J13" i="22"/>
  <c r="U13" i="22"/>
  <c r="K13" i="22"/>
  <c r="T176" i="22"/>
  <c r="T11" i="22" s="1"/>
  <c r="Q176" i="22"/>
  <c r="P176" i="22"/>
  <c r="O179" i="22"/>
  <c r="O11" i="22"/>
  <c r="L179" i="22"/>
  <c r="R179" i="22" s="1"/>
  <c r="L11" i="22"/>
  <c r="W41" i="22"/>
  <c r="V41" i="22"/>
  <c r="V102" i="22"/>
  <c r="W102" i="22"/>
  <c r="W176" i="22" l="1"/>
  <c r="V176" i="22"/>
  <c r="W13" i="22"/>
  <c r="V13" i="22"/>
  <c r="I166" i="22"/>
  <c r="I160" i="22"/>
  <c r="I148" i="22"/>
  <c r="I140" i="22"/>
  <c r="I137" i="22"/>
  <c r="I129" i="22"/>
  <c r="I121" i="22"/>
  <c r="I113" i="22"/>
  <c r="I105" i="22"/>
  <c r="I94" i="22"/>
  <c r="I88" i="22"/>
  <c r="I80" i="22"/>
  <c r="I77" i="22"/>
  <c r="I178" i="22"/>
  <c r="I175" i="22"/>
  <c r="I171" i="22"/>
  <c r="I157" i="22"/>
  <c r="I145" i="22"/>
  <c r="I134" i="22"/>
  <c r="I126" i="22"/>
  <c r="I118" i="22"/>
  <c r="I110" i="22"/>
  <c r="I99" i="22"/>
  <c r="I91" i="22"/>
  <c r="I85" i="22"/>
  <c r="I168" i="22"/>
  <c r="I162" i="22"/>
  <c r="I153" i="22"/>
  <c r="I150" i="22"/>
  <c r="I142" i="22"/>
  <c r="I131" i="22"/>
  <c r="I123" i="22"/>
  <c r="I115" i="22"/>
  <c r="I107" i="22"/>
  <c r="I96" i="22"/>
  <c r="I159" i="22"/>
  <c r="I147" i="22"/>
  <c r="I136" i="22"/>
  <c r="I128" i="22"/>
  <c r="I120" i="22"/>
  <c r="I112" i="22"/>
  <c r="I104" i="22"/>
  <c r="I101" i="22"/>
  <c r="I93" i="22"/>
  <c r="I87" i="22"/>
  <c r="I76" i="22"/>
  <c r="I73" i="22"/>
  <c r="I65" i="22"/>
  <c r="I177" i="22"/>
  <c r="I170" i="22"/>
  <c r="I164" i="22"/>
  <c r="I156" i="22"/>
  <c r="I144" i="22"/>
  <c r="I133" i="22"/>
  <c r="I125" i="22"/>
  <c r="I117" i="22"/>
  <c r="I109" i="22"/>
  <c r="I98" i="22"/>
  <c r="I90" i="22"/>
  <c r="I84" i="22"/>
  <c r="I70" i="22"/>
  <c r="I62" i="22"/>
  <c r="I167" i="22"/>
  <c r="I161" i="22"/>
  <c r="I152" i="22"/>
  <c r="I149" i="22"/>
  <c r="I141" i="22"/>
  <c r="I138" i="22"/>
  <c r="I130" i="22"/>
  <c r="I122" i="22"/>
  <c r="I114" i="22"/>
  <c r="I106" i="22"/>
  <c r="I95" i="22"/>
  <c r="I81" i="22"/>
  <c r="I78" i="22"/>
  <c r="I67" i="22"/>
  <c r="I59" i="22"/>
  <c r="I169" i="22"/>
  <c r="I163" i="22"/>
  <c r="I155" i="22"/>
  <c r="I143" i="22"/>
  <c r="I132" i="22"/>
  <c r="I124" i="22"/>
  <c r="I116" i="22"/>
  <c r="I108" i="22"/>
  <c r="I97" i="22"/>
  <c r="I83" i="22"/>
  <c r="I69" i="22"/>
  <c r="I61" i="22"/>
  <c r="I172" i="22"/>
  <c r="I158" i="22"/>
  <c r="I71" i="22"/>
  <c r="I54" i="22"/>
  <c r="I47" i="22"/>
  <c r="I33" i="22"/>
  <c r="I17" i="22"/>
  <c r="I111" i="22"/>
  <c r="I92" i="22"/>
  <c r="I75" i="22"/>
  <c r="I60" i="22"/>
  <c r="I55" i="22"/>
  <c r="I52" i="22"/>
  <c r="I44" i="22"/>
  <c r="I30" i="22"/>
  <c r="I22" i="22"/>
  <c r="K11" i="22"/>
  <c r="J11" i="22"/>
  <c r="I43" i="22"/>
  <c r="I72" i="22"/>
  <c r="I53" i="22"/>
  <c r="I31" i="22"/>
  <c r="I82" i="22"/>
  <c r="I64" i="22"/>
  <c r="I49" i="22"/>
  <c r="I38" i="22"/>
  <c r="I35" i="22"/>
  <c r="I27" i="22"/>
  <c r="I19" i="22"/>
  <c r="I51" i="22"/>
  <c r="I40" i="22"/>
  <c r="I29" i="22"/>
  <c r="I23" i="22"/>
  <c r="I119" i="22"/>
  <c r="I100" i="22"/>
  <c r="I58" i="22"/>
  <c r="I46" i="22"/>
  <c r="I32" i="22"/>
  <c r="I24" i="22"/>
  <c r="I16" i="22"/>
  <c r="I21" i="22"/>
  <c r="I41" i="22"/>
  <c r="I63" i="22"/>
  <c r="I127" i="22"/>
  <c r="I68" i="22"/>
  <c r="I48" i="22"/>
  <c r="I37" i="22"/>
  <c r="I34" i="22"/>
  <c r="I26" i="22"/>
  <c r="I18" i="22"/>
  <c r="I57" i="22"/>
  <c r="I45" i="22"/>
  <c r="I15" i="22"/>
  <c r="I146" i="22"/>
  <c r="I135" i="22"/>
  <c r="I103" i="22"/>
  <c r="I86" i="22"/>
  <c r="I66" i="22"/>
  <c r="I56" i="22"/>
  <c r="I50" i="22"/>
  <c r="I42" i="22"/>
  <c r="I39" i="22"/>
  <c r="I36" i="22"/>
  <c r="I28" i="22"/>
  <c r="I20" i="22"/>
  <c r="I25" i="22"/>
  <c r="I14" i="22"/>
  <c r="I165" i="22"/>
  <c r="I151" i="22"/>
  <c r="I102" i="22"/>
  <c r="I89" i="22"/>
  <c r="I74" i="22"/>
  <c r="I12" i="22"/>
  <c r="I79" i="22"/>
  <c r="I139" i="22"/>
  <c r="U179" i="22"/>
  <c r="K179" i="22"/>
  <c r="J179" i="22"/>
  <c r="I179" i="22"/>
  <c r="T179" i="22"/>
  <c r="I176" i="22"/>
  <c r="Q11" i="22"/>
  <c r="P11" i="22"/>
  <c r="Q179" i="22"/>
  <c r="P179" i="22"/>
  <c r="I13" i="22"/>
  <c r="V11" i="22"/>
  <c r="W11" i="22"/>
  <c r="V179" i="22" l="1"/>
  <c r="W179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<sst xmlns="http://schemas.openxmlformats.org/spreadsheetml/2006/main" count="470" uniqueCount="365">
  <si>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</si>
  <si>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</si>
  <si>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</si>
  <si>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</si>
  <si>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</si>
  <si>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</si>
  <si>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</si>
  <si>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</si>
  <si>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</si>
  <si>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</si>
  <si>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</si>
  <si>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</si>
  <si>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</si>
  <si>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</si>
  <si>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</si>
  <si>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</si>
  <si>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</si>
  <si>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</si>
  <si>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</si>
  <si>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</si>
  <si>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</si>
  <si>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</si>
  <si>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</si>
  <si>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</si>
  <si>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</si>
  <si>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</si>
  <si>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</si>
  <si>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</si>
  <si>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</si>
  <si>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</si>
  <si>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</si>
  <si>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</si>
  <si>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</si>
  <si>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</si>
  <si>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</si>
  <si>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</si>
  <si>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</si>
  <si>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</si>
  <si>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</si>
  <si>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</si>
  <si>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</si>
  <si>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</si>
  <si>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</si>
  <si>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</si>
  <si>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</si>
  <si>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</si>
  <si>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</si>
  <si>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</si>
  <si>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</si>
  <si>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</si>
  <si>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</si>
  <si>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</si>
  <si>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</si>
  <si>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</si>
  <si>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</si>
  <si>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</si>
  <si>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</si>
  <si>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</si>
  <si>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</si>
  <si>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</si>
  <si>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</si>
  <si>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</si>
  <si>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</si>
  <si>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</si>
  <si>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</si>
  <si>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</si>
  <si>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</si>
  <si>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</si>
  <si>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</si>
  <si>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</si>
  <si>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</si>
  <si>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</si>
  <si>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</si>
  <si>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</si>
  <si>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</si>
  <si>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</si>
  <si>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</si>
  <si>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</si>
  <si>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</si>
  <si>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</si>
  <si>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</si>
  <si>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</si>
  <si>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</si>
  <si>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</si>
  <si>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</si>
  <si>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</si>
  <si>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</si>
  <si>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</si>
  <si>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</si>
  <si>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</si>
  <si>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</si>
  <si>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</si>
  <si>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</si>
  <si>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</si>
  <si>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</si>
  <si>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</si>
  <si>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</si>
  <si>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</si>
  <si>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</si>
  <si>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</si>
  <si>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</si>
  <si>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</si>
  <si>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</si>
  <si>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</si>
  <si>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</si>
  <si>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</si>
  <si>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</si>
  <si>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</si>
  <si>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</si>
  <si>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</si>
  <si>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</si>
  <si>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</si>
  <si>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</si>
  <si>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</si>
  <si>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</si>
  <si>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</si>
  <si>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</si>
  <si>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</si>
  <si>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</si>
  <si>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</si>
  <si>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</si>
  <si>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</si>
  <si>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</si>
  <si>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</si>
  <si>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</si>
  <si>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</si>
  <si>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</si>
  <si>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</si>
  <si>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</si>
  <si>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</si>
  <si>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</si>
  <si>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</si>
  <si>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</si>
  <si>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</si>
  <si>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</si>
  <si>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</si>
  <si>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</si>
  <si>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</si>
  <si>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</si>
  <si>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</si>
  <si>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</si>
  <si>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</si>
  <si>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</si>
  <si>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</si>
  <si>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</si>
  <si>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</si>
  <si>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</si>
  <si>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</si>
  <si>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</si>
  <si>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</si>
  <si>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</si>
  <si>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</si>
  <si>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</si>
  <si>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</si>
  <si>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</si>
  <si>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</si>
  <si>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</si>
  <si>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</si>
  <si>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</si>
  <si>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</si>
  <si>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</si>
  <si>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</si>
  <si>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</si>
  <si>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</si>
  <si>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</si>
  <si>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</si>
  <si>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</si>
  <si>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</si>
  <si>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</si>
  <si>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</si>
  <si>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</si>
  <si>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</si>
  <si>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</si>
  <si>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</si>
  <si>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</si>
  <si>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</si>
  <si>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</si>
  <si>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</si>
  <si>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</si>
  <si>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</si>
  <si>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</si>
  <si>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</si>
  <si>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</si>
  <si>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</si>
  <si>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</si>
  <si>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</si>
  <si>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</si>
  <si>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</si>
  <si>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</si>
  <si>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</si>
  <si>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</si>
  <si>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</si>
  <si>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</si>
  <si>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</si>
  <si>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</si>
  <si>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</si>
  <si>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</si>
  <si>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</si>
  <si>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</si>
  <si>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</si>
  <si>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</si>
  <si>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</si>
  <si>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</si>
  <si>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</si>
  <si>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</si>
  <si>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</si>
  <si>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</si>
  <si>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</si>
  <si>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</si>
  <si>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</si>
  <si>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</si>
  <si>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</si>
  <si>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</si>
  <si>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</si>
  <si>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</si>
  <si>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</si>
  <si>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</si>
  <si>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</si>
  <si>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</si>
  <si>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</si>
  <si>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</si>
  <si>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</si>
  <si>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</si>
  <si>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</si>
  <si>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</si>
  <si>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</si>
  <si>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</si>
  <si>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</si>
  <si>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</si>
  <si>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</si>
  <si>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</si>
  <si>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</si>
  <si>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</si>
  <si>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</si>
  <si>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</si>
  <si>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</si>
  <si>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</si>
  <si>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</si>
  <si>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</si>
  <si>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</si>
  <si>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</si>
  <si>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</si>
  <si>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</si>
  <si>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</si>
  <si>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</si>
  <si>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</si>
  <si>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</si>
  <si>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</si>
  <si>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</si>
  <si>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</si>
  <si>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</si>
  <si>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</si>
  <si>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</si>
  <si>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</si>
  <si>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</si>
  <si>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</si>
  <si>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</si>
  <si>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</si>
  <si>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</si>
  <si>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</si>
  <si>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</si>
  <si>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</si>
  <si>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</si>
  <si>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</si>
  <si>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</si>
  <si>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</si>
  <si>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</si>
  <si>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</si>
  <si>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</si>
  <si>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</si>
  <si>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</si>
  <si>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</si>
  <si>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</si>
  <si>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</si>
  <si>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</si>
  <si>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</si>
  <si>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</si>
  <si>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</si>
  <si>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</si>
  <si>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</si>
  <si>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</si>
  <si>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</si>
  <si>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</si>
  <si>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</si>
  <si>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</si>
  <si>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</si>
  <si>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</si>
  <si>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</si>
  <si>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</si>
  <si>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</si>
  <si>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</si>
  <si>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</si>
  <si>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</si>
  <si>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</si>
  <si>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</si>
  <si>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</si>
  <si>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</si>
  <si>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</si>
  <si>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</si>
  <si>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</si>
  <si>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</si>
  <si>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</si>
  <si>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</si>
  <si>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</si>
  <si>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</si>
  <si>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</si>
  <si>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</si>
  <si>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</si>
  <si>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</si>
  <si>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</si>
  <si>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</si>
  <si>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</si>
  <si>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</si>
  <si>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</si>
  <si>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</si>
  <si>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</si>
  <si>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</si>
  <si>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</si>
  <si>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</si>
  <si>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</si>
  <si>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</si>
  <si>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</si>
  <si>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</si>
  <si>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</si>
  <si>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</si>
  <si>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</si>
  <si>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</si>
  <si>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</si>
  <si>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</si>
  <si>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</si>
  <si>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</si>
  <si>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</si>
  <si>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</si>
  <si>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</si>
  <si>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</si>
  <si>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</si>
  <si>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</si>
  <si>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</si>
  <si>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Додаток 2</t>
  </si>
  <si>
    <t>Міський голова</t>
  </si>
  <si>
    <t>Олександр МЕНЗУЛ</t>
  </si>
  <si>
    <t>затверджено на 01.07.2023</t>
  </si>
  <si>
    <t>виконано станом на 01.07.2023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</si>
  <si>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</si>
  <si>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</si>
  <si>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</si>
  <si>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5049</t>
  </si>
  <si>
    <r>
      <t xml:space="preserve">Виконання окремих заходів з реалізації соціального проекту "Активні парки - локації здорової України" </t>
    </r>
    <r>
      <rPr>
        <i/>
        <sz val="15"/>
        <rFont val="Times New Roman"/>
        <family val="1"/>
        <charset val="204"/>
      </rPr>
      <t>(41057700)</t>
    </r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</si>
  <si>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</si>
  <si>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</t>
  </si>
  <si>
    <t>Розвиток мережі центрів надання адміністративних послуг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</si>
  <si>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</si>
  <si>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</si>
  <si>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</si>
  <si>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</si>
  <si>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>субвенція бюджету Полицької сільської територіальної громади (для облаштування військового стрільбища на полігоні Полицької виправної колонії №76)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</si>
  <si>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</si>
  <si>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</si>
  <si>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</si>
  <si>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</si>
  <si>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</si>
  <si>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            Виконання бюджету Вараської міської територіальної громади по видатках та кредитуванню за перше півріччя 2023 року </t>
  </si>
  <si>
    <t>№ 7310-СЗ-03-23</t>
  </si>
  <si>
    <t>до рішення  Вараської міської ради</t>
  </si>
  <si>
    <t>_________2023 року №_____________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</si>
</sst>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sz val="20"/>
      <name val="Arial Cyr"/>
      <charset val="204"/>
    </font>
    <font>
      <sz val="2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14" fillId="0" borderId="0"/>
    <xf numFmtId="0" fontId="25" fillId="0" borderId="0"/>
    <xf numFmtId="9" fontId="26" fillId="0" borderId="0" applyFont="0" applyFill="0" applyBorder="0" applyAlignment="0" applyProtection="0"/>
  </cellStyleXfs>
  <cellXfs count="299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5" fontId="21" fillId="2" borderId="8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0" fontId="18" fillId="2" borderId="8" xfId="0" applyFont="1" applyFill="1" applyBorder="1" applyAlignment="1">
      <alignment horizontal="center"/>
    </xf>
    <xf numFmtId="165" fontId="22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</xf>
    <xf numFmtId="167" fontId="22" fillId="2" borderId="9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3" fillId="2" borderId="9" xfId="0" applyNumberFormat="1" applyFont="1" applyFill="1" applyBorder="1" applyAlignment="1" applyProtection="1">
      <alignment horizontal="center" wrapText="1"/>
    </xf>
    <xf numFmtId="167" fontId="23" fillId="2" borderId="5" xfId="0" applyNumberFormat="1" applyFont="1" applyFill="1" applyBorder="1" applyAlignment="1" applyProtection="1">
      <alignment horizontal="center" wrapText="1"/>
    </xf>
    <xf numFmtId="167" fontId="23" fillId="2" borderId="9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7" fontId="23" fillId="2" borderId="9" xfId="0" applyNumberFormat="1" applyFont="1" applyFill="1" applyBorder="1" applyAlignment="1" applyProtection="1">
      <alignment horizontal="center" wrapText="1"/>
      <protection locked="0"/>
    </xf>
    <xf numFmtId="167" fontId="23" fillId="2" borderId="5" xfId="0" applyNumberFormat="1" applyFont="1" applyFill="1" applyBorder="1" applyAlignment="1" applyProtection="1">
      <alignment horizontal="center" wrapText="1"/>
      <protection locked="0"/>
    </xf>
    <xf numFmtId="0" fontId="23" fillId="2" borderId="9" xfId="0" applyFont="1" applyFill="1" applyBorder="1" applyAlignment="1">
      <alignment horizontal="center" wrapText="1"/>
    </xf>
    <xf numFmtId="164" fontId="23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2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5" fontId="23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0" fontId="23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3" fillId="2" borderId="5" xfId="3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23" fillId="2" borderId="5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4" fillId="2" borderId="5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8" fillId="2" borderId="5" xfId="0" applyNumberFormat="1" applyFont="1" applyFill="1" applyBorder="1" applyAlignment="1">
      <alignment horizontal="center"/>
    </xf>
    <xf numFmtId="166" fontId="18" fillId="2" borderId="5" xfId="0" applyNumberFormat="1" applyFont="1" applyFill="1" applyBorder="1" applyAlignment="1">
      <alignment horizontal="center"/>
    </xf>
    <xf numFmtId="49" fontId="20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49" fontId="20" fillId="2" borderId="5" xfId="0" applyNumberFormat="1" applyFont="1" applyFill="1" applyBorder="1" applyAlignment="1" applyProtection="1">
      <alignment horizontal="center" wrapText="1"/>
      <protection locked="0"/>
    </xf>
    <xf numFmtId="1" fontId="20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8" fillId="2" borderId="5" xfId="0" applyNumberFormat="1" applyFont="1" applyFill="1" applyBorder="1" applyAlignment="1">
      <alignment horizontal="center" wrapText="1"/>
    </xf>
    <xf numFmtId="49" fontId="20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2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8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9" fillId="2" borderId="5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2" fillId="2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9" xfId="0" applyNumberFormat="1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5" xfId="0" applyNumberFormat="1" applyFont="1" applyFill="1" applyBorder="1" applyAlignment="1">
      <alignment horizontal="center" wrapText="1"/>
    </xf>
    <xf numFmtId="167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9" fillId="0" borderId="5" xfId="0" applyNumberFormat="1" applyFont="1" applyFill="1" applyBorder="1" applyAlignment="1">
      <alignment horizontal="center"/>
    </xf>
    <xf numFmtId="10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7" fontId="21" fillId="0" borderId="10" xfId="0" applyNumberFormat="1" applyFont="1" applyFill="1" applyBorder="1" applyAlignment="1">
      <alignment horizontal="center" wrapText="1"/>
    </xf>
    <xf numFmtId="168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  <protection locked="0"/>
    </xf>
    <xf numFmtId="167" fontId="22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1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3" fillId="2" borderId="11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  <protection locked="0"/>
    </xf>
    <xf numFmtId="165" fontId="23" fillId="2" borderId="12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/>
    <xf numFmtId="165" fontId="21" fillId="2" borderId="15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8" fillId="2" borderId="13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/>
    <xf numFmtId="165" fontId="23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>
      <alignment horizontal="center"/>
    </xf>
    <xf numFmtId="0" fontId="18" fillId="0" borderId="13" xfId="0" applyFont="1" applyFill="1" applyBorder="1" applyAlignment="1"/>
    <xf numFmtId="165" fontId="22" fillId="0" borderId="6" xfId="0" applyNumberFormat="1" applyFont="1" applyFill="1" applyBorder="1" applyAlignment="1">
      <alignment horizontal="center" wrapText="1"/>
    </xf>
    <xf numFmtId="0" fontId="19" fillId="0" borderId="13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0" fontId="8" fillId="2" borderId="16" xfId="0" applyFont="1" applyFill="1" applyBorder="1" applyAlignment="1"/>
    <xf numFmtId="0" fontId="8" fillId="2" borderId="17" xfId="0" applyFont="1" applyFill="1" applyBorder="1" applyAlignment="1">
      <alignment horizontal="center"/>
    </xf>
    <xf numFmtId="167" fontId="21" fillId="2" borderId="17" xfId="0" applyNumberFormat="1" applyFont="1" applyFill="1" applyBorder="1" applyAlignment="1" applyProtection="1">
      <alignment horizontal="center" wrapText="1"/>
    </xf>
    <xf numFmtId="165" fontId="21" fillId="2" borderId="17" xfId="0" applyNumberFormat="1" applyFont="1" applyFill="1" applyBorder="1" applyAlignment="1">
      <alignment horizontal="center" wrapText="1"/>
    </xf>
    <xf numFmtId="167" fontId="21" fillId="2" borderId="17" xfId="0" applyNumberFormat="1" applyFont="1" applyFill="1" applyBorder="1" applyAlignment="1">
      <alignment horizontal="center" wrapText="1"/>
    </xf>
    <xf numFmtId="165" fontId="21" fillId="2" borderId="18" xfId="0" applyNumberFormat="1" applyFont="1" applyFill="1" applyBorder="1" applyAlignment="1">
      <alignment horizontal="center" wrapText="1"/>
    </xf>
    <xf numFmtId="0" fontId="34" fillId="2" borderId="12" xfId="0" applyFont="1" applyFill="1" applyBorder="1" applyAlignment="1" applyProtection="1">
      <alignment horizontal="justify" wrapText="1"/>
      <protection locked="0"/>
    </xf>
    <xf numFmtId="0" fontId="34" fillId="2" borderId="12" xfId="0" applyFont="1" applyFill="1" applyBorder="1" applyAlignment="1">
      <alignment horizontal="justify" wrapText="1"/>
    </xf>
    <xf numFmtId="0" fontId="34" fillId="2" borderId="12" xfId="0" applyNumberFormat="1" applyFont="1" applyFill="1" applyBorder="1" applyAlignment="1" applyProtection="1">
      <alignment horizontal="justify" wrapText="1"/>
      <protection locked="0"/>
    </xf>
    <xf numFmtId="0" fontId="34" fillId="0" borderId="12" xfId="0" applyFont="1" applyFill="1" applyBorder="1" applyAlignment="1" applyProtection="1">
      <alignment horizontal="justify" wrapText="1"/>
      <protection locked="0"/>
    </xf>
    <xf numFmtId="0" fontId="31" fillId="2" borderId="12" xfId="0" applyFont="1" applyFill="1" applyBorder="1" applyAlignment="1" applyProtection="1">
      <alignment wrapText="1"/>
      <protection locked="0"/>
    </xf>
    <xf numFmtId="167" fontId="21" fillId="2" borderId="22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3" fillId="2" borderId="10" xfId="0" applyNumberFormat="1" applyFont="1" applyFill="1" applyBorder="1" applyAlignment="1">
      <alignment horizontal="center" wrapText="1"/>
    </xf>
    <xf numFmtId="164" fontId="23" fillId="2" borderId="10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>
      <alignment horizontal="center" wrapText="1"/>
    </xf>
    <xf numFmtId="167" fontId="22" fillId="0" borderId="11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2" fillId="0" borderId="10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 applyProtection="1">
      <alignment horizontal="center" wrapText="1"/>
      <protection locked="0"/>
    </xf>
    <xf numFmtId="167" fontId="29" fillId="2" borderId="11" xfId="0" applyNumberFormat="1" applyFont="1" applyFill="1" applyBorder="1" applyAlignment="1">
      <alignment horizontal="center" wrapText="1"/>
    </xf>
    <xf numFmtId="167" fontId="21" fillId="2" borderId="24" xfId="0" applyNumberFormat="1" applyFont="1" applyFill="1" applyBorder="1" applyAlignment="1">
      <alignment horizontal="center" wrapText="1"/>
    </xf>
    <xf numFmtId="167" fontId="21" fillId="2" borderId="13" xfId="0" applyNumberFormat="1" applyFont="1" applyFill="1" applyBorder="1" applyAlignment="1">
      <alignment horizontal="center" wrapText="1"/>
    </xf>
    <xf numFmtId="165" fontId="21" fillId="2" borderId="20" xfId="0" applyNumberFormat="1" applyFont="1" applyFill="1" applyBorder="1" applyAlignment="1">
      <alignment horizontal="center" wrapText="1"/>
    </xf>
    <xf numFmtId="165" fontId="21" fillId="2" borderId="12" xfId="0" applyNumberFormat="1" applyFont="1" applyFill="1" applyBorder="1" applyAlignment="1">
      <alignment horizontal="center" wrapText="1"/>
    </xf>
    <xf numFmtId="165" fontId="22" fillId="2" borderId="12" xfId="0" applyNumberFormat="1" applyFont="1" applyFill="1" applyBorder="1" applyAlignment="1">
      <alignment horizontal="center" wrapText="1"/>
    </xf>
    <xf numFmtId="165" fontId="22" fillId="0" borderId="12" xfId="0" applyNumberFormat="1" applyFont="1" applyFill="1" applyBorder="1" applyAlignment="1">
      <alignment horizontal="center" wrapText="1"/>
    </xf>
    <xf numFmtId="165" fontId="21" fillId="2" borderId="21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4" fontId="23" fillId="2" borderId="13" xfId="0" applyNumberFormat="1" applyFont="1" applyFill="1" applyBorder="1" applyAlignment="1">
      <alignment horizontal="center" wrapText="1"/>
    </xf>
    <xf numFmtId="167" fontId="22" fillId="0" borderId="13" xfId="0" applyNumberFormat="1" applyFont="1" applyFill="1" applyBorder="1" applyAlignment="1">
      <alignment horizontal="center" wrapText="1"/>
    </xf>
    <xf numFmtId="167" fontId="36" fillId="2" borderId="9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" fontId="37" fillId="2" borderId="5" xfId="0" applyNumberFormat="1" applyFont="1" applyFill="1" applyBorder="1" applyAlignment="1">
      <alignment horizontal="center"/>
    </xf>
    <xf numFmtId="49" fontId="37" fillId="2" borderId="5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center"/>
    </xf>
    <xf numFmtId="1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>
      <alignment horizontal="center" wrapText="1"/>
    </xf>
    <xf numFmtId="49" fontId="30" fillId="2" borderId="5" xfId="0" applyNumberFormat="1" applyFont="1" applyFill="1" applyBorder="1" applyAlignment="1">
      <alignment horizontal="center" wrapText="1"/>
    </xf>
    <xf numFmtId="1" fontId="30" fillId="2" borderId="5" xfId="0" applyNumberFormat="1" applyFont="1" applyFill="1" applyBorder="1" applyAlignment="1" applyProtection="1">
      <alignment horizontal="center" wrapText="1"/>
      <protection locked="0"/>
    </xf>
    <xf numFmtId="49" fontId="30" fillId="2" borderId="5" xfId="0" applyNumberFormat="1" applyFont="1" applyFill="1" applyBorder="1" applyAlignment="1" applyProtection="1">
      <alignment horizontal="center" wrapText="1"/>
      <protection locked="0"/>
    </xf>
    <xf numFmtId="49" fontId="37" fillId="0" borderId="5" xfId="0" applyNumberFormat="1" applyFont="1" applyFill="1" applyBorder="1" applyAlignment="1">
      <alignment horizontal="center" wrapText="1"/>
    </xf>
    <xf numFmtId="165" fontId="21" fillId="0" borderId="12" xfId="0" applyNumberFormat="1" applyFont="1" applyFill="1" applyBorder="1" applyAlignment="1">
      <alignment horizontal="center" wrapText="1"/>
    </xf>
    <xf numFmtId="167" fontId="32" fillId="2" borderId="10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 applyProtection="1">
      <alignment horizontal="center" wrapText="1"/>
    </xf>
    <xf numFmtId="167" fontId="21" fillId="2" borderId="19" xfId="0" applyNumberFormat="1" applyFont="1" applyFill="1" applyBorder="1" applyAlignment="1" applyProtection="1">
      <alignment horizontal="center" wrapText="1"/>
    </xf>
    <xf numFmtId="167" fontId="21" fillId="2" borderId="23" xfId="0" applyNumberFormat="1" applyFont="1" applyFill="1" applyBorder="1" applyAlignment="1" applyProtection="1">
      <alignment horizontal="center" wrapText="1"/>
    </xf>
    <xf numFmtId="167" fontId="35" fillId="2" borderId="17" xfId="0" applyNumberFormat="1" applyFont="1" applyFill="1" applyBorder="1" applyAlignment="1" applyProtection="1">
      <alignment horizontal="center" wrapText="1"/>
    </xf>
    <xf numFmtId="167" fontId="21" fillId="2" borderId="16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</xf>
    <xf numFmtId="0" fontId="22" fillId="2" borderId="10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2" fillId="2" borderId="9" xfId="0" applyNumberFormat="1" applyFont="1" applyFill="1" applyBorder="1" applyAlignment="1">
      <alignment horizontal="center" wrapText="1"/>
    </xf>
    <xf numFmtId="164" fontId="22" fillId="2" borderId="10" xfId="0" applyNumberFormat="1" applyFont="1" applyFill="1" applyBorder="1" applyAlignment="1">
      <alignment horizontal="center" wrapText="1"/>
    </xf>
    <xf numFmtId="164" fontId="22" fillId="2" borderId="13" xfId="0" applyNumberFormat="1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165" fontId="3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165" fontId="32" fillId="2" borderId="6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>
      <alignment horizontal="center" wrapText="1"/>
    </xf>
    <xf numFmtId="0" fontId="38" fillId="2" borderId="0" xfId="0" applyFont="1" applyFill="1" applyBorder="1" applyAlignment="1">
      <alignment horizontal="right" wrapText="1"/>
    </xf>
    <xf numFmtId="0" fontId="38" fillId="2" borderId="0" xfId="0" applyFont="1" applyFill="1" applyBorder="1" applyAlignment="1">
      <alignment wrapText="1"/>
    </xf>
    <xf numFmtId="0" fontId="38" fillId="2" borderId="0" xfId="0" applyFont="1" applyFill="1" applyBorder="1"/>
    <xf numFmtId="0" fontId="39" fillId="2" borderId="13" xfId="0" applyFont="1" applyFill="1" applyBorder="1" applyAlignment="1"/>
    <xf numFmtId="49" fontId="39" fillId="2" borderId="5" xfId="0" applyNumberFormat="1" applyFont="1" applyFill="1" applyBorder="1" applyAlignment="1">
      <alignment horizontal="center"/>
    </xf>
    <xf numFmtId="167" fontId="32" fillId="2" borderId="11" xfId="0" applyNumberFormat="1" applyFont="1" applyFill="1" applyBorder="1" applyAlignment="1" applyProtection="1">
      <alignment horizontal="center" wrapText="1"/>
      <protection locked="0"/>
    </xf>
    <xf numFmtId="0" fontId="37" fillId="2" borderId="13" xfId="0" applyFont="1" applyFill="1" applyBorder="1" applyAlignment="1"/>
    <xf numFmtId="0" fontId="28" fillId="2" borderId="0" xfId="0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2" borderId="0" xfId="0" applyFont="1" applyFill="1"/>
    <xf numFmtId="0" fontId="37" fillId="2" borderId="1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 wrapText="1"/>
    </xf>
    <xf numFmtId="0" fontId="37" fillId="2" borderId="0" xfId="0" applyFont="1" applyFill="1" applyAlignment="1">
      <alignment horizontal="center" wrapText="1"/>
    </xf>
    <xf numFmtId="0" fontId="37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5" fontId="41" fillId="2" borderId="0" xfId="0" applyNumberFormat="1" applyFont="1" applyFill="1" applyAlignment="1">
      <alignment wrapText="1"/>
    </xf>
    <xf numFmtId="0" fontId="40" fillId="2" borderId="0" xfId="0" applyFont="1" applyFill="1" applyAlignment="1"/>
    <xf numFmtId="167" fontId="6" fillId="2" borderId="0" xfId="0" applyNumberFormat="1" applyFont="1" applyFill="1" applyAlignment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13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5" fillId="0" borderId="5" xfId="0" applyNumberFormat="1" applyFont="1" applyFill="1" applyBorder="1" applyAlignment="1">
      <alignment horizontal="center" wrapText="1"/>
    </xf>
    <xf numFmtId="0" fontId="9" fillId="0" borderId="12" xfId="0" applyFont="1" applyFill="1" applyBorder="1" applyAlignment="1" applyProtection="1">
      <alignment horizontal="justify" wrapText="1"/>
      <protection locked="0"/>
    </xf>
    <xf numFmtId="0" fontId="16" fillId="2" borderId="0" xfId="0" applyFont="1" applyFill="1" applyBorder="1" applyAlignment="1">
      <alignment horizontal="center" vertical="center"/>
    </xf>
    <xf numFmtId="0" fontId="41" fillId="0" borderId="0" xfId="0" applyFont="1"/>
    <xf numFmtId="0" fontId="44" fillId="0" borderId="0" xfId="2" applyFont="1"/>
    <xf numFmtId="0" fontId="45" fillId="0" borderId="0" xfId="2" applyFont="1" applyAlignment="1">
      <alignment horizontal="center"/>
    </xf>
    <xf numFmtId="0" fontId="33" fillId="2" borderId="20" xfId="0" applyFont="1" applyFill="1" applyBorder="1" applyAlignment="1">
      <alignment horizontal="center" wrapText="1"/>
    </xf>
    <xf numFmtId="49" fontId="46" fillId="2" borderId="12" xfId="0" applyNumberFormat="1" applyFont="1" applyFill="1" applyBorder="1" applyAlignment="1" applyProtection="1">
      <alignment horizontal="justify" wrapText="1"/>
      <protection locked="0"/>
    </xf>
    <xf numFmtId="0" fontId="46" fillId="2" borderId="12" xfId="0" applyFont="1" applyFill="1" applyBorder="1" applyAlignment="1" applyProtection="1">
      <alignment horizontal="justify" wrapText="1"/>
      <protection locked="0"/>
    </xf>
    <xf numFmtId="49" fontId="46" fillId="2" borderId="12" xfId="0" applyNumberFormat="1" applyFont="1" applyFill="1" applyBorder="1" applyAlignment="1" applyProtection="1">
      <alignment horizontal="right" wrapText="1"/>
      <protection locked="0"/>
    </xf>
    <xf numFmtId="49" fontId="47" fillId="2" borderId="12" xfId="0" applyNumberFormat="1" applyFont="1" applyFill="1" applyBorder="1" applyAlignment="1" applyProtection="1">
      <alignment horizontal="justify" wrapText="1"/>
      <protection locked="0"/>
    </xf>
    <xf numFmtId="0" fontId="47" fillId="2" borderId="12" xfId="0" applyFont="1" applyFill="1" applyBorder="1" applyAlignment="1" applyProtection="1">
      <alignment horizontal="justify" wrapText="1"/>
      <protection locked="0"/>
    </xf>
    <xf numFmtId="0" fontId="46" fillId="2" borderId="12" xfId="0" applyFont="1" applyFill="1" applyBorder="1" applyAlignment="1">
      <alignment horizontal="justify" wrapText="1"/>
    </xf>
    <xf numFmtId="0" fontId="46" fillId="2" borderId="13" xfId="0" applyFont="1" applyFill="1" applyBorder="1" applyAlignment="1"/>
    <xf numFmtId="49" fontId="46" fillId="2" borderId="5" xfId="0" applyNumberFormat="1" applyFont="1" applyFill="1" applyBorder="1" applyAlignment="1" applyProtection="1">
      <alignment horizontal="center" wrapText="1"/>
      <protection locked="0"/>
    </xf>
    <xf numFmtId="49" fontId="46" fillId="2" borderId="12" xfId="0" applyNumberFormat="1" applyFont="1" applyFill="1" applyBorder="1" applyAlignment="1">
      <alignment horizontal="justify" wrapText="1"/>
    </xf>
    <xf numFmtId="49" fontId="47" fillId="2" borderId="12" xfId="0" applyNumberFormat="1" applyFont="1" applyFill="1" applyBorder="1" applyAlignment="1">
      <alignment horizontal="justify" wrapText="1"/>
    </xf>
    <xf numFmtId="0" fontId="46" fillId="0" borderId="6" xfId="0" applyFont="1" applyBorder="1" applyAlignment="1">
      <alignment horizontal="justify" wrapText="1"/>
    </xf>
    <xf numFmtId="0" fontId="46" fillId="0" borderId="0" xfId="0" applyFont="1" applyBorder="1" applyAlignment="1">
      <alignment horizontal="justify" wrapText="1"/>
    </xf>
    <xf numFmtId="0" fontId="47" fillId="2" borderId="12" xfId="0" applyFont="1" applyFill="1" applyBorder="1" applyAlignment="1">
      <alignment horizontal="justify" wrapText="1"/>
    </xf>
    <xf numFmtId="0" fontId="46" fillId="2" borderId="12" xfId="1" applyFont="1" applyFill="1" applyBorder="1" applyAlignment="1" applyProtection="1">
      <alignment horizontal="justify" wrapText="1"/>
    </xf>
    <xf numFmtId="3" fontId="46" fillId="2" borderId="12" xfId="0" applyNumberFormat="1" applyFont="1" applyFill="1" applyBorder="1" applyAlignment="1">
      <alignment horizontal="justify" wrapText="1"/>
    </xf>
    <xf numFmtId="3" fontId="47" fillId="2" borderId="12" xfId="0" applyNumberFormat="1" applyFont="1" applyFill="1" applyBorder="1" applyAlignment="1">
      <alignment horizontal="justify" wrapText="1"/>
    </xf>
    <xf numFmtId="0" fontId="47" fillId="3" borderId="12" xfId="0" applyFont="1" applyFill="1" applyBorder="1" applyAlignment="1" applyProtection="1">
      <alignment horizontal="justify" wrapText="1"/>
      <protection locked="0"/>
    </xf>
    <xf numFmtId="49" fontId="46" fillId="0" borderId="12" xfId="0" applyNumberFormat="1" applyFont="1" applyFill="1" applyBorder="1" applyAlignment="1">
      <alignment horizontal="justify" wrapText="1"/>
    </xf>
    <xf numFmtId="49" fontId="46" fillId="0" borderId="12" xfId="0" applyNumberFormat="1" applyFont="1" applyFill="1" applyBorder="1" applyAlignment="1" applyProtection="1">
      <alignment horizontal="justify" wrapText="1"/>
      <protection locked="0"/>
    </xf>
    <xf numFmtId="167" fontId="21" fillId="2" borderId="13" xfId="0" applyNumberFormat="1" applyFont="1" applyFill="1" applyBorder="1" applyAlignment="1" applyProtection="1">
      <alignment horizontal="center" wrapText="1"/>
      <protection locked="0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0" fontId="20" fillId="2" borderId="12" xfId="0" applyFont="1" applyFill="1" applyBorder="1" applyAlignment="1">
      <alignment horizontal="justify" wrapText="1"/>
    </xf>
    <xf numFmtId="167" fontId="23" fillId="2" borderId="13" xfId="0" applyNumberFormat="1" applyFont="1" applyFill="1" applyBorder="1" applyAlignment="1" applyProtection="1">
      <alignment horizontal="center" wrapText="1"/>
      <protection locked="0"/>
    </xf>
    <xf numFmtId="167" fontId="23" fillId="2" borderId="25" xfId="0" applyNumberFormat="1" applyFont="1" applyFill="1" applyBorder="1" applyAlignment="1">
      <alignment horizontal="center" wrapText="1"/>
    </xf>
    <xf numFmtId="167" fontId="32" fillId="2" borderId="26" xfId="0" applyNumberFormat="1" applyFont="1" applyFill="1" applyBorder="1" applyAlignment="1" applyProtection="1">
      <alignment horizontal="center" wrapText="1"/>
      <protection locked="0"/>
    </xf>
    <xf numFmtId="167" fontId="23" fillId="2" borderId="11" xfId="0" applyNumberFormat="1" applyFont="1" applyFill="1" applyBorder="1" applyAlignment="1" applyProtection="1">
      <alignment horizontal="center" wrapText="1"/>
      <protection locked="0"/>
    </xf>
    <xf numFmtId="167" fontId="32" fillId="2" borderId="11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 applyProtection="1">
      <alignment horizontal="center" wrapText="1"/>
      <protection locked="0"/>
    </xf>
    <xf numFmtId="167" fontId="23" fillId="2" borderId="12" xfId="0" applyNumberFormat="1" applyFont="1" applyFill="1" applyBorder="1" applyAlignment="1">
      <alignment horizontal="center" wrapText="1"/>
    </xf>
    <xf numFmtId="167" fontId="23" fillId="0" borderId="5" xfId="0" applyNumberFormat="1" applyFont="1" applyFill="1" applyBorder="1" applyAlignment="1" applyProtection="1">
      <alignment horizontal="center" wrapText="1"/>
    </xf>
    <xf numFmtId="165" fontId="23" fillId="0" borderId="12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 applyProtection="1">
      <alignment horizontal="center" wrapText="1"/>
      <protection locked="0"/>
    </xf>
    <xf numFmtId="0" fontId="20" fillId="0" borderId="12" xfId="0" applyFont="1" applyBorder="1" applyAlignment="1">
      <alignment horizontal="justify" wrapText="1"/>
    </xf>
    <xf numFmtId="0" fontId="39" fillId="0" borderId="12" xfId="0" applyFont="1" applyBorder="1" applyAlignment="1">
      <alignment horizontal="justify" wrapText="1"/>
    </xf>
    <xf numFmtId="167" fontId="23" fillId="2" borderId="12" xfId="0" applyNumberFormat="1" applyFont="1" applyFill="1" applyBorder="1" applyAlignment="1" applyProtection="1">
      <alignment horizontal="center" wrapText="1"/>
      <protection locked="0"/>
    </xf>
    <xf numFmtId="0" fontId="20" fillId="2" borderId="0" xfId="0" applyFont="1" applyFill="1" applyBorder="1" applyAlignment="1">
      <alignment horizontal="justify" wrapText="1"/>
    </xf>
    <xf numFmtId="0" fontId="9" fillId="2" borderId="12" xfId="0" applyFont="1" applyFill="1" applyBorder="1" applyAlignment="1" applyProtection="1">
      <alignment wrapText="1"/>
      <protection locked="0"/>
    </xf>
    <xf numFmtId="0" fontId="33" fillId="2" borderId="21" xfId="0" applyFont="1" applyFill="1" applyBorder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0" fontId="2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1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42" fillId="0" borderId="0" xfId="0" applyFont="1" applyAlignment="1">
      <alignment horizontal="center"/>
    </xf>
    <xf numFmtId="0" fontId="41" fillId="0" borderId="0" xfId="0" applyFont="1" applyAlignment="1"/>
    <xf numFmtId="0" fontId="41" fillId="0" borderId="0" xfId="2" applyFont="1" applyAlignment="1">
      <alignment horizontal="center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124"/>
  <sheetViews>
    <sheetView showZeros="0" tabSelected="1" showOutlineSymbols="0" view="pageBreakPreview" zoomScale="80" zoomScaleNormal="80" zoomScaleSheetLayoutView="80" workbookViewId="0">
      <pane xSplit="5" ySplit="12" topLeftCell="F175" activePane="bottomRight" state="frozen"/>
      <selection pane="topRight" activeCell="F1" sqref="F1"/>
      <selection pane="bottomLeft" activeCell="A8" sqref="A8"/>
      <selection pane="bottomRight" activeCell="I172" sqref="I172"/>
    </sheetView>
  </sheetViews>
  <sheetFormatPr defaultColWidth="9.140625" defaultRowHeight="12.75" x14ac:dyDescent="0.2"/>
  <cols>
    <col min="1" max="1" width="3.85546875" style="3" customWidth="1"/>
    <col min="2" max="2" width="8" style="98" hidden="1" customWidth="1"/>
    <col min="3" max="3" width="7.140625" style="98" customWidth="1"/>
    <col min="4" max="4" width="7.7109375" style="98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2.85546875" style="104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5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92"/>
      <c r="E1" s="293"/>
      <c r="F1" s="293"/>
      <c r="G1" s="293"/>
      <c r="H1"/>
      <c r="I1"/>
      <c r="J1"/>
      <c r="K1"/>
      <c r="L1"/>
      <c r="M1"/>
      <c r="N1"/>
      <c r="O1"/>
      <c r="P1"/>
      <c r="Q1"/>
      <c r="R1" s="239"/>
      <c r="S1" s="294" t="s">
        <v>338</v>
      </c>
      <c r="T1" s="295"/>
      <c r="U1" s="295"/>
      <c r="V1" s="295"/>
      <c r="W1" s="295"/>
    </row>
    <row r="2" spans="1:196" ht="26.25" x14ac:dyDescent="0.4">
      <c r="A2"/>
      <c r="B2"/>
      <c r="C2"/>
      <c r="D2" s="292"/>
      <c r="E2" s="296"/>
      <c r="F2" s="296"/>
      <c r="G2" s="296"/>
      <c r="H2"/>
      <c r="I2"/>
      <c r="J2"/>
      <c r="K2"/>
      <c r="L2"/>
      <c r="M2"/>
      <c r="N2"/>
      <c r="O2"/>
      <c r="P2"/>
      <c r="Q2"/>
      <c r="R2" s="297" t="s">
        <v>363</v>
      </c>
      <c r="S2" s="297"/>
      <c r="T2" s="297"/>
      <c r="U2" s="297"/>
      <c r="V2" s="297"/>
      <c r="W2" s="297"/>
    </row>
    <row r="3" spans="1:196" ht="26.25" x14ac:dyDescent="0.4">
      <c r="A3" s="240"/>
      <c r="B3" s="241"/>
      <c r="C3" s="241"/>
      <c r="D3" s="298"/>
      <c r="E3" s="298"/>
      <c r="F3" s="298"/>
      <c r="G3" s="298"/>
      <c r="H3"/>
      <c r="I3"/>
      <c r="J3"/>
      <c r="K3"/>
      <c r="L3"/>
      <c r="M3"/>
      <c r="N3"/>
      <c r="O3"/>
      <c r="P3"/>
      <c r="Q3"/>
      <c r="R3" s="297" t="s">
        <v>364</v>
      </c>
      <c r="S3" s="297"/>
      <c r="T3" s="297"/>
      <c r="U3" s="297"/>
      <c r="V3" s="297"/>
      <c r="W3" s="297"/>
    </row>
    <row r="4" spans="1:196" s="1" customFormat="1" ht="56.25" customHeight="1" x14ac:dyDescent="0.35">
      <c r="A4" s="285" t="s">
        <v>361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</row>
    <row r="5" spans="1:196" s="1" customFormat="1" ht="27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 t="s">
        <v>362</v>
      </c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47" t="s">
        <v>184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7" spans="1:196" s="2" customFormat="1" ht="25.5" customHeight="1" x14ac:dyDescent="0.2">
      <c r="A7" s="283" t="s">
        <v>0</v>
      </c>
      <c r="B7" s="283" t="s">
        <v>104</v>
      </c>
      <c r="C7" s="283" t="s">
        <v>300</v>
      </c>
      <c r="D7" s="283" t="s">
        <v>48</v>
      </c>
      <c r="E7" s="283" t="s">
        <v>52</v>
      </c>
      <c r="F7" s="287" t="s">
        <v>1</v>
      </c>
      <c r="G7" s="287"/>
      <c r="H7" s="287"/>
      <c r="I7" s="287"/>
      <c r="J7" s="287"/>
      <c r="K7" s="287"/>
      <c r="L7" s="287" t="s">
        <v>2</v>
      </c>
      <c r="M7" s="288"/>
      <c r="N7" s="288"/>
      <c r="O7" s="288"/>
      <c r="P7" s="288"/>
      <c r="Q7" s="288"/>
      <c r="R7" s="287" t="s">
        <v>3</v>
      </c>
      <c r="S7" s="287"/>
      <c r="T7" s="287"/>
      <c r="U7" s="287"/>
      <c r="V7" s="287"/>
      <c r="W7" s="287"/>
    </row>
    <row r="8" spans="1:196" s="2" customFormat="1" ht="12.75" customHeight="1" x14ac:dyDescent="0.2">
      <c r="A8" s="283"/>
      <c r="B8" s="283"/>
      <c r="C8" s="283"/>
      <c r="D8" s="283"/>
      <c r="E8" s="283"/>
      <c r="F8" s="282" t="s">
        <v>185</v>
      </c>
      <c r="G8" s="282" t="s">
        <v>341</v>
      </c>
      <c r="H8" s="282" t="s">
        <v>342</v>
      </c>
      <c r="I8" s="282" t="s">
        <v>4</v>
      </c>
      <c r="J8" s="282" t="s">
        <v>215</v>
      </c>
      <c r="K8" s="284" t="s">
        <v>36</v>
      </c>
      <c r="L8" s="282" t="s">
        <v>185</v>
      </c>
      <c r="M8" s="282" t="s">
        <v>279</v>
      </c>
      <c r="N8" s="282" t="str">
        <f>G8</f>
        <v>затверджено на 01.07.2023</v>
      </c>
      <c r="O8" s="282" t="str">
        <f>H8</f>
        <v>виконано станом на 01.07.2023</v>
      </c>
      <c r="P8" s="282" t="s">
        <v>216</v>
      </c>
      <c r="Q8" s="284" t="s">
        <v>36</v>
      </c>
      <c r="R8" s="282" t="s">
        <v>185</v>
      </c>
      <c r="S8" s="282" t="s">
        <v>279</v>
      </c>
      <c r="T8" s="282" t="str">
        <f>G8</f>
        <v>затверджено на 01.07.2023</v>
      </c>
      <c r="U8" s="282" t="str">
        <f>H8</f>
        <v>виконано станом на 01.07.2023</v>
      </c>
      <c r="V8" s="282" t="s">
        <v>217</v>
      </c>
      <c r="W8" s="284" t="s">
        <v>36</v>
      </c>
    </row>
    <row r="9" spans="1:196" s="2" customFormat="1" ht="53.25" customHeight="1" x14ac:dyDescent="0.2">
      <c r="A9" s="283"/>
      <c r="B9" s="283"/>
      <c r="C9" s="283"/>
      <c r="D9" s="283"/>
      <c r="E9" s="283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</row>
    <row r="10" spans="1:196" s="4" customFormat="1" ht="18.75" customHeight="1" x14ac:dyDescent="0.25">
      <c r="A10" s="134">
        <v>1</v>
      </c>
      <c r="B10" s="134">
        <v>2</v>
      </c>
      <c r="C10" s="134">
        <v>2</v>
      </c>
      <c r="D10" s="134">
        <v>3</v>
      </c>
      <c r="E10" s="134">
        <v>4</v>
      </c>
      <c r="F10" s="134">
        <v>5</v>
      </c>
      <c r="G10" s="134">
        <v>6</v>
      </c>
      <c r="H10" s="134">
        <v>7</v>
      </c>
      <c r="I10" s="134">
        <v>8</v>
      </c>
      <c r="J10" s="134">
        <v>9</v>
      </c>
      <c r="K10" s="134">
        <v>10</v>
      </c>
      <c r="L10" s="134">
        <v>11</v>
      </c>
      <c r="M10" s="134">
        <v>12</v>
      </c>
      <c r="N10" s="134">
        <v>13</v>
      </c>
      <c r="O10" s="134">
        <v>14</v>
      </c>
      <c r="P10" s="134">
        <v>15</v>
      </c>
      <c r="Q10" s="134">
        <v>16</v>
      </c>
      <c r="R10" s="134">
        <v>17</v>
      </c>
      <c r="S10" s="134">
        <v>18</v>
      </c>
      <c r="T10" s="134">
        <v>19</v>
      </c>
      <c r="U10" s="134">
        <v>20</v>
      </c>
      <c r="V10" s="134">
        <v>21</v>
      </c>
      <c r="W10" s="134">
        <v>22</v>
      </c>
    </row>
    <row r="11" spans="1:196" s="1" customFormat="1" ht="29.25" customHeight="1" x14ac:dyDescent="0.3">
      <c r="A11" s="135"/>
      <c r="B11" s="16"/>
      <c r="C11" s="16"/>
      <c r="D11" s="16"/>
      <c r="E11" s="242" t="s">
        <v>5</v>
      </c>
      <c r="F11" s="171">
        <f>SUM(F176)</f>
        <v>960886.7</v>
      </c>
      <c r="G11" s="11">
        <f>SUM(G176)</f>
        <v>558427.1</v>
      </c>
      <c r="H11" s="11">
        <f>SUM(H176)</f>
        <v>487951.8079999999</v>
      </c>
      <c r="I11" s="14">
        <v>1</v>
      </c>
      <c r="J11" s="11">
        <f>H11-G11</f>
        <v>-70475.292000000074</v>
      </c>
      <c r="K11" s="136">
        <f>IFERROR(100%*(H11/G11),"")</f>
        <v>0.87379679102249863</v>
      </c>
      <c r="L11" s="160">
        <f>SUM(L176)</f>
        <v>86497.1</v>
      </c>
      <c r="M11" s="11">
        <f>SUM(M176)</f>
        <v>146450.29999999999</v>
      </c>
      <c r="N11" s="11">
        <f>SUM(N176)</f>
        <v>112880.9</v>
      </c>
      <c r="O11" s="11">
        <f>SUM(O176)</f>
        <v>77619.300000000017</v>
      </c>
      <c r="P11" s="11">
        <f>O11-N11</f>
        <v>-35261.599999999977</v>
      </c>
      <c r="Q11" s="173">
        <f>IFERROR(100%*(O11/N11),"")</f>
        <v>0.68762120075229749</v>
      </c>
      <c r="R11" s="178">
        <f>SUM(R176)</f>
        <v>1047383.7999999999</v>
      </c>
      <c r="S11" s="11">
        <f>SUM(S176)</f>
        <v>1107337.0000000002</v>
      </c>
      <c r="T11" s="11">
        <f>SUM(T176)</f>
        <v>671308</v>
      </c>
      <c r="U11" s="11">
        <f>SUM(U176)</f>
        <v>565571.10799999989</v>
      </c>
      <c r="V11" s="11">
        <f>U11-T11</f>
        <v>-105736.89200000011</v>
      </c>
      <c r="W11" s="136">
        <f>IFERROR(100%*(U11/T11),"")</f>
        <v>0.84249123800103665</v>
      </c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 s="51" customFormat="1" ht="37.15" customHeight="1" x14ac:dyDescent="0.3">
      <c r="A12" s="137"/>
      <c r="B12" s="48"/>
      <c r="C12" s="48"/>
      <c r="D12" s="48"/>
      <c r="E12" s="155" t="s">
        <v>335</v>
      </c>
      <c r="F12" s="172">
        <f>SUM(F65,F71,F72,F23,F25,F33,F34,F36,F38,F39,F40,F43,F49,F83,F97,F98,F100,F106,F115,F116,F119)</f>
        <v>155001.1</v>
      </c>
      <c r="G12" s="12">
        <f>SUM(G65,G71,G72,G23,G25,G33,G34,G36,G38,G39,G40,G43,G49,G83,G97,G98,G100,G106,G113,G115,G116,G119)</f>
        <v>95041.799999999988</v>
      </c>
      <c r="H12" s="12">
        <f>SUM(H65,H71,H72,H23,H25,H33,H34,H36,H38,H39,H40,H43,H49,H83,H97,H98,H100,H106,H113,H115,H116,H119)</f>
        <v>94483</v>
      </c>
      <c r="I12" s="21">
        <f>H12/$H$11</f>
        <v>0.19363182685450778</v>
      </c>
      <c r="J12" s="12">
        <f>H12-G12</f>
        <v>-558.79999999998836</v>
      </c>
      <c r="K12" s="138">
        <f t="shared" ref="K12:K13" si="0">IFERROR(100%*(H12/G12),"")</f>
        <v>0.99412048172488332</v>
      </c>
      <c r="L12" s="12">
        <f t="shared" ref="L12:O12" si="1">SUM(L65,L71,L72,L23,L25,L33,L34,L36,L38,L39,L40,L43,L49,L83,L97,L98,L100,L106,L113,L115,L116,L119)</f>
        <v>1936</v>
      </c>
      <c r="M12" s="12">
        <f t="shared" si="1"/>
        <v>1936</v>
      </c>
      <c r="N12" s="12">
        <f t="shared" si="1"/>
        <v>1936</v>
      </c>
      <c r="O12" s="12">
        <f t="shared" si="1"/>
        <v>0</v>
      </c>
      <c r="P12" s="12">
        <f t="shared" ref="P12:P75" si="2">O12-N12</f>
        <v>-1936</v>
      </c>
      <c r="Q12" s="174">
        <f t="shared" ref="Q12:Q75" si="3">IFERROR(100%*(O12/N12),"")</f>
        <v>0</v>
      </c>
      <c r="R12" s="172">
        <f t="shared" ref="R12:R85" si="4">SUM(F12,L12)</f>
        <v>156937.1</v>
      </c>
      <c r="S12" s="12">
        <f t="shared" ref="S12:U85" si="5">SUM(F12,M12)</f>
        <v>156937.1</v>
      </c>
      <c r="T12" s="12">
        <f t="shared" si="5"/>
        <v>96977.799999999988</v>
      </c>
      <c r="U12" s="12">
        <f>SUM(H12,O12)</f>
        <v>94483</v>
      </c>
      <c r="V12" s="12">
        <f t="shared" ref="V12:V85" si="6">U12-T12</f>
        <v>-2494.7999999999884</v>
      </c>
      <c r="W12" s="138">
        <f t="shared" ref="W12:W75" si="7">IFERROR(100%*(U12/T12),"")</f>
        <v>0.97427452468503117</v>
      </c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</row>
    <row r="13" spans="1:196" s="1" customFormat="1" ht="27.75" customHeight="1" x14ac:dyDescent="0.3">
      <c r="A13" s="139"/>
      <c r="B13" s="52"/>
      <c r="C13" s="52"/>
      <c r="D13" s="52"/>
      <c r="E13" s="156" t="s">
        <v>38</v>
      </c>
      <c r="F13" s="18">
        <f>SUM(F79,F74,F54,F41,F14)</f>
        <v>518046.70000000007</v>
      </c>
      <c r="G13" s="129">
        <f>SUM(G79,G74,G54,G41,G14)</f>
        <v>297475.30000000005</v>
      </c>
      <c r="H13" s="12">
        <f>SUM(H79,H74,H54,H41,H14)</f>
        <v>257015.39999999997</v>
      </c>
      <c r="I13" s="21">
        <f t="shared" ref="I13:I85" si="8">H13/$H$11</f>
        <v>0.5267229176861663</v>
      </c>
      <c r="J13" s="12">
        <f t="shared" ref="J13:J76" si="9">H13-G13</f>
        <v>-40459.900000000081</v>
      </c>
      <c r="K13" s="138">
        <f t="shared" si="0"/>
        <v>0.86398904379624097</v>
      </c>
      <c r="L13" s="128">
        <f>SUM(L79,L74,L54,L41,L14)</f>
        <v>23181.3</v>
      </c>
      <c r="M13" s="129">
        <f>SUM(M79,M74,M54,M41,M14)</f>
        <v>81832.5</v>
      </c>
      <c r="N13" s="12">
        <f>SUM(N79,N74,N54,N41,N14)</f>
        <v>74283.7</v>
      </c>
      <c r="O13" s="12">
        <f>SUM(O79,O74,O54,O41,O14)</f>
        <v>62956.700000000004</v>
      </c>
      <c r="P13" s="12">
        <f t="shared" si="2"/>
        <v>-11326.999999999993</v>
      </c>
      <c r="Q13" s="174">
        <f t="shared" si="3"/>
        <v>0.84751701921148259</v>
      </c>
      <c r="R13" s="172">
        <f t="shared" si="4"/>
        <v>541228.00000000012</v>
      </c>
      <c r="S13" s="12">
        <f t="shared" si="5"/>
        <v>599879.20000000007</v>
      </c>
      <c r="T13" s="12">
        <f t="shared" si="5"/>
        <v>371759.00000000006</v>
      </c>
      <c r="U13" s="12">
        <f t="shared" si="5"/>
        <v>319972.09999999998</v>
      </c>
      <c r="V13" s="12">
        <f t="shared" si="6"/>
        <v>-51786.900000000081</v>
      </c>
      <c r="W13" s="138">
        <f t="shared" si="7"/>
        <v>0.8606976562773192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30.75" customHeight="1" x14ac:dyDescent="0.3">
      <c r="A14" s="137">
        <v>1</v>
      </c>
      <c r="B14" s="48" t="s">
        <v>13</v>
      </c>
      <c r="C14" s="48" t="s">
        <v>53</v>
      </c>
      <c r="D14" s="48"/>
      <c r="E14" s="155" t="s">
        <v>301</v>
      </c>
      <c r="F14" s="172">
        <f>F15+F16+F23+F24+F26+F29+F30+F31+F32+F34+F35+F37+F38+F39+F40</f>
        <v>434546.60000000009</v>
      </c>
      <c r="G14" s="12">
        <f>G15+G16+G23+G24+G26+G29+G30+G31+G32+G34+G35+G37+G38+G39+G40</f>
        <v>250230.40000000005</v>
      </c>
      <c r="H14" s="12">
        <f>H15+H16+H23+H24+H26+H29+H30+H31+H32+H34+H35+H37+H38+H39+H40</f>
        <v>220684.89999999997</v>
      </c>
      <c r="I14" s="21">
        <f t="shared" si="8"/>
        <v>0.45226781903839164</v>
      </c>
      <c r="J14" s="12">
        <f t="shared" si="9"/>
        <v>-29545.500000000087</v>
      </c>
      <c r="K14" s="138">
        <f>IFERROR(100%*(H14/G14),"")</f>
        <v>0.88192681624614722</v>
      </c>
      <c r="L14" s="12">
        <f>L15+L16+L23+L24+L26+L29+L30+L31+L32+L34+L35+L37+L38+L39+L40</f>
        <v>10897.7</v>
      </c>
      <c r="M14" s="12">
        <f>M15+M16+M23+M24+M26+M29+M30+M31+M32+M34+M35+M37+M38+M39+M40</f>
        <v>68515.899999999994</v>
      </c>
      <c r="N14" s="12">
        <f>N15+N16+N23+N24+N26+N29+N30+N31+N32+N34+N35+N37+N38+N39+N40</f>
        <v>64371.4</v>
      </c>
      <c r="O14" s="12">
        <f>O15+O16+O23+O24+O26+O29+O30+O31+O32+O34+O35+O37+O38+O39+O40</f>
        <v>59468.3</v>
      </c>
      <c r="P14" s="12">
        <f t="shared" si="2"/>
        <v>-4903.0999999999985</v>
      </c>
      <c r="Q14" s="174">
        <f t="shared" si="3"/>
        <v>0.92383108026235261</v>
      </c>
      <c r="R14" s="172">
        <f t="shared" si="4"/>
        <v>445444.3000000001</v>
      </c>
      <c r="S14" s="12">
        <f t="shared" si="5"/>
        <v>503062.50000000012</v>
      </c>
      <c r="T14" s="12">
        <f t="shared" si="5"/>
        <v>314601.80000000005</v>
      </c>
      <c r="U14" s="12">
        <f t="shared" si="5"/>
        <v>280153.19999999995</v>
      </c>
      <c r="V14" s="12">
        <f t="shared" si="6"/>
        <v>-34448.600000000093</v>
      </c>
      <c r="W14" s="138">
        <f t="shared" si="7"/>
        <v>0.89050094436840443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ht="30.75" customHeight="1" x14ac:dyDescent="0.3">
      <c r="A15" s="139"/>
      <c r="B15" s="53">
        <v>70101</v>
      </c>
      <c r="C15" s="185">
        <v>1010</v>
      </c>
      <c r="D15" s="186" t="s">
        <v>54</v>
      </c>
      <c r="E15" s="243" t="s">
        <v>126</v>
      </c>
      <c r="F15" s="19">
        <v>136142.70000000001</v>
      </c>
      <c r="G15" s="15">
        <v>71432.3</v>
      </c>
      <c r="H15" s="15">
        <v>59201.599999999999</v>
      </c>
      <c r="I15" s="17">
        <f t="shared" si="8"/>
        <v>0.12132673561074296</v>
      </c>
      <c r="J15" s="13">
        <f t="shared" si="9"/>
        <v>-12230.700000000004</v>
      </c>
      <c r="K15" s="140">
        <f t="shared" ref="K15:K78" si="10">IFERROR(100%*(H15/G15),"")</f>
        <v>0.82877913772901046</v>
      </c>
      <c r="L15" s="161">
        <v>3653.8</v>
      </c>
      <c r="M15" s="13">
        <v>3919</v>
      </c>
      <c r="N15" s="13">
        <v>1430</v>
      </c>
      <c r="O15" s="13">
        <v>1430</v>
      </c>
      <c r="P15" s="12">
        <f t="shared" si="2"/>
        <v>0</v>
      </c>
      <c r="Q15" s="175">
        <f t="shared" si="3"/>
        <v>1</v>
      </c>
      <c r="R15" s="179">
        <f t="shared" si="4"/>
        <v>139796.5</v>
      </c>
      <c r="S15" s="13">
        <f t="shared" si="5"/>
        <v>140061.70000000001</v>
      </c>
      <c r="T15" s="13">
        <f>SUM(G15,N15)</f>
        <v>72862.3</v>
      </c>
      <c r="U15" s="13">
        <f>SUM(H15,O15)</f>
        <v>60631.6</v>
      </c>
      <c r="V15" s="13">
        <f t="shared" si="6"/>
        <v>-12230.700000000004</v>
      </c>
      <c r="W15" s="140">
        <f t="shared" si="7"/>
        <v>0.83213952894706855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s="223" customFormat="1" ht="42.75" customHeight="1" x14ac:dyDescent="0.3">
      <c r="A16" s="219"/>
      <c r="B16" s="189" t="s">
        <v>22</v>
      </c>
      <c r="C16" s="188">
        <v>1021</v>
      </c>
      <c r="D16" s="189" t="s">
        <v>55</v>
      </c>
      <c r="E16" s="243" t="s">
        <v>321</v>
      </c>
      <c r="F16" s="19">
        <v>114624.7</v>
      </c>
      <c r="G16" s="15">
        <v>67553.600000000006</v>
      </c>
      <c r="H16" s="15">
        <v>53176.800000000003</v>
      </c>
      <c r="I16" s="17">
        <f t="shared" si="8"/>
        <v>0.10897961464260014</v>
      </c>
      <c r="J16" s="13">
        <f t="shared" si="9"/>
        <v>-14376.800000000003</v>
      </c>
      <c r="K16" s="140">
        <f t="shared" si="10"/>
        <v>0.78717936571848135</v>
      </c>
      <c r="L16" s="161">
        <v>6964.3</v>
      </c>
      <c r="M16" s="13">
        <v>64312.9</v>
      </c>
      <c r="N16" s="13">
        <v>62795.1</v>
      </c>
      <c r="O16" s="13">
        <v>57892</v>
      </c>
      <c r="P16" s="13">
        <f t="shared" si="2"/>
        <v>-4903.0999999999985</v>
      </c>
      <c r="Q16" s="175">
        <f t="shared" si="3"/>
        <v>0.92191906693356651</v>
      </c>
      <c r="R16" s="179">
        <f t="shared" si="4"/>
        <v>121589</v>
      </c>
      <c r="S16" s="13">
        <f t="shared" si="5"/>
        <v>178937.60000000001</v>
      </c>
      <c r="T16" s="13">
        <f t="shared" si="5"/>
        <v>130348.70000000001</v>
      </c>
      <c r="U16" s="13">
        <f t="shared" si="5"/>
        <v>111068.8</v>
      </c>
      <c r="V16" s="13">
        <f t="shared" si="6"/>
        <v>-19279.900000000009</v>
      </c>
      <c r="W16" s="140">
        <f t="shared" si="7"/>
        <v>0.85208981754325119</v>
      </c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221"/>
      <c r="BN16" s="221"/>
      <c r="BO16" s="221"/>
      <c r="BP16" s="221"/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  <c r="GE16" s="222"/>
      <c r="GF16" s="222"/>
      <c r="GG16" s="222"/>
      <c r="GH16" s="222"/>
      <c r="GI16" s="222"/>
      <c r="GJ16" s="222"/>
      <c r="GK16" s="222"/>
      <c r="GL16" s="222"/>
      <c r="GM16" s="222"/>
      <c r="GN16" s="222"/>
    </row>
    <row r="17" spans="1:196" s="223" customFormat="1" ht="67.150000000000006" hidden="1" customHeight="1" x14ac:dyDescent="0.3">
      <c r="A17" s="219"/>
      <c r="B17" s="189"/>
      <c r="C17" s="188"/>
      <c r="D17" s="189"/>
      <c r="E17" s="244" t="s">
        <v>214</v>
      </c>
      <c r="F17" s="19"/>
      <c r="G17" s="15"/>
      <c r="H17" s="15"/>
      <c r="I17" s="17">
        <f t="shared" si="8"/>
        <v>0</v>
      </c>
      <c r="J17" s="13">
        <f t="shared" si="9"/>
        <v>0</v>
      </c>
      <c r="K17" s="140" t="str">
        <f t="shared" si="10"/>
        <v/>
      </c>
      <c r="L17" s="161"/>
      <c r="M17" s="13"/>
      <c r="N17" s="13"/>
      <c r="O17" s="13"/>
      <c r="P17" s="12">
        <f t="shared" si="2"/>
        <v>0</v>
      </c>
      <c r="Q17" s="175" t="str">
        <f t="shared" si="3"/>
        <v/>
      </c>
      <c r="R17" s="179">
        <f t="shared" si="4"/>
        <v>0</v>
      </c>
      <c r="S17" s="13">
        <f t="shared" si="5"/>
        <v>0</v>
      </c>
      <c r="T17" s="13">
        <f t="shared" si="5"/>
        <v>0</v>
      </c>
      <c r="U17" s="13">
        <f t="shared" si="5"/>
        <v>0</v>
      </c>
      <c r="V17" s="13">
        <f t="shared" si="6"/>
        <v>0</v>
      </c>
      <c r="W17" s="140" t="str">
        <f t="shared" si="7"/>
        <v/>
      </c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2"/>
      <c r="GF17" s="222"/>
      <c r="GG17" s="222"/>
      <c r="GH17" s="222"/>
      <c r="GI17" s="222"/>
      <c r="GJ17" s="222"/>
      <c r="GK17" s="222"/>
      <c r="GL17" s="222"/>
      <c r="GM17" s="222"/>
      <c r="GN17" s="222"/>
    </row>
    <row r="18" spans="1:196" s="223" customFormat="1" ht="81.599999999999994" hidden="1" customHeight="1" x14ac:dyDescent="0.3">
      <c r="A18" s="219"/>
      <c r="B18" s="189"/>
      <c r="C18" s="188"/>
      <c r="D18" s="189"/>
      <c r="E18" s="244" t="s">
        <v>213</v>
      </c>
      <c r="F18" s="19"/>
      <c r="G18" s="15"/>
      <c r="H18" s="15"/>
      <c r="I18" s="17">
        <f t="shared" si="8"/>
        <v>0</v>
      </c>
      <c r="J18" s="13">
        <f t="shared" si="9"/>
        <v>0</v>
      </c>
      <c r="K18" s="140" t="str">
        <f t="shared" si="10"/>
        <v/>
      </c>
      <c r="L18" s="161"/>
      <c r="M18" s="13"/>
      <c r="N18" s="13"/>
      <c r="O18" s="13"/>
      <c r="P18" s="12">
        <f t="shared" si="2"/>
        <v>0</v>
      </c>
      <c r="Q18" s="175" t="str">
        <f t="shared" si="3"/>
        <v/>
      </c>
      <c r="R18" s="179">
        <f t="shared" si="4"/>
        <v>0</v>
      </c>
      <c r="S18" s="13">
        <f t="shared" si="5"/>
        <v>0</v>
      </c>
      <c r="T18" s="13">
        <f t="shared" si="5"/>
        <v>0</v>
      </c>
      <c r="U18" s="13">
        <f t="shared" si="5"/>
        <v>0</v>
      </c>
      <c r="V18" s="13">
        <f t="shared" si="6"/>
        <v>0</v>
      </c>
      <c r="W18" s="140" t="str">
        <f t="shared" si="7"/>
        <v/>
      </c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  <c r="GE18" s="222"/>
      <c r="GF18" s="222"/>
      <c r="GG18" s="222"/>
      <c r="GH18" s="222"/>
      <c r="GI18" s="222"/>
      <c r="GJ18" s="222"/>
      <c r="GK18" s="222"/>
      <c r="GL18" s="222"/>
      <c r="GM18" s="222"/>
      <c r="GN18" s="222"/>
    </row>
    <row r="19" spans="1:196" s="227" customFormat="1" ht="66" hidden="1" customHeight="1" x14ac:dyDescent="0.3">
      <c r="A19" s="224"/>
      <c r="B19" s="189"/>
      <c r="C19" s="188"/>
      <c r="D19" s="189"/>
      <c r="E19" s="244" t="s">
        <v>194</v>
      </c>
      <c r="F19" s="20"/>
      <c r="G19" s="45"/>
      <c r="H19" s="45"/>
      <c r="I19" s="17">
        <f t="shared" si="8"/>
        <v>0</v>
      </c>
      <c r="J19" s="13">
        <f t="shared" si="9"/>
        <v>0</v>
      </c>
      <c r="K19" s="140" t="str">
        <f t="shared" si="10"/>
        <v/>
      </c>
      <c r="L19" s="203"/>
      <c r="M19" s="204"/>
      <c r="N19" s="204"/>
      <c r="O19" s="204"/>
      <c r="P19" s="12">
        <f t="shared" si="2"/>
        <v>0</v>
      </c>
      <c r="Q19" s="175" t="str">
        <f t="shared" si="3"/>
        <v/>
      </c>
      <c r="R19" s="179">
        <f t="shared" si="4"/>
        <v>0</v>
      </c>
      <c r="S19" s="13">
        <f t="shared" si="5"/>
        <v>0</v>
      </c>
      <c r="T19" s="13">
        <f t="shared" si="5"/>
        <v>0</v>
      </c>
      <c r="U19" s="13">
        <f t="shared" si="5"/>
        <v>0</v>
      </c>
      <c r="V19" s="13">
        <f t="shared" si="6"/>
        <v>0</v>
      </c>
      <c r="W19" s="140" t="str">
        <f t="shared" si="7"/>
        <v/>
      </c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  <c r="GB19" s="225"/>
      <c r="GC19" s="225"/>
      <c r="GD19" s="225"/>
      <c r="GE19" s="226"/>
      <c r="GF19" s="226"/>
      <c r="GG19" s="226"/>
      <c r="GH19" s="226"/>
      <c r="GI19" s="226"/>
      <c r="GJ19" s="226"/>
      <c r="GK19" s="226"/>
      <c r="GL19" s="226"/>
      <c r="GM19" s="226"/>
      <c r="GN19" s="226"/>
    </row>
    <row r="20" spans="1:196" s="227" customFormat="1" ht="81" hidden="1" customHeight="1" x14ac:dyDescent="0.3">
      <c r="A20" s="224"/>
      <c r="B20" s="189"/>
      <c r="C20" s="188"/>
      <c r="D20" s="189"/>
      <c r="E20" s="244" t="s">
        <v>210</v>
      </c>
      <c r="F20" s="205"/>
      <c r="G20" s="204"/>
      <c r="H20" s="45"/>
      <c r="I20" s="17">
        <f t="shared" si="8"/>
        <v>0</v>
      </c>
      <c r="J20" s="13">
        <f t="shared" si="9"/>
        <v>0</v>
      </c>
      <c r="K20" s="140" t="str">
        <f t="shared" si="10"/>
        <v/>
      </c>
      <c r="L20" s="206"/>
      <c r="M20" s="45"/>
      <c r="N20" s="45"/>
      <c r="O20" s="45"/>
      <c r="P20" s="12">
        <f t="shared" si="2"/>
        <v>0</v>
      </c>
      <c r="Q20" s="175" t="str">
        <f t="shared" si="3"/>
        <v/>
      </c>
      <c r="R20" s="207">
        <f t="shared" si="4"/>
        <v>0</v>
      </c>
      <c r="S20" s="45">
        <f t="shared" si="5"/>
        <v>0</v>
      </c>
      <c r="T20" s="45">
        <f t="shared" si="5"/>
        <v>0</v>
      </c>
      <c r="U20" s="13">
        <f t="shared" si="5"/>
        <v>0</v>
      </c>
      <c r="V20" s="13">
        <f t="shared" si="6"/>
        <v>0</v>
      </c>
      <c r="W20" s="140" t="str">
        <f t="shared" si="7"/>
        <v/>
      </c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6"/>
      <c r="GF20" s="226"/>
      <c r="GG20" s="226"/>
      <c r="GH20" s="226"/>
      <c r="GI20" s="226"/>
      <c r="GJ20" s="226"/>
      <c r="GK20" s="226"/>
      <c r="GL20" s="226"/>
      <c r="GM20" s="226"/>
      <c r="GN20" s="226"/>
    </row>
    <row r="21" spans="1:196" s="227" customFormat="1" ht="81.599999999999994" hidden="1" customHeight="1" x14ac:dyDescent="0.3">
      <c r="A21" s="224"/>
      <c r="B21" s="189"/>
      <c r="C21" s="188"/>
      <c r="D21" s="189"/>
      <c r="E21" s="244" t="s">
        <v>209</v>
      </c>
      <c r="F21" s="208"/>
      <c r="G21" s="204"/>
      <c r="H21" s="204"/>
      <c r="I21" s="37">
        <f t="shared" si="8"/>
        <v>0</v>
      </c>
      <c r="J21" s="13">
        <f t="shared" si="9"/>
        <v>0</v>
      </c>
      <c r="K21" s="140" t="str">
        <f t="shared" si="10"/>
        <v/>
      </c>
      <c r="L21" s="206"/>
      <c r="M21" s="45"/>
      <c r="N21" s="45"/>
      <c r="O21" s="45"/>
      <c r="P21" s="12">
        <f t="shared" si="2"/>
        <v>0</v>
      </c>
      <c r="Q21" s="175" t="str">
        <f t="shared" si="3"/>
        <v/>
      </c>
      <c r="R21" s="207">
        <f t="shared" si="4"/>
        <v>0</v>
      </c>
      <c r="S21" s="45">
        <f t="shared" si="5"/>
        <v>0</v>
      </c>
      <c r="T21" s="45">
        <f t="shared" si="5"/>
        <v>0</v>
      </c>
      <c r="U21" s="13">
        <f t="shared" si="5"/>
        <v>0</v>
      </c>
      <c r="V21" s="13">
        <f t="shared" si="6"/>
        <v>0</v>
      </c>
      <c r="W21" s="140" t="str">
        <f t="shared" si="7"/>
        <v/>
      </c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6"/>
      <c r="GF21" s="226"/>
      <c r="GG21" s="226"/>
      <c r="GH21" s="226"/>
      <c r="GI21" s="226"/>
      <c r="GJ21" s="226"/>
      <c r="GK21" s="226"/>
      <c r="GL21" s="226"/>
      <c r="GM21" s="226"/>
      <c r="GN21" s="226"/>
    </row>
    <row r="22" spans="1:196" s="227" customFormat="1" ht="78" hidden="1" customHeight="1" x14ac:dyDescent="0.3">
      <c r="A22" s="224"/>
      <c r="B22" s="189"/>
      <c r="C22" s="188"/>
      <c r="D22" s="189"/>
      <c r="E22" s="244" t="s">
        <v>242</v>
      </c>
      <c r="F22" s="20"/>
      <c r="G22" s="13"/>
      <c r="H22" s="13"/>
      <c r="I22" s="17">
        <f t="shared" si="8"/>
        <v>0</v>
      </c>
      <c r="J22" s="13">
        <f t="shared" si="9"/>
        <v>0</v>
      </c>
      <c r="K22" s="140" t="str">
        <f t="shared" si="10"/>
        <v/>
      </c>
      <c r="L22" s="206"/>
      <c r="M22" s="45"/>
      <c r="N22" s="45"/>
      <c r="O22" s="45"/>
      <c r="P22" s="12">
        <f t="shared" si="2"/>
        <v>0</v>
      </c>
      <c r="Q22" s="175" t="str">
        <f t="shared" si="3"/>
        <v/>
      </c>
      <c r="R22" s="179">
        <f t="shared" si="4"/>
        <v>0</v>
      </c>
      <c r="S22" s="13">
        <f t="shared" si="5"/>
        <v>0</v>
      </c>
      <c r="T22" s="13">
        <f t="shared" si="5"/>
        <v>0</v>
      </c>
      <c r="U22" s="13">
        <f t="shared" si="5"/>
        <v>0</v>
      </c>
      <c r="V22" s="13">
        <f t="shared" si="6"/>
        <v>0</v>
      </c>
      <c r="W22" s="140" t="str">
        <f t="shared" si="7"/>
        <v/>
      </c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6"/>
      <c r="GF22" s="226"/>
      <c r="GG22" s="226"/>
      <c r="GH22" s="226"/>
      <c r="GI22" s="226"/>
      <c r="GJ22" s="226"/>
      <c r="GK22" s="226"/>
      <c r="GL22" s="226"/>
      <c r="GM22" s="226"/>
      <c r="GN22" s="226"/>
    </row>
    <row r="23" spans="1:196" s="223" customFormat="1" ht="36" customHeight="1" x14ac:dyDescent="0.3">
      <c r="A23" s="219"/>
      <c r="B23" s="189" t="s">
        <v>22</v>
      </c>
      <c r="C23" s="188">
        <v>1031</v>
      </c>
      <c r="D23" s="189" t="s">
        <v>55</v>
      </c>
      <c r="E23" s="243" t="s">
        <v>322</v>
      </c>
      <c r="F23" s="19">
        <v>152205.9</v>
      </c>
      <c r="G23" s="15">
        <v>93344.6</v>
      </c>
      <c r="H23" s="15">
        <v>93333.2</v>
      </c>
      <c r="I23" s="17">
        <f t="shared" si="8"/>
        <v>0.19127544661131785</v>
      </c>
      <c r="J23" s="13">
        <f t="shared" si="9"/>
        <v>-11.400000000008731</v>
      </c>
      <c r="K23" s="140">
        <f t="shared" si="10"/>
        <v>0.99987787188546517</v>
      </c>
      <c r="L23" s="161"/>
      <c r="M23" s="13"/>
      <c r="N23" s="13"/>
      <c r="O23" s="13"/>
      <c r="P23" s="12">
        <f t="shared" si="2"/>
        <v>0</v>
      </c>
      <c r="Q23" s="175" t="str">
        <f t="shared" si="3"/>
        <v/>
      </c>
      <c r="R23" s="179">
        <f t="shared" si="4"/>
        <v>152205.9</v>
      </c>
      <c r="S23" s="13">
        <f t="shared" si="5"/>
        <v>152205.9</v>
      </c>
      <c r="T23" s="13">
        <f t="shared" si="5"/>
        <v>93344.6</v>
      </c>
      <c r="U23" s="13">
        <f t="shared" si="5"/>
        <v>93333.2</v>
      </c>
      <c r="V23" s="13">
        <f t="shared" si="6"/>
        <v>-11.400000000008731</v>
      </c>
      <c r="W23" s="140">
        <f t="shared" si="7"/>
        <v>0.99987787188546517</v>
      </c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  <c r="GE23" s="222"/>
      <c r="GF23" s="222"/>
      <c r="GG23" s="222"/>
      <c r="GH23" s="222"/>
      <c r="GI23" s="222"/>
      <c r="GJ23" s="222"/>
      <c r="GK23" s="222"/>
      <c r="GL23" s="222"/>
      <c r="GM23" s="222"/>
      <c r="GN23" s="222"/>
    </row>
    <row r="24" spans="1:196" ht="136.9" hidden="1" customHeight="1" x14ac:dyDescent="0.3">
      <c r="A24" s="139"/>
      <c r="B24" s="59" t="s">
        <v>22</v>
      </c>
      <c r="C24" s="60">
        <v>1060</v>
      </c>
      <c r="D24" s="59"/>
      <c r="E24" s="245" t="s">
        <v>250</v>
      </c>
      <c r="F24" s="19"/>
      <c r="G24" s="15"/>
      <c r="H24" s="15"/>
      <c r="I24" s="17">
        <f t="shared" si="8"/>
        <v>0</v>
      </c>
      <c r="J24" s="13">
        <f t="shared" si="9"/>
        <v>0</v>
      </c>
      <c r="K24" s="140" t="str">
        <f t="shared" si="10"/>
        <v/>
      </c>
      <c r="L24" s="161"/>
      <c r="M24" s="13"/>
      <c r="N24" s="13"/>
      <c r="O24" s="13"/>
      <c r="P24" s="12">
        <f t="shared" si="2"/>
        <v>0</v>
      </c>
      <c r="Q24" s="175" t="str">
        <f t="shared" si="3"/>
        <v/>
      </c>
      <c r="R24" s="179">
        <f t="shared" si="4"/>
        <v>0</v>
      </c>
      <c r="S24" s="13">
        <f t="shared" si="5"/>
        <v>0</v>
      </c>
      <c r="T24" s="13">
        <f t="shared" si="5"/>
        <v>0</v>
      </c>
      <c r="U24" s="13">
        <f t="shared" si="5"/>
        <v>0</v>
      </c>
      <c r="V24" s="13">
        <f t="shared" si="6"/>
        <v>0</v>
      </c>
      <c r="W24" s="140" t="str">
        <f t="shared" si="7"/>
        <v/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s="58" customFormat="1" ht="37.9" hidden="1" customHeight="1" x14ac:dyDescent="0.3">
      <c r="A25" s="141"/>
      <c r="B25" s="61" t="s">
        <v>22</v>
      </c>
      <c r="C25" s="62">
        <v>1061</v>
      </c>
      <c r="D25" s="61" t="s">
        <v>55</v>
      </c>
      <c r="E25" s="246" t="s">
        <v>251</v>
      </c>
      <c r="F25" s="22"/>
      <c r="G25" s="23"/>
      <c r="H25" s="23"/>
      <c r="I25" s="38">
        <f t="shared" si="8"/>
        <v>0</v>
      </c>
      <c r="J25" s="13">
        <f t="shared" si="9"/>
        <v>0</v>
      </c>
      <c r="K25" s="140" t="str">
        <f t="shared" si="10"/>
        <v/>
      </c>
      <c r="L25" s="162"/>
      <c r="M25" s="25"/>
      <c r="N25" s="25"/>
      <c r="O25" s="25"/>
      <c r="P25" s="12">
        <f t="shared" si="2"/>
        <v>0</v>
      </c>
      <c r="Q25" s="175" t="str">
        <f t="shared" si="3"/>
        <v/>
      </c>
      <c r="R25" s="180">
        <f t="shared" si="4"/>
        <v>0</v>
      </c>
      <c r="S25" s="25">
        <f t="shared" si="5"/>
        <v>0</v>
      </c>
      <c r="T25" s="25">
        <f t="shared" si="5"/>
        <v>0</v>
      </c>
      <c r="U25" s="13">
        <f t="shared" si="5"/>
        <v>0</v>
      </c>
      <c r="V25" s="25">
        <f t="shared" si="6"/>
        <v>0</v>
      </c>
      <c r="W25" s="140" t="str">
        <f t="shared" si="7"/>
        <v/>
      </c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7"/>
      <c r="GF25" s="57"/>
      <c r="GG25" s="57"/>
      <c r="GH25" s="57"/>
      <c r="GI25" s="57"/>
      <c r="GJ25" s="57"/>
      <c r="GK25" s="57"/>
      <c r="GL25" s="57"/>
      <c r="GM25" s="57"/>
      <c r="GN25" s="57"/>
    </row>
    <row r="26" spans="1:196" ht="39.75" customHeight="1" x14ac:dyDescent="0.3">
      <c r="A26" s="139"/>
      <c r="B26" s="59" t="s">
        <v>23</v>
      </c>
      <c r="C26" s="188">
        <v>1070</v>
      </c>
      <c r="D26" s="189" t="s">
        <v>59</v>
      </c>
      <c r="E26" s="243" t="s">
        <v>222</v>
      </c>
      <c r="F26" s="19">
        <v>6874.2</v>
      </c>
      <c r="G26" s="15">
        <v>3562.7</v>
      </c>
      <c r="H26" s="15">
        <v>2593.6</v>
      </c>
      <c r="I26" s="17">
        <f t="shared" si="8"/>
        <v>5.315279003946227E-3</v>
      </c>
      <c r="J26" s="13">
        <f t="shared" si="9"/>
        <v>-969.09999999999991</v>
      </c>
      <c r="K26" s="140">
        <f t="shared" si="10"/>
        <v>0.72798720071855616</v>
      </c>
      <c r="L26" s="161"/>
      <c r="M26" s="13"/>
      <c r="N26" s="13"/>
      <c r="O26" s="13"/>
      <c r="P26" s="12">
        <f t="shared" si="2"/>
        <v>0</v>
      </c>
      <c r="Q26" s="175" t="str">
        <f t="shared" si="3"/>
        <v/>
      </c>
      <c r="R26" s="179">
        <f t="shared" si="4"/>
        <v>6874.2</v>
      </c>
      <c r="S26" s="13">
        <f t="shared" si="5"/>
        <v>6874.2</v>
      </c>
      <c r="T26" s="13">
        <f t="shared" si="5"/>
        <v>3562.7</v>
      </c>
      <c r="U26" s="13">
        <f t="shared" si="5"/>
        <v>2593.6</v>
      </c>
      <c r="V26" s="13">
        <f t="shared" si="6"/>
        <v>-969.09999999999991</v>
      </c>
      <c r="W26" s="140">
        <f t="shared" si="7"/>
        <v>0.72798720071855616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s="58" customFormat="1" ht="49.9" hidden="1" customHeight="1" x14ac:dyDescent="0.3">
      <c r="A27" s="141"/>
      <c r="B27" s="61"/>
      <c r="C27" s="62"/>
      <c r="D27" s="61"/>
      <c r="E27" s="247" t="s">
        <v>206</v>
      </c>
      <c r="F27" s="22"/>
      <c r="G27" s="23"/>
      <c r="H27" s="23"/>
      <c r="I27" s="38">
        <f t="shared" si="8"/>
        <v>0</v>
      </c>
      <c r="J27" s="13">
        <f t="shared" si="9"/>
        <v>0</v>
      </c>
      <c r="K27" s="140" t="str">
        <f t="shared" si="10"/>
        <v/>
      </c>
      <c r="L27" s="162"/>
      <c r="M27" s="25"/>
      <c r="N27" s="25"/>
      <c r="O27" s="25"/>
      <c r="P27" s="12">
        <f t="shared" si="2"/>
        <v>0</v>
      </c>
      <c r="Q27" s="175" t="str">
        <f t="shared" si="3"/>
        <v/>
      </c>
      <c r="R27" s="180">
        <f t="shared" si="4"/>
        <v>0</v>
      </c>
      <c r="S27" s="25">
        <f t="shared" si="5"/>
        <v>0</v>
      </c>
      <c r="T27" s="25">
        <f t="shared" si="5"/>
        <v>0</v>
      </c>
      <c r="U27" s="13">
        <f t="shared" si="5"/>
        <v>0</v>
      </c>
      <c r="V27" s="25">
        <f t="shared" si="6"/>
        <v>0</v>
      </c>
      <c r="W27" s="140" t="str">
        <f t="shared" si="7"/>
        <v/>
      </c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7"/>
      <c r="GF27" s="57"/>
      <c r="GG27" s="57"/>
      <c r="GH27" s="57"/>
      <c r="GI27" s="57"/>
      <c r="GJ27" s="57"/>
      <c r="GK27" s="57"/>
      <c r="GL27" s="57"/>
      <c r="GM27" s="57"/>
      <c r="GN27" s="57"/>
    </row>
    <row r="28" spans="1:196" s="58" customFormat="1" ht="80.45" hidden="1" customHeight="1" x14ac:dyDescent="0.3">
      <c r="A28" s="141"/>
      <c r="B28" s="61"/>
      <c r="C28" s="62"/>
      <c r="D28" s="61"/>
      <c r="E28" s="247" t="s">
        <v>196</v>
      </c>
      <c r="F28" s="22"/>
      <c r="G28" s="23"/>
      <c r="H28" s="23"/>
      <c r="I28" s="38">
        <f t="shared" si="8"/>
        <v>0</v>
      </c>
      <c r="J28" s="13">
        <f t="shared" si="9"/>
        <v>0</v>
      </c>
      <c r="K28" s="140" t="str">
        <f t="shared" si="10"/>
        <v/>
      </c>
      <c r="L28" s="162"/>
      <c r="M28" s="25"/>
      <c r="N28" s="25"/>
      <c r="O28" s="25"/>
      <c r="P28" s="12">
        <f t="shared" si="2"/>
        <v>0</v>
      </c>
      <c r="Q28" s="175" t="str">
        <f t="shared" si="3"/>
        <v/>
      </c>
      <c r="R28" s="180">
        <f t="shared" si="4"/>
        <v>0</v>
      </c>
      <c r="S28" s="25">
        <f t="shared" si="5"/>
        <v>0</v>
      </c>
      <c r="T28" s="25">
        <f t="shared" si="5"/>
        <v>0</v>
      </c>
      <c r="U28" s="13">
        <f t="shared" si="5"/>
        <v>0</v>
      </c>
      <c r="V28" s="25">
        <f t="shared" si="6"/>
        <v>0</v>
      </c>
      <c r="W28" s="140" t="str">
        <f t="shared" si="7"/>
        <v/>
      </c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7"/>
      <c r="GF28" s="57"/>
      <c r="GG28" s="57"/>
      <c r="GH28" s="57"/>
      <c r="GI28" s="57"/>
      <c r="GJ28" s="57"/>
      <c r="GK28" s="57"/>
      <c r="GL28" s="57"/>
      <c r="GM28" s="57"/>
      <c r="GN28" s="57"/>
    </row>
    <row r="29" spans="1:196" ht="30.75" customHeight="1" x14ac:dyDescent="0.3">
      <c r="A29" s="139"/>
      <c r="B29" s="59" t="s">
        <v>23</v>
      </c>
      <c r="C29" s="188">
        <v>1080</v>
      </c>
      <c r="D29" s="189" t="s">
        <v>58</v>
      </c>
      <c r="E29" s="243" t="s">
        <v>298</v>
      </c>
      <c r="F29" s="19">
        <v>10758.4</v>
      </c>
      <c r="G29" s="15">
        <v>6812.6</v>
      </c>
      <c r="H29" s="15">
        <v>6156.7</v>
      </c>
      <c r="I29" s="17">
        <f t="shared" si="8"/>
        <v>1.2617434547962575E-2</v>
      </c>
      <c r="J29" s="13">
        <f t="shared" si="9"/>
        <v>-655.90000000000055</v>
      </c>
      <c r="K29" s="140">
        <f t="shared" si="10"/>
        <v>0.90372251416492966</v>
      </c>
      <c r="L29" s="161">
        <v>279.60000000000002</v>
      </c>
      <c r="M29" s="13">
        <v>279.60000000000002</v>
      </c>
      <c r="N29" s="13">
        <v>141.9</v>
      </c>
      <c r="O29" s="13">
        <v>141.9</v>
      </c>
      <c r="P29" s="12">
        <f t="shared" si="2"/>
        <v>0</v>
      </c>
      <c r="Q29" s="175">
        <f t="shared" si="3"/>
        <v>1</v>
      </c>
      <c r="R29" s="179">
        <f t="shared" si="4"/>
        <v>11038</v>
      </c>
      <c r="S29" s="13">
        <f t="shared" si="5"/>
        <v>11038</v>
      </c>
      <c r="T29" s="13">
        <f t="shared" si="5"/>
        <v>6954.5</v>
      </c>
      <c r="U29" s="13">
        <f t="shared" si="5"/>
        <v>6298.5999999999995</v>
      </c>
      <c r="V29" s="13">
        <f t="shared" si="6"/>
        <v>-655.90000000000055</v>
      </c>
      <c r="W29" s="140">
        <f t="shared" si="7"/>
        <v>0.90568696527428272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8.5" customHeight="1" x14ac:dyDescent="0.3">
      <c r="A30" s="139"/>
      <c r="B30" s="59" t="s">
        <v>24</v>
      </c>
      <c r="C30" s="190" t="s">
        <v>230</v>
      </c>
      <c r="D30" s="190" t="s">
        <v>56</v>
      </c>
      <c r="E30" s="243" t="s">
        <v>231</v>
      </c>
      <c r="F30" s="19">
        <v>8150.2</v>
      </c>
      <c r="G30" s="15">
        <v>4332.5</v>
      </c>
      <c r="H30" s="15">
        <v>3750.9</v>
      </c>
      <c r="I30" s="17">
        <f t="shared" si="8"/>
        <v>7.6870296174822265E-3</v>
      </c>
      <c r="J30" s="13">
        <f t="shared" si="9"/>
        <v>-581.59999999999991</v>
      </c>
      <c r="K30" s="140">
        <f t="shared" si="10"/>
        <v>0.86575879976918635</v>
      </c>
      <c r="L30" s="161"/>
      <c r="M30" s="13"/>
      <c r="N30" s="13"/>
      <c r="O30" s="13"/>
      <c r="P30" s="12">
        <f t="shared" si="2"/>
        <v>0</v>
      </c>
      <c r="Q30" s="175" t="str">
        <f t="shared" si="3"/>
        <v/>
      </c>
      <c r="R30" s="179">
        <f t="shared" si="4"/>
        <v>8150.2</v>
      </c>
      <c r="S30" s="13">
        <f t="shared" si="5"/>
        <v>8150.2</v>
      </c>
      <c r="T30" s="13">
        <f t="shared" si="5"/>
        <v>4332.5</v>
      </c>
      <c r="U30" s="13">
        <f t="shared" si="5"/>
        <v>3750.9</v>
      </c>
      <c r="V30" s="13">
        <f t="shared" si="6"/>
        <v>-581.59999999999991</v>
      </c>
      <c r="W30" s="140">
        <f t="shared" si="7"/>
        <v>0.86575879976918635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27" customHeight="1" x14ac:dyDescent="0.3">
      <c r="A31" s="139"/>
      <c r="B31" s="59"/>
      <c r="C31" s="190" t="s">
        <v>232</v>
      </c>
      <c r="D31" s="190" t="s">
        <v>56</v>
      </c>
      <c r="E31" s="248" t="s">
        <v>151</v>
      </c>
      <c r="F31" s="19">
        <v>10.9</v>
      </c>
      <c r="G31" s="15">
        <v>9.1</v>
      </c>
      <c r="H31" s="15">
        <v>5.4</v>
      </c>
      <c r="I31" s="37">
        <f t="shared" si="8"/>
        <v>1.1066666649178604E-5</v>
      </c>
      <c r="J31" s="13">
        <f t="shared" si="9"/>
        <v>-3.6999999999999993</v>
      </c>
      <c r="K31" s="140">
        <f t="shared" si="10"/>
        <v>0.59340659340659352</v>
      </c>
      <c r="L31" s="161"/>
      <c r="M31" s="13"/>
      <c r="N31" s="13"/>
      <c r="O31" s="13"/>
      <c r="P31" s="12">
        <f t="shared" si="2"/>
        <v>0</v>
      </c>
      <c r="Q31" s="175" t="str">
        <f t="shared" si="3"/>
        <v/>
      </c>
      <c r="R31" s="179">
        <f t="shared" si="4"/>
        <v>10.9</v>
      </c>
      <c r="S31" s="13">
        <f t="shared" si="5"/>
        <v>10.9</v>
      </c>
      <c r="T31" s="13">
        <f t="shared" si="5"/>
        <v>9.1</v>
      </c>
      <c r="U31" s="13">
        <f t="shared" si="5"/>
        <v>5.4</v>
      </c>
      <c r="V31" s="13">
        <f t="shared" si="6"/>
        <v>-3.6999999999999993</v>
      </c>
      <c r="W31" s="140">
        <f t="shared" si="7"/>
        <v>0.59340659340659352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42" customHeight="1" x14ac:dyDescent="0.3">
      <c r="A32" s="139"/>
      <c r="B32" s="59" t="s">
        <v>25</v>
      </c>
      <c r="C32" s="190" t="s">
        <v>233</v>
      </c>
      <c r="D32" s="190" t="s">
        <v>56</v>
      </c>
      <c r="E32" s="243" t="s">
        <v>234</v>
      </c>
      <c r="F32" s="19">
        <v>600.20000000000005</v>
      </c>
      <c r="G32" s="15">
        <v>398.7</v>
      </c>
      <c r="H32" s="15">
        <v>243.3</v>
      </c>
      <c r="I32" s="37">
        <f t="shared" si="8"/>
        <v>4.9861481402688039E-4</v>
      </c>
      <c r="J32" s="13">
        <f t="shared" si="9"/>
        <v>-155.39999999999998</v>
      </c>
      <c r="K32" s="140">
        <f t="shared" si="10"/>
        <v>0.61023325808878859</v>
      </c>
      <c r="L32" s="161"/>
      <c r="M32" s="13">
        <v>4.4000000000000004</v>
      </c>
      <c r="N32" s="13">
        <v>4.4000000000000004</v>
      </c>
      <c r="O32" s="13">
        <v>4.4000000000000004</v>
      </c>
      <c r="P32" s="12">
        <f t="shared" si="2"/>
        <v>0</v>
      </c>
      <c r="Q32" s="175">
        <f t="shared" si="3"/>
        <v>1</v>
      </c>
      <c r="R32" s="179">
        <f t="shared" si="4"/>
        <v>600.20000000000005</v>
      </c>
      <c r="S32" s="13">
        <f t="shared" si="5"/>
        <v>604.6</v>
      </c>
      <c r="T32" s="13">
        <f t="shared" si="5"/>
        <v>403.09999999999997</v>
      </c>
      <c r="U32" s="13">
        <f t="shared" si="5"/>
        <v>247.70000000000002</v>
      </c>
      <c r="V32" s="13">
        <f t="shared" si="6"/>
        <v>-155.39999999999995</v>
      </c>
      <c r="W32" s="140">
        <f t="shared" si="7"/>
        <v>0.61448772016869269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58" customFormat="1" ht="59.25" customHeight="1" x14ac:dyDescent="0.3">
      <c r="A33" s="141"/>
      <c r="B33" s="61"/>
      <c r="C33" s="71"/>
      <c r="D33" s="71"/>
      <c r="E33" s="246" t="s">
        <v>317</v>
      </c>
      <c r="F33" s="22">
        <v>52</v>
      </c>
      <c r="G33" s="197">
        <v>52</v>
      </c>
      <c r="H33" s="23">
        <v>7.8</v>
      </c>
      <c r="I33" s="40">
        <f t="shared" si="8"/>
        <v>1.5985185159924648E-5</v>
      </c>
      <c r="J33" s="13">
        <f t="shared" si="9"/>
        <v>-44.2</v>
      </c>
      <c r="K33" s="142">
        <f t="shared" si="10"/>
        <v>0.15</v>
      </c>
      <c r="L33" s="162"/>
      <c r="M33" s="25"/>
      <c r="N33" s="25"/>
      <c r="O33" s="25"/>
      <c r="P33" s="12">
        <f t="shared" si="2"/>
        <v>0</v>
      </c>
      <c r="Q33" s="175" t="str">
        <f t="shared" si="3"/>
        <v/>
      </c>
      <c r="R33" s="180">
        <f t="shared" si="4"/>
        <v>52</v>
      </c>
      <c r="S33" s="25">
        <f t="shared" si="5"/>
        <v>52</v>
      </c>
      <c r="T33" s="25">
        <f t="shared" si="5"/>
        <v>52</v>
      </c>
      <c r="U33" s="25">
        <f t="shared" si="5"/>
        <v>7.8</v>
      </c>
      <c r="V33" s="25">
        <f t="shared" si="6"/>
        <v>-44.2</v>
      </c>
      <c r="W33" s="142">
        <f t="shared" si="7"/>
        <v>0.15</v>
      </c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7"/>
      <c r="GF33" s="57"/>
      <c r="GG33" s="57"/>
      <c r="GH33" s="57"/>
      <c r="GI33" s="57"/>
      <c r="GJ33" s="57"/>
      <c r="GK33" s="57"/>
      <c r="GL33" s="57"/>
      <c r="GM33" s="57"/>
      <c r="GN33" s="57"/>
    </row>
    <row r="34" spans="1:196" ht="40.5" customHeight="1" x14ac:dyDescent="0.3">
      <c r="A34" s="139"/>
      <c r="B34" s="59"/>
      <c r="C34" s="190" t="s">
        <v>239</v>
      </c>
      <c r="D34" s="190" t="s">
        <v>56</v>
      </c>
      <c r="E34" s="243" t="s">
        <v>343</v>
      </c>
      <c r="F34" s="183">
        <v>1743.6</v>
      </c>
      <c r="G34" s="184">
        <v>1070.4000000000001</v>
      </c>
      <c r="H34" s="15">
        <v>833.4</v>
      </c>
      <c r="I34" s="17">
        <f t="shared" si="8"/>
        <v>1.7079555528565643E-3</v>
      </c>
      <c r="J34" s="13">
        <f t="shared" si="9"/>
        <v>-237.00000000000011</v>
      </c>
      <c r="K34" s="140">
        <f t="shared" si="10"/>
        <v>0.77858744394618828</v>
      </c>
      <c r="L34" s="161"/>
      <c r="M34" s="13"/>
      <c r="N34" s="13"/>
      <c r="O34" s="13"/>
      <c r="P34" s="12">
        <f t="shared" si="2"/>
        <v>0</v>
      </c>
      <c r="Q34" s="175" t="str">
        <f t="shared" si="3"/>
        <v/>
      </c>
      <c r="R34" s="179">
        <f t="shared" si="4"/>
        <v>1743.6</v>
      </c>
      <c r="S34" s="13">
        <f t="shared" si="5"/>
        <v>1743.6</v>
      </c>
      <c r="T34" s="13">
        <f t="shared" si="5"/>
        <v>1070.4000000000001</v>
      </c>
      <c r="U34" s="13">
        <f t="shared" si="5"/>
        <v>833.4</v>
      </c>
      <c r="V34" s="13">
        <f t="shared" si="6"/>
        <v>-237.00000000000011</v>
      </c>
      <c r="W34" s="140">
        <f t="shared" si="7"/>
        <v>0.77858744394618828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40.5" customHeight="1" x14ac:dyDescent="0.3">
      <c r="A35" s="139"/>
      <c r="B35" s="59" t="s">
        <v>26</v>
      </c>
      <c r="C35" s="190" t="s">
        <v>235</v>
      </c>
      <c r="D35" s="190" t="s">
        <v>56</v>
      </c>
      <c r="E35" s="243" t="s">
        <v>236</v>
      </c>
      <c r="F35" s="183">
        <v>2534.3000000000002</v>
      </c>
      <c r="G35" s="184">
        <v>1178.3</v>
      </c>
      <c r="H35" s="15">
        <v>1091.2</v>
      </c>
      <c r="I35" s="17">
        <f t="shared" si="8"/>
        <v>2.2362864162192024E-3</v>
      </c>
      <c r="J35" s="13">
        <f t="shared" si="9"/>
        <v>-87.099999999999909</v>
      </c>
      <c r="K35" s="140">
        <f t="shared" si="10"/>
        <v>0.92607994568446073</v>
      </c>
      <c r="L35" s="161"/>
      <c r="M35" s="13"/>
      <c r="N35" s="13"/>
      <c r="O35" s="13"/>
      <c r="P35" s="12">
        <f t="shared" si="2"/>
        <v>0</v>
      </c>
      <c r="Q35" s="175" t="str">
        <f t="shared" si="3"/>
        <v/>
      </c>
      <c r="R35" s="179">
        <f t="shared" si="4"/>
        <v>2534.3000000000002</v>
      </c>
      <c r="S35" s="13">
        <f t="shared" si="5"/>
        <v>2534.3000000000002</v>
      </c>
      <c r="T35" s="13">
        <f t="shared" si="5"/>
        <v>1178.3</v>
      </c>
      <c r="U35" s="13">
        <f t="shared" si="5"/>
        <v>1091.2</v>
      </c>
      <c r="V35" s="13">
        <f t="shared" si="6"/>
        <v>-87.099999999999909</v>
      </c>
      <c r="W35" s="140">
        <f t="shared" si="7"/>
        <v>0.92607994568446073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58" customFormat="1" ht="66" hidden="1" customHeight="1" x14ac:dyDescent="0.3">
      <c r="A36" s="141"/>
      <c r="B36" s="61"/>
      <c r="C36" s="71"/>
      <c r="D36" s="71"/>
      <c r="E36" s="246" t="s">
        <v>318</v>
      </c>
      <c r="F36" s="202"/>
      <c r="G36" s="197"/>
      <c r="H36" s="23"/>
      <c r="I36" s="38">
        <f>H36/$H$11</f>
        <v>0</v>
      </c>
      <c r="J36" s="13">
        <f t="shared" si="9"/>
        <v>0</v>
      </c>
      <c r="K36" s="142" t="str">
        <f>IFERROR(100%*(H36/G36),"")</f>
        <v/>
      </c>
      <c r="L36" s="162"/>
      <c r="M36" s="25"/>
      <c r="N36" s="25"/>
      <c r="O36" s="25"/>
      <c r="P36" s="12">
        <f t="shared" si="2"/>
        <v>0</v>
      </c>
      <c r="Q36" s="132"/>
      <c r="R36" s="180">
        <f>SUM(F36,L36)</f>
        <v>0</v>
      </c>
      <c r="S36" s="25">
        <f>SUM(F36,M36)</f>
        <v>0</v>
      </c>
      <c r="T36" s="25">
        <f>SUM(G36,N36)</f>
        <v>0</v>
      </c>
      <c r="U36" s="25">
        <f>SUM(H36,O36)</f>
        <v>0</v>
      </c>
      <c r="V36" s="25">
        <f>U36-T36</f>
        <v>0</v>
      </c>
      <c r="W36" s="142" t="str">
        <f>IFERROR(100%*(U36/T36),"")</f>
        <v/>
      </c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7"/>
      <c r="GF36" s="57"/>
      <c r="GG36" s="57"/>
      <c r="GH36" s="57"/>
      <c r="GI36" s="57"/>
      <c r="GJ36" s="57"/>
      <c r="GK36" s="57"/>
      <c r="GL36" s="57"/>
      <c r="GM36" s="57"/>
      <c r="GN36" s="57"/>
    </row>
    <row r="37" spans="1:196" ht="18.75" hidden="1" customHeight="1" x14ac:dyDescent="0.3">
      <c r="A37" s="139"/>
      <c r="B37" s="59"/>
      <c r="C37" s="70" t="s">
        <v>252</v>
      </c>
      <c r="D37" s="70" t="s">
        <v>56</v>
      </c>
      <c r="E37" s="243" t="s">
        <v>254</v>
      </c>
      <c r="F37" s="19"/>
      <c r="G37" s="15"/>
      <c r="H37" s="15"/>
      <c r="I37" s="37">
        <f t="shared" si="8"/>
        <v>0</v>
      </c>
      <c r="J37" s="13">
        <f t="shared" si="9"/>
        <v>0</v>
      </c>
      <c r="K37" s="140" t="str">
        <f t="shared" si="10"/>
        <v/>
      </c>
      <c r="L37" s="161"/>
      <c r="M37" s="13"/>
      <c r="N37" s="13"/>
      <c r="O37" s="13"/>
      <c r="P37" s="12">
        <f t="shared" si="2"/>
        <v>0</v>
      </c>
      <c r="Q37" s="175" t="str">
        <f t="shared" si="3"/>
        <v/>
      </c>
      <c r="R37" s="179">
        <f t="shared" si="4"/>
        <v>0</v>
      </c>
      <c r="S37" s="13">
        <f t="shared" si="5"/>
        <v>0</v>
      </c>
      <c r="T37" s="13">
        <f t="shared" si="5"/>
        <v>0</v>
      </c>
      <c r="U37" s="13">
        <f t="shared" si="5"/>
        <v>0</v>
      </c>
      <c r="V37" s="13">
        <f t="shared" si="6"/>
        <v>0</v>
      </c>
      <c r="W37" s="140" t="str">
        <f t="shared" si="7"/>
        <v/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58" customFormat="1" ht="3" hidden="1" customHeight="1" x14ac:dyDescent="0.3">
      <c r="A38" s="141"/>
      <c r="B38" s="61"/>
      <c r="C38" s="71" t="s">
        <v>253</v>
      </c>
      <c r="D38" s="71" t="s">
        <v>56</v>
      </c>
      <c r="E38" s="246" t="s">
        <v>257</v>
      </c>
      <c r="F38" s="22"/>
      <c r="G38" s="23"/>
      <c r="H38" s="23"/>
      <c r="I38" s="38">
        <f t="shared" si="8"/>
        <v>0</v>
      </c>
      <c r="J38" s="13">
        <f t="shared" si="9"/>
        <v>0</v>
      </c>
      <c r="K38" s="140" t="str">
        <f t="shared" si="10"/>
        <v/>
      </c>
      <c r="L38" s="162"/>
      <c r="M38" s="25"/>
      <c r="N38" s="25"/>
      <c r="O38" s="25"/>
      <c r="P38" s="12">
        <f t="shared" si="2"/>
        <v>0</v>
      </c>
      <c r="Q38" s="175" t="str">
        <f t="shared" si="3"/>
        <v/>
      </c>
      <c r="R38" s="180">
        <f t="shared" si="4"/>
        <v>0</v>
      </c>
      <c r="S38" s="25">
        <f t="shared" si="5"/>
        <v>0</v>
      </c>
      <c r="T38" s="25">
        <f t="shared" si="5"/>
        <v>0</v>
      </c>
      <c r="U38" s="13">
        <f t="shared" si="5"/>
        <v>0</v>
      </c>
      <c r="V38" s="25">
        <f t="shared" si="6"/>
        <v>0</v>
      </c>
      <c r="W38" s="140" t="str">
        <f t="shared" si="7"/>
        <v/>
      </c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7"/>
      <c r="GF38" s="57"/>
      <c r="GG38" s="57"/>
      <c r="GH38" s="57"/>
      <c r="GI38" s="57"/>
      <c r="GJ38" s="57"/>
      <c r="GK38" s="57"/>
      <c r="GL38" s="57"/>
      <c r="GM38" s="57"/>
      <c r="GN38" s="57"/>
    </row>
    <row r="39" spans="1:196" ht="73.5" customHeight="1" x14ac:dyDescent="0.3">
      <c r="A39" s="139"/>
      <c r="B39" s="59"/>
      <c r="C39" s="190" t="s">
        <v>240</v>
      </c>
      <c r="D39" s="190" t="s">
        <v>56</v>
      </c>
      <c r="E39" s="243" t="s">
        <v>344</v>
      </c>
      <c r="F39" s="19">
        <v>592.4</v>
      </c>
      <c r="G39" s="15">
        <v>296.2</v>
      </c>
      <c r="H39" s="15">
        <v>280.5</v>
      </c>
      <c r="I39" s="17">
        <f t="shared" si="8"/>
        <v>5.748518509434441E-4</v>
      </c>
      <c r="J39" s="13">
        <f t="shared" si="9"/>
        <v>-15.699999999999989</v>
      </c>
      <c r="K39" s="140">
        <f t="shared" si="10"/>
        <v>0.9469952734638758</v>
      </c>
      <c r="L39" s="161"/>
      <c r="M39" s="13"/>
      <c r="N39" s="13"/>
      <c r="O39" s="13"/>
      <c r="P39" s="12">
        <f t="shared" si="2"/>
        <v>0</v>
      </c>
      <c r="Q39" s="175" t="str">
        <f t="shared" si="3"/>
        <v/>
      </c>
      <c r="R39" s="179">
        <f t="shared" si="4"/>
        <v>592.4</v>
      </c>
      <c r="S39" s="13">
        <f t="shared" si="5"/>
        <v>592.4</v>
      </c>
      <c r="T39" s="13">
        <f t="shared" si="5"/>
        <v>296.2</v>
      </c>
      <c r="U39" s="13">
        <f t="shared" si="5"/>
        <v>280.5</v>
      </c>
      <c r="V39" s="13">
        <f t="shared" si="6"/>
        <v>-15.699999999999989</v>
      </c>
      <c r="W39" s="140">
        <f t="shared" si="7"/>
        <v>0.9469952734638758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75.75" customHeight="1" x14ac:dyDescent="0.3">
      <c r="A40" s="249"/>
      <c r="B40" s="250"/>
      <c r="C40" s="190" t="s">
        <v>248</v>
      </c>
      <c r="D40" s="190" t="s">
        <v>56</v>
      </c>
      <c r="E40" s="243" t="s">
        <v>345</v>
      </c>
      <c r="F40" s="19">
        <v>309.10000000000002</v>
      </c>
      <c r="G40" s="15">
        <v>239.4</v>
      </c>
      <c r="H40" s="15">
        <v>18.3</v>
      </c>
      <c r="I40" s="17">
        <f t="shared" si="8"/>
        <v>3.7503703644438604E-5</v>
      </c>
      <c r="J40" s="13">
        <f t="shared" si="9"/>
        <v>-221.1</v>
      </c>
      <c r="K40" s="140">
        <f t="shared" si="10"/>
        <v>7.6441102756892226E-2</v>
      </c>
      <c r="L40" s="161"/>
      <c r="M40" s="13"/>
      <c r="N40" s="13"/>
      <c r="O40" s="13"/>
      <c r="P40" s="12">
        <f t="shared" si="2"/>
        <v>0</v>
      </c>
      <c r="Q40" s="175" t="str">
        <f t="shared" si="3"/>
        <v/>
      </c>
      <c r="R40" s="179">
        <f t="shared" si="4"/>
        <v>309.10000000000002</v>
      </c>
      <c r="S40" s="13">
        <f t="shared" si="5"/>
        <v>309.10000000000002</v>
      </c>
      <c r="T40" s="13">
        <f t="shared" si="5"/>
        <v>239.4</v>
      </c>
      <c r="U40" s="13">
        <f t="shared" si="5"/>
        <v>18.3</v>
      </c>
      <c r="V40" s="13">
        <f t="shared" si="6"/>
        <v>-221.1</v>
      </c>
      <c r="W40" s="140">
        <f t="shared" si="7"/>
        <v>7.6441102756892226E-2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73" customFormat="1" ht="32.25" customHeight="1" x14ac:dyDescent="0.3">
      <c r="A41" s="137">
        <v>2</v>
      </c>
      <c r="B41" s="48" t="s">
        <v>39</v>
      </c>
      <c r="C41" s="48" t="s">
        <v>107</v>
      </c>
      <c r="D41" s="48"/>
      <c r="E41" s="156" t="s">
        <v>40</v>
      </c>
      <c r="F41" s="18">
        <f>F42+F44+F45+F46+F47+F48+F51+F53</f>
        <v>20332.2</v>
      </c>
      <c r="G41" s="12">
        <f>G42+G44+G45+G46+G47+G48+G51+G53</f>
        <v>11767.6</v>
      </c>
      <c r="H41" s="12">
        <f>H42+H44+H45+H46+H47+H48+H51+H53</f>
        <v>7107.8</v>
      </c>
      <c r="I41" s="21">
        <f t="shared" si="8"/>
        <v>1.4566602446116976E-2</v>
      </c>
      <c r="J41" s="12">
        <f t="shared" si="9"/>
        <v>-4659.8</v>
      </c>
      <c r="K41" s="138">
        <f t="shared" si="10"/>
        <v>0.60401441245453613</v>
      </c>
      <c r="L41" s="133">
        <f>SUM(L42:L53)</f>
        <v>8891.9</v>
      </c>
      <c r="M41" s="12">
        <f>SUM(M42:M53)</f>
        <v>8891.9</v>
      </c>
      <c r="N41" s="12">
        <f>SUM(N42:N53)</f>
        <v>6011.9</v>
      </c>
      <c r="O41" s="12">
        <f>SUM(O42:O53)</f>
        <v>994.1</v>
      </c>
      <c r="P41" s="12">
        <f t="shared" si="2"/>
        <v>-5017.7999999999993</v>
      </c>
      <c r="Q41" s="174">
        <f t="shared" si="3"/>
        <v>0.16535537849930973</v>
      </c>
      <c r="R41" s="172">
        <f>R42+R44+R45+R46+R47+R48+R51+R53</f>
        <v>29224.1</v>
      </c>
      <c r="S41" s="12">
        <f>S42+S44+S45+S46+S47+S48+S51+S53</f>
        <v>29224.1</v>
      </c>
      <c r="T41" s="12">
        <f>T42+T44+T45+T46+T47+T48+T51+T53</f>
        <v>17779.5</v>
      </c>
      <c r="U41" s="12">
        <f t="shared" si="5"/>
        <v>8101.9000000000005</v>
      </c>
      <c r="V41" s="12">
        <f t="shared" si="6"/>
        <v>-9677.5999999999985</v>
      </c>
      <c r="W41" s="138">
        <f t="shared" si="7"/>
        <v>0.45568773025113196</v>
      </c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72"/>
      <c r="GF41" s="72"/>
      <c r="GG41" s="72"/>
      <c r="GH41" s="72"/>
      <c r="GI41" s="72"/>
      <c r="GJ41" s="72"/>
      <c r="GK41" s="72"/>
      <c r="GL41" s="72"/>
      <c r="GM41" s="72"/>
      <c r="GN41" s="72"/>
    </row>
    <row r="42" spans="1:196" ht="39" customHeight="1" x14ac:dyDescent="0.3">
      <c r="A42" s="139"/>
      <c r="B42" s="52" t="s">
        <v>41</v>
      </c>
      <c r="C42" s="190" t="s">
        <v>218</v>
      </c>
      <c r="D42" s="190" t="s">
        <v>225</v>
      </c>
      <c r="E42" s="251" t="s">
        <v>219</v>
      </c>
      <c r="F42" s="20">
        <v>11664.2</v>
      </c>
      <c r="G42" s="13">
        <v>6980.5</v>
      </c>
      <c r="H42" s="112">
        <v>3892.2</v>
      </c>
      <c r="I42" s="17">
        <f t="shared" si="8"/>
        <v>7.9766073948023992E-3</v>
      </c>
      <c r="J42" s="13">
        <f t="shared" si="9"/>
        <v>-3088.3</v>
      </c>
      <c r="K42" s="140">
        <f t="shared" si="10"/>
        <v>0.55758183511209791</v>
      </c>
      <c r="L42" s="161">
        <v>8311.9</v>
      </c>
      <c r="M42" s="13">
        <v>8311.9</v>
      </c>
      <c r="N42" s="13">
        <v>6011.9</v>
      </c>
      <c r="O42" s="13">
        <v>994.1</v>
      </c>
      <c r="P42" s="13">
        <f t="shared" si="2"/>
        <v>-5017.7999999999993</v>
      </c>
      <c r="Q42" s="175">
        <f t="shared" si="3"/>
        <v>0.16535537849930973</v>
      </c>
      <c r="R42" s="179">
        <f t="shared" si="4"/>
        <v>19976.099999999999</v>
      </c>
      <c r="S42" s="13">
        <f t="shared" si="5"/>
        <v>19976.099999999999</v>
      </c>
      <c r="T42" s="13">
        <f t="shared" si="5"/>
        <v>12992.4</v>
      </c>
      <c r="U42" s="13">
        <f t="shared" si="5"/>
        <v>4886.3</v>
      </c>
      <c r="V42" s="13">
        <f t="shared" si="6"/>
        <v>-8106.0999999999995</v>
      </c>
      <c r="W42" s="140">
        <f t="shared" si="7"/>
        <v>0.37608909824204922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s="66" customFormat="1" ht="84" hidden="1" customHeight="1" x14ac:dyDescent="0.3">
      <c r="A43" s="141"/>
      <c r="B43" s="54"/>
      <c r="C43" s="191"/>
      <c r="D43" s="191"/>
      <c r="E43" s="252" t="s">
        <v>286</v>
      </c>
      <c r="F43" s="24"/>
      <c r="G43" s="25"/>
      <c r="H43" s="25"/>
      <c r="I43" s="38">
        <f t="shared" si="8"/>
        <v>0</v>
      </c>
      <c r="J43" s="13">
        <f t="shared" si="9"/>
        <v>0</v>
      </c>
      <c r="K43" s="140" t="str">
        <f t="shared" si="10"/>
        <v/>
      </c>
      <c r="L43" s="162"/>
      <c r="M43" s="25"/>
      <c r="N43" s="25"/>
      <c r="O43" s="25"/>
      <c r="P43" s="12">
        <f t="shared" si="2"/>
        <v>0</v>
      </c>
      <c r="Q43" s="175" t="str">
        <f t="shared" si="3"/>
        <v/>
      </c>
      <c r="R43" s="179">
        <f t="shared" si="4"/>
        <v>0</v>
      </c>
      <c r="S43" s="13">
        <f t="shared" si="5"/>
        <v>0</v>
      </c>
      <c r="T43" s="13">
        <f t="shared" si="5"/>
        <v>0</v>
      </c>
      <c r="U43" s="13">
        <f t="shared" si="5"/>
        <v>0</v>
      </c>
      <c r="V43" s="13">
        <f t="shared" si="6"/>
        <v>0</v>
      </c>
      <c r="W43" s="140" t="str">
        <f t="shared" si="7"/>
        <v/>
      </c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5"/>
      <c r="GF43" s="65"/>
      <c r="GG43" s="65"/>
      <c r="GH43" s="65"/>
      <c r="GI43" s="65"/>
      <c r="GJ43" s="65"/>
      <c r="GK43" s="65"/>
      <c r="GL43" s="65"/>
      <c r="GM43" s="65"/>
      <c r="GN43" s="65"/>
    </row>
    <row r="44" spans="1:196" ht="54.75" customHeight="1" x14ac:dyDescent="0.3">
      <c r="A44" s="139"/>
      <c r="B44" s="52" t="s">
        <v>43</v>
      </c>
      <c r="C44" s="186" t="s">
        <v>172</v>
      </c>
      <c r="D44" s="186" t="s">
        <v>173</v>
      </c>
      <c r="E44" s="251" t="s">
        <v>171</v>
      </c>
      <c r="F44" s="20">
        <v>956.9</v>
      </c>
      <c r="G44" s="13">
        <v>640</v>
      </c>
      <c r="H44" s="13">
        <v>203.1</v>
      </c>
      <c r="I44" s="37">
        <f t="shared" si="8"/>
        <v>4.1622962897188413E-4</v>
      </c>
      <c r="J44" s="13">
        <f t="shared" si="9"/>
        <v>-436.9</v>
      </c>
      <c r="K44" s="140">
        <f t="shared" si="10"/>
        <v>0.31734374999999998</v>
      </c>
      <c r="L44" s="161">
        <v>580</v>
      </c>
      <c r="M44" s="13">
        <v>580</v>
      </c>
      <c r="N44" s="13"/>
      <c r="O44" s="13"/>
      <c r="P44" s="12">
        <f t="shared" si="2"/>
        <v>0</v>
      </c>
      <c r="Q44" s="175" t="str">
        <f t="shared" si="3"/>
        <v/>
      </c>
      <c r="R44" s="179">
        <f t="shared" si="4"/>
        <v>1536.9</v>
      </c>
      <c r="S44" s="13">
        <f t="shared" si="5"/>
        <v>1536.9</v>
      </c>
      <c r="T44" s="13">
        <f t="shared" si="5"/>
        <v>640</v>
      </c>
      <c r="U44" s="13">
        <f t="shared" si="5"/>
        <v>203.1</v>
      </c>
      <c r="V44" s="13">
        <f t="shared" si="6"/>
        <v>-436.9</v>
      </c>
      <c r="W44" s="140">
        <f t="shared" si="7"/>
        <v>0.31734374999999998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55.5" hidden="1" customHeight="1" x14ac:dyDescent="0.3">
      <c r="A45" s="139"/>
      <c r="B45" s="52"/>
      <c r="C45" s="186" t="s">
        <v>308</v>
      </c>
      <c r="D45" s="186" t="s">
        <v>310</v>
      </c>
      <c r="E45" s="253" t="s">
        <v>309</v>
      </c>
      <c r="F45" s="20"/>
      <c r="G45" s="13"/>
      <c r="H45" s="13"/>
      <c r="I45" s="37">
        <f t="shared" si="8"/>
        <v>0</v>
      </c>
      <c r="J45" s="13">
        <f t="shared" si="9"/>
        <v>0</v>
      </c>
      <c r="K45" s="140" t="str">
        <f t="shared" si="10"/>
        <v/>
      </c>
      <c r="L45" s="161"/>
      <c r="M45" s="13"/>
      <c r="N45" s="13"/>
      <c r="O45" s="13"/>
      <c r="P45" s="12">
        <f t="shared" si="2"/>
        <v>0</v>
      </c>
      <c r="Q45" s="175" t="str">
        <f t="shared" si="3"/>
        <v/>
      </c>
      <c r="R45" s="179">
        <f t="shared" si="4"/>
        <v>0</v>
      </c>
      <c r="S45" s="13">
        <f>SUM(F45,M45)</f>
        <v>0</v>
      </c>
      <c r="T45" s="13">
        <f t="shared" si="5"/>
        <v>0</v>
      </c>
      <c r="U45" s="13">
        <f t="shared" si="5"/>
        <v>0</v>
      </c>
      <c r="V45" s="13">
        <f t="shared" si="6"/>
        <v>0</v>
      </c>
      <c r="W45" s="140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36" hidden="1" customHeight="1" x14ac:dyDescent="0.3">
      <c r="A46" s="139"/>
      <c r="B46" s="52"/>
      <c r="C46" s="186" t="s">
        <v>311</v>
      </c>
      <c r="D46" s="186" t="s">
        <v>60</v>
      </c>
      <c r="E46" s="254" t="s">
        <v>312</v>
      </c>
      <c r="F46" s="20"/>
      <c r="G46" s="13"/>
      <c r="H46" s="13"/>
      <c r="I46" s="37">
        <f t="shared" si="8"/>
        <v>0</v>
      </c>
      <c r="J46" s="13">
        <f t="shared" si="9"/>
        <v>0</v>
      </c>
      <c r="K46" s="140" t="str">
        <f t="shared" si="10"/>
        <v/>
      </c>
      <c r="L46" s="161"/>
      <c r="M46" s="13"/>
      <c r="N46" s="13"/>
      <c r="O46" s="13"/>
      <c r="P46" s="12">
        <f t="shared" si="2"/>
        <v>0</v>
      </c>
      <c r="Q46" s="175" t="str">
        <f t="shared" si="3"/>
        <v/>
      </c>
      <c r="R46" s="179">
        <f t="shared" si="4"/>
        <v>0</v>
      </c>
      <c r="S46" s="13">
        <f>SUM(F46,M46)</f>
        <v>0</v>
      </c>
      <c r="T46" s="13">
        <f t="shared" si="5"/>
        <v>0</v>
      </c>
      <c r="U46" s="13">
        <f t="shared" si="5"/>
        <v>0</v>
      </c>
      <c r="V46" s="13">
        <f t="shared" si="6"/>
        <v>0</v>
      </c>
      <c r="W46" s="140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9.75" customHeight="1" x14ac:dyDescent="0.3">
      <c r="A47" s="139"/>
      <c r="B47" s="52" t="s">
        <v>43</v>
      </c>
      <c r="C47" s="186" t="s">
        <v>127</v>
      </c>
      <c r="D47" s="186" t="s">
        <v>60</v>
      </c>
      <c r="E47" s="251" t="s">
        <v>47</v>
      </c>
      <c r="F47" s="20">
        <v>435</v>
      </c>
      <c r="G47" s="13">
        <v>435</v>
      </c>
      <c r="H47" s="13"/>
      <c r="I47" s="37">
        <f t="shared" si="8"/>
        <v>0</v>
      </c>
      <c r="J47" s="13">
        <f t="shared" si="9"/>
        <v>-435</v>
      </c>
      <c r="K47" s="140">
        <f t="shared" si="10"/>
        <v>0</v>
      </c>
      <c r="L47" s="161"/>
      <c r="M47" s="13"/>
      <c r="N47" s="13"/>
      <c r="O47" s="13"/>
      <c r="P47" s="12">
        <f t="shared" si="2"/>
        <v>0</v>
      </c>
      <c r="Q47" s="175" t="str">
        <f t="shared" si="3"/>
        <v/>
      </c>
      <c r="R47" s="179">
        <f t="shared" si="4"/>
        <v>435</v>
      </c>
      <c r="S47" s="13">
        <f t="shared" si="5"/>
        <v>435</v>
      </c>
      <c r="T47" s="13">
        <f t="shared" si="5"/>
        <v>435</v>
      </c>
      <c r="U47" s="13">
        <f t="shared" si="5"/>
        <v>0</v>
      </c>
      <c r="V47" s="13">
        <f t="shared" si="6"/>
        <v>-435</v>
      </c>
      <c r="W47" s="140">
        <f t="shared" si="7"/>
        <v>0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3" hidden="1" customHeight="1" x14ac:dyDescent="0.3">
      <c r="A48" s="139"/>
      <c r="B48" s="52" t="s">
        <v>44</v>
      </c>
      <c r="C48" s="186" t="s">
        <v>128</v>
      </c>
      <c r="D48" s="186" t="s">
        <v>60</v>
      </c>
      <c r="E48" s="251" t="s">
        <v>129</v>
      </c>
      <c r="F48" s="20"/>
      <c r="G48" s="13"/>
      <c r="H48" s="13"/>
      <c r="I48" s="17">
        <f t="shared" si="8"/>
        <v>0</v>
      </c>
      <c r="J48" s="13">
        <f t="shared" si="9"/>
        <v>0</v>
      </c>
      <c r="K48" s="140" t="str">
        <f t="shared" si="10"/>
        <v/>
      </c>
      <c r="L48" s="161"/>
      <c r="M48" s="13"/>
      <c r="N48" s="13"/>
      <c r="O48" s="13"/>
      <c r="P48" s="12">
        <f t="shared" si="2"/>
        <v>0</v>
      </c>
      <c r="Q48" s="175" t="str">
        <f t="shared" si="3"/>
        <v/>
      </c>
      <c r="R48" s="179">
        <f t="shared" si="4"/>
        <v>0</v>
      </c>
      <c r="S48" s="13">
        <f t="shared" si="5"/>
        <v>0</v>
      </c>
      <c r="T48" s="13">
        <f t="shared" si="5"/>
        <v>0</v>
      </c>
      <c r="U48" s="13">
        <f t="shared" si="5"/>
        <v>0</v>
      </c>
      <c r="V48" s="13">
        <f t="shared" si="6"/>
        <v>0</v>
      </c>
      <c r="W48" s="140" t="str">
        <f t="shared" si="7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58" customFormat="1" ht="79.900000000000006" hidden="1" customHeight="1" x14ac:dyDescent="0.3">
      <c r="A49" s="141"/>
      <c r="B49" s="54"/>
      <c r="C49" s="187"/>
      <c r="D49" s="187"/>
      <c r="E49" s="247" t="s">
        <v>249</v>
      </c>
      <c r="F49" s="24"/>
      <c r="G49" s="25"/>
      <c r="H49" s="25"/>
      <c r="I49" s="38">
        <f t="shared" si="8"/>
        <v>0</v>
      </c>
      <c r="J49" s="13">
        <f t="shared" si="9"/>
        <v>0</v>
      </c>
      <c r="K49" s="140" t="str">
        <f t="shared" si="10"/>
        <v/>
      </c>
      <c r="L49" s="162"/>
      <c r="M49" s="25"/>
      <c r="N49" s="25"/>
      <c r="O49" s="25"/>
      <c r="P49" s="12">
        <f t="shared" si="2"/>
        <v>0</v>
      </c>
      <c r="Q49" s="175" t="str">
        <f t="shared" si="3"/>
        <v/>
      </c>
      <c r="R49" s="180">
        <f t="shared" si="4"/>
        <v>0</v>
      </c>
      <c r="S49" s="25">
        <f t="shared" si="5"/>
        <v>0</v>
      </c>
      <c r="T49" s="13">
        <f t="shared" si="5"/>
        <v>0</v>
      </c>
      <c r="U49" s="13">
        <f t="shared" si="5"/>
        <v>0</v>
      </c>
      <c r="V49" s="13">
        <f t="shared" si="6"/>
        <v>0</v>
      </c>
      <c r="W49" s="140" t="str">
        <f t="shared" si="7"/>
        <v/>
      </c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7"/>
      <c r="GF49" s="57"/>
      <c r="GG49" s="57"/>
      <c r="GH49" s="57"/>
      <c r="GI49" s="57"/>
      <c r="GJ49" s="57"/>
      <c r="GK49" s="57"/>
      <c r="GL49" s="57"/>
      <c r="GM49" s="57"/>
      <c r="GN49" s="57"/>
    </row>
    <row r="50" spans="1:196" s="58" customFormat="1" ht="9" hidden="1" customHeight="1" x14ac:dyDescent="0.3">
      <c r="A50" s="141"/>
      <c r="B50" s="54"/>
      <c r="C50" s="187"/>
      <c r="D50" s="187"/>
      <c r="E50" s="247" t="s">
        <v>211</v>
      </c>
      <c r="F50" s="24"/>
      <c r="G50" s="25"/>
      <c r="H50" s="25"/>
      <c r="I50" s="38">
        <f t="shared" si="8"/>
        <v>0</v>
      </c>
      <c r="J50" s="13">
        <f t="shared" si="9"/>
        <v>0</v>
      </c>
      <c r="K50" s="140" t="str">
        <f t="shared" si="10"/>
        <v/>
      </c>
      <c r="L50" s="162"/>
      <c r="M50" s="25"/>
      <c r="N50" s="25"/>
      <c r="O50" s="25"/>
      <c r="P50" s="12">
        <f t="shared" si="2"/>
        <v>0</v>
      </c>
      <c r="Q50" s="175" t="str">
        <f t="shared" si="3"/>
        <v/>
      </c>
      <c r="R50" s="180">
        <f t="shared" si="4"/>
        <v>0</v>
      </c>
      <c r="S50" s="25">
        <f t="shared" si="5"/>
        <v>0</v>
      </c>
      <c r="T50" s="13">
        <f t="shared" si="5"/>
        <v>0</v>
      </c>
      <c r="U50" s="13">
        <f t="shared" si="5"/>
        <v>0</v>
      </c>
      <c r="V50" s="13">
        <f t="shared" si="6"/>
        <v>0</v>
      </c>
      <c r="W50" s="140" t="str">
        <f t="shared" si="7"/>
        <v/>
      </c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7"/>
      <c r="GF50" s="57"/>
      <c r="GG50" s="57"/>
      <c r="GH50" s="57"/>
      <c r="GI50" s="57"/>
      <c r="GJ50" s="57"/>
      <c r="GK50" s="57"/>
      <c r="GL50" s="57"/>
      <c r="GM50" s="57"/>
      <c r="GN50" s="57"/>
    </row>
    <row r="51" spans="1:196" ht="31.5" customHeight="1" x14ac:dyDescent="0.3">
      <c r="A51" s="139"/>
      <c r="B51" s="52" t="s">
        <v>45</v>
      </c>
      <c r="C51" s="186" t="s">
        <v>130</v>
      </c>
      <c r="D51" s="186" t="s">
        <v>60</v>
      </c>
      <c r="E51" s="251" t="s">
        <v>46</v>
      </c>
      <c r="F51" s="20">
        <v>3100</v>
      </c>
      <c r="G51" s="13">
        <v>1471.5</v>
      </c>
      <c r="H51" s="13">
        <v>1208.7</v>
      </c>
      <c r="I51" s="17">
        <f t="shared" si="8"/>
        <v>2.4770888849744775E-3</v>
      </c>
      <c r="J51" s="13">
        <f t="shared" si="9"/>
        <v>-262.79999999999995</v>
      </c>
      <c r="K51" s="140">
        <f t="shared" si="10"/>
        <v>0.82140672782874624</v>
      </c>
      <c r="L51" s="161"/>
      <c r="M51" s="13"/>
      <c r="N51" s="13"/>
      <c r="O51" s="13"/>
      <c r="P51" s="12">
        <f t="shared" si="2"/>
        <v>0</v>
      </c>
      <c r="Q51" s="175" t="str">
        <f t="shared" si="3"/>
        <v/>
      </c>
      <c r="R51" s="179">
        <f t="shared" si="4"/>
        <v>3100</v>
      </c>
      <c r="S51" s="13">
        <f t="shared" si="5"/>
        <v>3100</v>
      </c>
      <c r="T51" s="13">
        <f t="shared" si="5"/>
        <v>1471.5</v>
      </c>
      <c r="U51" s="13">
        <f t="shared" si="5"/>
        <v>1208.7</v>
      </c>
      <c r="V51" s="13">
        <f t="shared" si="6"/>
        <v>-262.79999999999995</v>
      </c>
      <c r="W51" s="140">
        <f t="shared" si="7"/>
        <v>0.82140672782874624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</row>
    <row r="52" spans="1:196" ht="21" hidden="1" customHeight="1" x14ac:dyDescent="0.3">
      <c r="A52" s="139"/>
      <c r="B52" s="52"/>
      <c r="C52" s="186" t="s">
        <v>146</v>
      </c>
      <c r="D52" s="186" t="s">
        <v>60</v>
      </c>
      <c r="E52" s="251" t="s">
        <v>145</v>
      </c>
      <c r="F52" s="20"/>
      <c r="G52" s="13"/>
      <c r="H52" s="13"/>
      <c r="I52" s="37">
        <f t="shared" si="8"/>
        <v>0</v>
      </c>
      <c r="J52" s="13">
        <f t="shared" si="9"/>
        <v>0</v>
      </c>
      <c r="K52" s="140" t="str">
        <f t="shared" si="10"/>
        <v/>
      </c>
      <c r="L52" s="161"/>
      <c r="M52" s="13"/>
      <c r="N52" s="13"/>
      <c r="O52" s="13"/>
      <c r="P52" s="12">
        <f t="shared" si="2"/>
        <v>0</v>
      </c>
      <c r="Q52" s="175" t="str">
        <f t="shared" si="3"/>
        <v/>
      </c>
      <c r="R52" s="179">
        <f t="shared" si="4"/>
        <v>0</v>
      </c>
      <c r="S52" s="13">
        <f t="shared" si="5"/>
        <v>0</v>
      </c>
      <c r="T52" s="13">
        <f t="shared" si="5"/>
        <v>0</v>
      </c>
      <c r="U52" s="13">
        <f t="shared" si="5"/>
        <v>0</v>
      </c>
      <c r="V52" s="13">
        <f t="shared" si="6"/>
        <v>0</v>
      </c>
      <c r="W52" s="140" t="str">
        <f t="shared" si="7"/>
        <v/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9.25" customHeight="1" x14ac:dyDescent="0.3">
      <c r="A53" s="139"/>
      <c r="B53" s="52" t="s">
        <v>42</v>
      </c>
      <c r="C53" s="190" t="s">
        <v>131</v>
      </c>
      <c r="D53" s="190" t="s">
        <v>60</v>
      </c>
      <c r="E53" s="248" t="s">
        <v>132</v>
      </c>
      <c r="F53" s="20">
        <v>4176.1000000000004</v>
      </c>
      <c r="G53" s="13">
        <v>2240.6</v>
      </c>
      <c r="H53" s="13">
        <v>1803.8</v>
      </c>
      <c r="I53" s="17">
        <f t="shared" si="8"/>
        <v>3.6966765373682153E-3</v>
      </c>
      <c r="J53" s="13">
        <f t="shared" si="9"/>
        <v>-436.79999999999995</v>
      </c>
      <c r="K53" s="140">
        <f t="shared" si="10"/>
        <v>0.80505221815585115</v>
      </c>
      <c r="L53" s="161"/>
      <c r="M53" s="13"/>
      <c r="N53" s="13"/>
      <c r="O53" s="13"/>
      <c r="P53" s="12">
        <f t="shared" si="2"/>
        <v>0</v>
      </c>
      <c r="Q53" s="175" t="str">
        <f t="shared" si="3"/>
        <v/>
      </c>
      <c r="R53" s="179">
        <f t="shared" si="4"/>
        <v>4176.1000000000004</v>
      </c>
      <c r="S53" s="13">
        <f t="shared" si="5"/>
        <v>4176.1000000000004</v>
      </c>
      <c r="T53" s="13">
        <f t="shared" si="5"/>
        <v>2240.6</v>
      </c>
      <c r="U53" s="13">
        <f t="shared" si="5"/>
        <v>1803.8</v>
      </c>
      <c r="V53" s="13">
        <f t="shared" si="6"/>
        <v>-436.79999999999995</v>
      </c>
      <c r="W53" s="140">
        <f t="shared" si="7"/>
        <v>0.80505221815585115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s="1" customFormat="1" ht="30" customHeight="1" x14ac:dyDescent="0.3">
      <c r="A54" s="137">
        <v>3</v>
      </c>
      <c r="B54" s="48" t="s">
        <v>6</v>
      </c>
      <c r="C54" s="48" t="s">
        <v>106</v>
      </c>
      <c r="D54" s="48"/>
      <c r="E54" s="157" t="s">
        <v>91</v>
      </c>
      <c r="F54" s="18">
        <f>SUM(F55:F64,F66:F73)</f>
        <v>41425.199999999997</v>
      </c>
      <c r="G54" s="12">
        <f>SUM(G55:G64,G66:G73)</f>
        <v>23016.799999999999</v>
      </c>
      <c r="H54" s="12">
        <f>SUM(H55:H64,H66:H73)</f>
        <v>19784</v>
      </c>
      <c r="I54" s="21">
        <f t="shared" si="8"/>
        <v>4.0544987590249902E-2</v>
      </c>
      <c r="J54" s="12">
        <f t="shared" si="9"/>
        <v>-3232.7999999999993</v>
      </c>
      <c r="K54" s="138">
        <f t="shared" si="10"/>
        <v>0.85954607069618716</v>
      </c>
      <c r="L54" s="133">
        <f>SUM(L55:L64,L66:L73)</f>
        <v>70.5</v>
      </c>
      <c r="M54" s="12">
        <f>SUM(M55:M64,M66:M73)</f>
        <v>867.09999999999991</v>
      </c>
      <c r="N54" s="12">
        <f>SUM(N55:N64,N66:N73)</f>
        <v>801.09999999999991</v>
      </c>
      <c r="O54" s="12">
        <f>SUM(O55:O64,O66:O73)</f>
        <v>801.09999999999991</v>
      </c>
      <c r="P54" s="12">
        <f t="shared" si="2"/>
        <v>0</v>
      </c>
      <c r="Q54" s="174">
        <f t="shared" si="3"/>
        <v>1</v>
      </c>
      <c r="R54" s="172">
        <f>SUM(R55:R64,R66:R73)</f>
        <v>41495.699999999997</v>
      </c>
      <c r="S54" s="12">
        <f>SUM(S55:S64,S66:S73)</f>
        <v>42292.3</v>
      </c>
      <c r="T54" s="12">
        <f>SUM(T55:T64,T66:T73)</f>
        <v>23817.899999999998</v>
      </c>
      <c r="U54" s="12">
        <f t="shared" si="5"/>
        <v>20585.099999999999</v>
      </c>
      <c r="V54" s="12">
        <f t="shared" si="6"/>
        <v>-3232.7999999999993</v>
      </c>
      <c r="W54" s="138">
        <f t="shared" si="7"/>
        <v>0.864270149761314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39"/>
      <c r="B55" s="52" t="s">
        <v>112</v>
      </c>
      <c r="C55" s="186" t="s">
        <v>113</v>
      </c>
      <c r="D55" s="190" t="s">
        <v>89</v>
      </c>
      <c r="E55" s="248" t="s">
        <v>118</v>
      </c>
      <c r="F55" s="26">
        <v>105</v>
      </c>
      <c r="G55" s="27">
        <v>74</v>
      </c>
      <c r="H55" s="27">
        <v>54</v>
      </c>
      <c r="I55" s="37">
        <f t="shared" si="8"/>
        <v>1.1066666649178602E-4</v>
      </c>
      <c r="J55" s="13">
        <f t="shared" si="9"/>
        <v>-20</v>
      </c>
      <c r="K55" s="140">
        <f t="shared" si="10"/>
        <v>0.72972972972972971</v>
      </c>
      <c r="L55" s="161"/>
      <c r="M55" s="13"/>
      <c r="N55" s="13"/>
      <c r="O55" s="27"/>
      <c r="P55" s="12">
        <f t="shared" si="2"/>
        <v>0</v>
      </c>
      <c r="Q55" s="175" t="str">
        <f t="shared" si="3"/>
        <v/>
      </c>
      <c r="R55" s="179">
        <f t="shared" ref="R55:R65" si="11">SUM(F55,L55)</f>
        <v>105</v>
      </c>
      <c r="S55" s="13">
        <f t="shared" ref="S55:T70" si="12">SUM(F55,M55)</f>
        <v>105</v>
      </c>
      <c r="T55" s="13">
        <f t="shared" si="12"/>
        <v>74</v>
      </c>
      <c r="U55" s="13">
        <f t="shared" si="5"/>
        <v>54</v>
      </c>
      <c r="V55" s="13">
        <f t="shared" si="6"/>
        <v>-20</v>
      </c>
      <c r="W55" s="140">
        <f t="shared" si="7"/>
        <v>0.72972972972972971</v>
      </c>
      <c r="X55" s="7"/>
      <c r="Y55" s="7"/>
      <c r="Z55" s="74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2" customHeight="1" x14ac:dyDescent="0.3">
      <c r="A56" s="139"/>
      <c r="B56" s="52" t="s">
        <v>116</v>
      </c>
      <c r="C56" s="186" t="s">
        <v>119</v>
      </c>
      <c r="D56" s="190" t="s">
        <v>90</v>
      </c>
      <c r="E56" s="248" t="s">
        <v>115</v>
      </c>
      <c r="F56" s="26">
        <v>24</v>
      </c>
      <c r="G56" s="27">
        <v>12</v>
      </c>
      <c r="H56" s="27">
        <v>10</v>
      </c>
      <c r="I56" s="36">
        <f t="shared" si="8"/>
        <v>2.0493827128108523E-5</v>
      </c>
      <c r="J56" s="13">
        <f t="shared" si="9"/>
        <v>-2</v>
      </c>
      <c r="K56" s="140">
        <f t="shared" si="10"/>
        <v>0.83333333333333337</v>
      </c>
      <c r="L56" s="161"/>
      <c r="M56" s="13"/>
      <c r="N56" s="13"/>
      <c r="O56" s="27"/>
      <c r="P56" s="12">
        <f t="shared" si="2"/>
        <v>0</v>
      </c>
      <c r="Q56" s="175" t="str">
        <f t="shared" si="3"/>
        <v/>
      </c>
      <c r="R56" s="179">
        <f t="shared" si="11"/>
        <v>24</v>
      </c>
      <c r="S56" s="13">
        <f t="shared" si="12"/>
        <v>24</v>
      </c>
      <c r="T56" s="13">
        <f t="shared" si="12"/>
        <v>12</v>
      </c>
      <c r="U56" s="13">
        <f t="shared" si="5"/>
        <v>10</v>
      </c>
      <c r="V56" s="13">
        <f t="shared" si="6"/>
        <v>-2</v>
      </c>
      <c r="W56" s="140">
        <f t="shared" si="7"/>
        <v>0.83333333333333337</v>
      </c>
      <c r="X56" s="7"/>
      <c r="Y56" s="7"/>
      <c r="Z56" s="74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8.25" customHeight="1" x14ac:dyDescent="0.3">
      <c r="A57" s="139"/>
      <c r="B57" s="52" t="s">
        <v>18</v>
      </c>
      <c r="C57" s="186" t="s">
        <v>114</v>
      </c>
      <c r="D57" s="190" t="s">
        <v>90</v>
      </c>
      <c r="E57" s="248" t="s">
        <v>93</v>
      </c>
      <c r="F57" s="26">
        <v>3477.5</v>
      </c>
      <c r="G57" s="27">
        <v>1970</v>
      </c>
      <c r="H57" s="125">
        <v>1872.1</v>
      </c>
      <c r="I57" s="17">
        <f t="shared" si="8"/>
        <v>3.8366493766531966E-3</v>
      </c>
      <c r="J57" s="13">
        <f t="shared" si="9"/>
        <v>-97.900000000000091</v>
      </c>
      <c r="K57" s="140">
        <f t="shared" si="10"/>
        <v>0.95030456852791878</v>
      </c>
      <c r="L57" s="161"/>
      <c r="M57" s="13"/>
      <c r="N57" s="13"/>
      <c r="O57" s="27"/>
      <c r="P57" s="12">
        <f t="shared" si="2"/>
        <v>0</v>
      </c>
      <c r="Q57" s="175" t="str">
        <f t="shared" si="3"/>
        <v/>
      </c>
      <c r="R57" s="179">
        <f t="shared" si="11"/>
        <v>3477.5</v>
      </c>
      <c r="S57" s="13">
        <f t="shared" si="12"/>
        <v>3477.5</v>
      </c>
      <c r="T57" s="13">
        <f t="shared" si="12"/>
        <v>1970</v>
      </c>
      <c r="U57" s="13">
        <f t="shared" si="5"/>
        <v>1872.1</v>
      </c>
      <c r="V57" s="13">
        <f t="shared" si="6"/>
        <v>-97.900000000000091</v>
      </c>
      <c r="W57" s="140">
        <f t="shared" si="7"/>
        <v>0.95030456852791878</v>
      </c>
      <c r="X57" s="7"/>
      <c r="Y57" s="7"/>
      <c r="Z57" s="74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40.5" customHeight="1" x14ac:dyDescent="0.3">
      <c r="A58" s="139"/>
      <c r="B58" s="52" t="s">
        <v>94</v>
      </c>
      <c r="C58" s="190" t="s">
        <v>280</v>
      </c>
      <c r="D58" s="190" t="s">
        <v>90</v>
      </c>
      <c r="E58" s="248" t="s">
        <v>281</v>
      </c>
      <c r="F58" s="26">
        <v>11</v>
      </c>
      <c r="G58" s="27">
        <v>6</v>
      </c>
      <c r="H58" s="75">
        <v>5.8</v>
      </c>
      <c r="I58" s="36">
        <f t="shared" si="8"/>
        <v>1.1886419734302944E-5</v>
      </c>
      <c r="J58" s="13">
        <f t="shared" si="9"/>
        <v>-0.20000000000000018</v>
      </c>
      <c r="K58" s="140">
        <f t="shared" si="10"/>
        <v>0.96666666666666667</v>
      </c>
      <c r="L58" s="161"/>
      <c r="M58" s="13"/>
      <c r="N58" s="13"/>
      <c r="O58" s="27"/>
      <c r="P58" s="12">
        <f t="shared" si="2"/>
        <v>0</v>
      </c>
      <c r="Q58" s="175" t="str">
        <f t="shared" si="3"/>
        <v/>
      </c>
      <c r="R58" s="179">
        <f t="shared" si="11"/>
        <v>11</v>
      </c>
      <c r="S58" s="13">
        <f t="shared" si="12"/>
        <v>11</v>
      </c>
      <c r="T58" s="13">
        <f t="shared" si="12"/>
        <v>6</v>
      </c>
      <c r="U58" s="13">
        <f t="shared" si="5"/>
        <v>5.8</v>
      </c>
      <c r="V58" s="13">
        <f t="shared" si="6"/>
        <v>-0.20000000000000018</v>
      </c>
      <c r="W58" s="140">
        <f t="shared" si="7"/>
        <v>0.96666666666666667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80.25" customHeight="1" x14ac:dyDescent="0.3">
      <c r="A59" s="139"/>
      <c r="B59" s="52" t="s">
        <v>12</v>
      </c>
      <c r="C59" s="190" t="s">
        <v>96</v>
      </c>
      <c r="D59" s="190" t="s">
        <v>97</v>
      </c>
      <c r="E59" s="251" t="s">
        <v>98</v>
      </c>
      <c r="F59" s="26">
        <v>6832.3</v>
      </c>
      <c r="G59" s="27">
        <v>3527.3</v>
      </c>
      <c r="H59" s="27">
        <v>3362.1</v>
      </c>
      <c r="I59" s="17">
        <f t="shared" si="8"/>
        <v>6.8902296187413666E-3</v>
      </c>
      <c r="J59" s="13">
        <f t="shared" si="9"/>
        <v>-165.20000000000027</v>
      </c>
      <c r="K59" s="140">
        <f t="shared" si="10"/>
        <v>0.95316531057749543</v>
      </c>
      <c r="L59" s="161">
        <v>45</v>
      </c>
      <c r="M59" s="13">
        <v>50.4</v>
      </c>
      <c r="N59" s="13">
        <v>7.7</v>
      </c>
      <c r="O59" s="27">
        <v>7.7</v>
      </c>
      <c r="P59" s="12">
        <f t="shared" si="2"/>
        <v>0</v>
      </c>
      <c r="Q59" s="175">
        <f t="shared" si="3"/>
        <v>1</v>
      </c>
      <c r="R59" s="179">
        <f t="shared" si="11"/>
        <v>6877.3</v>
      </c>
      <c r="S59" s="13">
        <f t="shared" si="12"/>
        <v>6882.7</v>
      </c>
      <c r="T59" s="13">
        <f t="shared" si="12"/>
        <v>3535</v>
      </c>
      <c r="U59" s="13">
        <f t="shared" si="5"/>
        <v>3369.7999999999997</v>
      </c>
      <c r="V59" s="13">
        <f t="shared" si="6"/>
        <v>-165.20000000000027</v>
      </c>
      <c r="W59" s="140">
        <f t="shared" si="7"/>
        <v>0.95326732673267323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" customHeight="1" x14ac:dyDescent="0.3">
      <c r="A60" s="139"/>
      <c r="B60" s="52" t="s">
        <v>37</v>
      </c>
      <c r="C60" s="186" t="s">
        <v>99</v>
      </c>
      <c r="D60" s="190" t="s">
        <v>95</v>
      </c>
      <c r="E60" s="248" t="s">
        <v>120</v>
      </c>
      <c r="F60" s="26">
        <v>13913.4</v>
      </c>
      <c r="G60" s="27">
        <v>6979.3</v>
      </c>
      <c r="H60" s="27">
        <v>6403.1</v>
      </c>
      <c r="I60" s="17">
        <f t="shared" si="8"/>
        <v>1.312240244839917E-2</v>
      </c>
      <c r="J60" s="13">
        <f t="shared" si="9"/>
        <v>-576.19999999999982</v>
      </c>
      <c r="K60" s="140">
        <f t="shared" si="10"/>
        <v>0.91744157723553943</v>
      </c>
      <c r="L60" s="161">
        <v>25.5</v>
      </c>
      <c r="M60" s="13">
        <v>160.1</v>
      </c>
      <c r="N60" s="13">
        <v>136.80000000000001</v>
      </c>
      <c r="O60" s="27">
        <v>136.80000000000001</v>
      </c>
      <c r="P60" s="12">
        <f t="shared" si="2"/>
        <v>0</v>
      </c>
      <c r="Q60" s="175">
        <f t="shared" si="3"/>
        <v>1</v>
      </c>
      <c r="R60" s="179">
        <f t="shared" si="11"/>
        <v>13938.9</v>
      </c>
      <c r="S60" s="13">
        <f t="shared" si="12"/>
        <v>14073.5</v>
      </c>
      <c r="T60" s="13">
        <f t="shared" si="12"/>
        <v>7116.1</v>
      </c>
      <c r="U60" s="13">
        <f t="shared" si="5"/>
        <v>6539.9000000000005</v>
      </c>
      <c r="V60" s="13">
        <f t="shared" si="6"/>
        <v>-576.19999999999982</v>
      </c>
      <c r="W60" s="140">
        <f t="shared" si="7"/>
        <v>0.91902868144067684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76" customFormat="1" ht="34.15" hidden="1" customHeight="1" x14ac:dyDescent="0.3">
      <c r="A61" s="141"/>
      <c r="B61" s="54"/>
      <c r="C61" s="187"/>
      <c r="D61" s="191"/>
      <c r="E61" s="255" t="s">
        <v>195</v>
      </c>
      <c r="F61" s="28"/>
      <c r="G61" s="29"/>
      <c r="H61" s="29"/>
      <c r="I61" s="38">
        <f t="shared" si="8"/>
        <v>0</v>
      </c>
      <c r="J61" s="13">
        <f t="shared" si="9"/>
        <v>0</v>
      </c>
      <c r="K61" s="140" t="str">
        <f t="shared" si="10"/>
        <v/>
      </c>
      <c r="L61" s="162"/>
      <c r="M61" s="25"/>
      <c r="N61" s="25"/>
      <c r="O61" s="29"/>
      <c r="P61" s="12">
        <f t="shared" si="2"/>
        <v>0</v>
      </c>
      <c r="Q61" s="175" t="str">
        <f t="shared" si="3"/>
        <v/>
      </c>
      <c r="R61" s="180">
        <f t="shared" si="11"/>
        <v>0</v>
      </c>
      <c r="S61" s="25">
        <f t="shared" si="12"/>
        <v>0</v>
      </c>
      <c r="T61" s="25">
        <f t="shared" si="12"/>
        <v>0</v>
      </c>
      <c r="U61" s="13">
        <f t="shared" si="5"/>
        <v>0</v>
      </c>
      <c r="V61" s="25">
        <f t="shared" si="6"/>
        <v>0</v>
      </c>
      <c r="W61" s="140" t="str">
        <f t="shared" si="7"/>
        <v/>
      </c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</row>
    <row r="62" spans="1:196" s="1" customFormat="1" ht="40.5" customHeight="1" x14ac:dyDescent="0.3">
      <c r="A62" s="139"/>
      <c r="B62" s="70" t="s">
        <v>8</v>
      </c>
      <c r="C62" s="190" t="s">
        <v>100</v>
      </c>
      <c r="D62" s="190" t="s">
        <v>92</v>
      </c>
      <c r="E62" s="243" t="s">
        <v>101</v>
      </c>
      <c r="F62" s="26">
        <v>103.1</v>
      </c>
      <c r="G62" s="27">
        <v>46</v>
      </c>
      <c r="H62" s="75">
        <v>46</v>
      </c>
      <c r="I62" s="37">
        <f t="shared" si="8"/>
        <v>9.4271604789299214E-5</v>
      </c>
      <c r="J62" s="13">
        <f t="shared" si="9"/>
        <v>0</v>
      </c>
      <c r="K62" s="140">
        <f t="shared" si="10"/>
        <v>1</v>
      </c>
      <c r="L62" s="161"/>
      <c r="M62" s="13"/>
      <c r="N62" s="13"/>
      <c r="O62" s="27"/>
      <c r="P62" s="12">
        <f t="shared" si="2"/>
        <v>0</v>
      </c>
      <c r="Q62" s="175" t="str">
        <f t="shared" si="3"/>
        <v/>
      </c>
      <c r="R62" s="179">
        <f t="shared" si="11"/>
        <v>103.1</v>
      </c>
      <c r="S62" s="13">
        <f t="shared" si="12"/>
        <v>103.1</v>
      </c>
      <c r="T62" s="13">
        <f t="shared" si="12"/>
        <v>46</v>
      </c>
      <c r="U62" s="13">
        <f t="shared" si="5"/>
        <v>46</v>
      </c>
      <c r="V62" s="13">
        <f t="shared" si="6"/>
        <v>0</v>
      </c>
      <c r="W62" s="140">
        <f t="shared" si="7"/>
        <v>1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1" customFormat="1" ht="39.75" customHeight="1" x14ac:dyDescent="0.3">
      <c r="A63" s="139"/>
      <c r="B63" s="70" t="s">
        <v>9</v>
      </c>
      <c r="C63" s="190" t="s">
        <v>121</v>
      </c>
      <c r="D63" s="190" t="s">
        <v>92</v>
      </c>
      <c r="E63" s="251" t="s">
        <v>297</v>
      </c>
      <c r="F63" s="26">
        <v>4770.1000000000004</v>
      </c>
      <c r="G63" s="27">
        <v>2556</v>
      </c>
      <c r="H63" s="27">
        <v>2385.6</v>
      </c>
      <c r="I63" s="17">
        <f t="shared" si="8"/>
        <v>4.889007399681569E-3</v>
      </c>
      <c r="J63" s="13">
        <f t="shared" si="9"/>
        <v>-170.40000000000009</v>
      </c>
      <c r="K63" s="140">
        <f t="shared" si="10"/>
        <v>0.93333333333333335</v>
      </c>
      <c r="L63" s="161"/>
      <c r="M63" s="13"/>
      <c r="N63" s="13"/>
      <c r="O63" s="27"/>
      <c r="P63" s="12">
        <f t="shared" si="2"/>
        <v>0</v>
      </c>
      <c r="Q63" s="175" t="str">
        <f t="shared" si="3"/>
        <v/>
      </c>
      <c r="R63" s="179">
        <f t="shared" si="11"/>
        <v>4770.1000000000004</v>
      </c>
      <c r="S63" s="13">
        <f t="shared" si="12"/>
        <v>4770.1000000000004</v>
      </c>
      <c r="T63" s="13">
        <f t="shared" si="12"/>
        <v>2556</v>
      </c>
      <c r="U63" s="13">
        <f t="shared" si="5"/>
        <v>2385.6</v>
      </c>
      <c r="V63" s="13">
        <f t="shared" si="6"/>
        <v>-170.40000000000009</v>
      </c>
      <c r="W63" s="140">
        <f t="shared" si="7"/>
        <v>0.93333333333333335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57.75" customHeight="1" x14ac:dyDescent="0.3">
      <c r="A64" s="139"/>
      <c r="B64" s="70" t="s">
        <v>9</v>
      </c>
      <c r="C64" s="190" t="s">
        <v>262</v>
      </c>
      <c r="D64" s="190" t="s">
        <v>92</v>
      </c>
      <c r="E64" s="251" t="s">
        <v>266</v>
      </c>
      <c r="F64" s="26">
        <v>53.7</v>
      </c>
      <c r="G64" s="27">
        <v>24.7</v>
      </c>
      <c r="H64" s="27">
        <v>7.3</v>
      </c>
      <c r="I64" s="37">
        <f t="shared" si="8"/>
        <v>1.4960493803519223E-5</v>
      </c>
      <c r="J64" s="13">
        <f t="shared" si="9"/>
        <v>-17.399999999999999</v>
      </c>
      <c r="K64" s="140">
        <f t="shared" si="10"/>
        <v>0.29554655870445345</v>
      </c>
      <c r="L64" s="161"/>
      <c r="M64" s="13">
        <v>313.39999999999998</v>
      </c>
      <c r="N64" s="13">
        <v>313.39999999999998</v>
      </c>
      <c r="O64" s="27">
        <v>313.39999999999998</v>
      </c>
      <c r="P64" s="12">
        <f t="shared" si="2"/>
        <v>0</v>
      </c>
      <c r="Q64" s="175">
        <f t="shared" si="3"/>
        <v>1</v>
      </c>
      <c r="R64" s="179">
        <f t="shared" si="11"/>
        <v>53.7</v>
      </c>
      <c r="S64" s="13">
        <f t="shared" si="12"/>
        <v>367.09999999999997</v>
      </c>
      <c r="T64" s="13">
        <f t="shared" si="12"/>
        <v>338.09999999999997</v>
      </c>
      <c r="U64" s="13">
        <f t="shared" si="5"/>
        <v>320.7</v>
      </c>
      <c r="V64" s="13">
        <f t="shared" si="6"/>
        <v>-17.399999999999977</v>
      </c>
      <c r="W64" s="140">
        <f t="shared" si="7"/>
        <v>0.94853593611357589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69" customFormat="1" ht="78" hidden="1" customHeight="1" x14ac:dyDescent="0.3">
      <c r="A65" s="143"/>
      <c r="B65" s="61"/>
      <c r="C65" s="62"/>
      <c r="D65" s="61"/>
      <c r="E65" s="247" t="s">
        <v>288</v>
      </c>
      <c r="F65" s="24"/>
      <c r="G65" s="25"/>
      <c r="H65" s="25"/>
      <c r="I65" s="40">
        <f t="shared" si="8"/>
        <v>0</v>
      </c>
      <c r="J65" s="13">
        <f t="shared" si="9"/>
        <v>0</v>
      </c>
      <c r="K65" s="140" t="str">
        <f t="shared" si="10"/>
        <v/>
      </c>
      <c r="L65" s="163"/>
      <c r="M65" s="31"/>
      <c r="N65" s="31"/>
      <c r="O65" s="31"/>
      <c r="P65" s="12">
        <f t="shared" si="2"/>
        <v>0</v>
      </c>
      <c r="Q65" s="175" t="str">
        <f t="shared" si="3"/>
        <v/>
      </c>
      <c r="R65" s="181">
        <f t="shared" si="11"/>
        <v>0</v>
      </c>
      <c r="S65" s="31">
        <f t="shared" si="12"/>
        <v>0</v>
      </c>
      <c r="T65" s="31">
        <f t="shared" si="12"/>
        <v>0</v>
      </c>
      <c r="U65" s="13">
        <f t="shared" si="5"/>
        <v>0</v>
      </c>
      <c r="V65" s="25">
        <f t="shared" si="6"/>
        <v>0</v>
      </c>
      <c r="W65" s="140" t="str">
        <f t="shared" si="7"/>
        <v/>
      </c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8"/>
      <c r="GF65" s="68"/>
      <c r="GG65" s="68"/>
      <c r="GH65" s="68"/>
      <c r="GI65" s="68"/>
      <c r="GJ65" s="68"/>
      <c r="GK65" s="68"/>
      <c r="GL65" s="68"/>
      <c r="GM65" s="68"/>
      <c r="GN65" s="68"/>
    </row>
    <row r="66" spans="1:196" ht="29.25" customHeight="1" x14ac:dyDescent="0.3">
      <c r="A66" s="139"/>
      <c r="B66" s="70" t="s">
        <v>11</v>
      </c>
      <c r="C66" s="190" t="s">
        <v>102</v>
      </c>
      <c r="D66" s="190" t="s">
        <v>92</v>
      </c>
      <c r="E66" s="251" t="s">
        <v>111</v>
      </c>
      <c r="F66" s="20">
        <v>2283.1999999999998</v>
      </c>
      <c r="G66" s="13">
        <v>1264.0999999999999</v>
      </c>
      <c r="H66" s="13">
        <v>1146.2</v>
      </c>
      <c r="I66" s="17">
        <f>H66/$H$11</f>
        <v>2.3490024654237991E-3</v>
      </c>
      <c r="J66" s="13">
        <f t="shared" si="9"/>
        <v>-117.89999999999986</v>
      </c>
      <c r="K66" s="140">
        <f t="shared" si="10"/>
        <v>0.90673206233684056</v>
      </c>
      <c r="L66" s="161"/>
      <c r="M66" s="13"/>
      <c r="N66" s="13"/>
      <c r="O66" s="13"/>
      <c r="P66" s="12">
        <f t="shared" si="2"/>
        <v>0</v>
      </c>
      <c r="Q66" s="175" t="str">
        <f t="shared" si="3"/>
        <v/>
      </c>
      <c r="R66" s="179">
        <f>SUM(F66,L66)</f>
        <v>2283.1999999999998</v>
      </c>
      <c r="S66" s="13">
        <f t="shared" si="12"/>
        <v>2283.1999999999998</v>
      </c>
      <c r="T66" s="13">
        <f t="shared" si="12"/>
        <v>1264.0999999999999</v>
      </c>
      <c r="U66" s="13">
        <f t="shared" si="5"/>
        <v>1146.2</v>
      </c>
      <c r="V66" s="13">
        <f>U66-T66</f>
        <v>-117.89999999999986</v>
      </c>
      <c r="W66" s="140">
        <f t="shared" si="7"/>
        <v>0.90673206233684056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27.75" customHeight="1" x14ac:dyDescent="0.3">
      <c r="A67" s="139"/>
      <c r="B67" s="70" t="s">
        <v>10</v>
      </c>
      <c r="C67" s="190" t="s">
        <v>122</v>
      </c>
      <c r="D67" s="190" t="s">
        <v>92</v>
      </c>
      <c r="E67" s="251" t="s">
        <v>105</v>
      </c>
      <c r="F67" s="20">
        <v>1316.2</v>
      </c>
      <c r="G67" s="13">
        <v>651.1</v>
      </c>
      <c r="H67" s="13">
        <v>450.4</v>
      </c>
      <c r="I67" s="17">
        <f>H67/$H$11</f>
        <v>9.2304197385000789E-4</v>
      </c>
      <c r="J67" s="13">
        <f t="shared" si="9"/>
        <v>-200.70000000000005</v>
      </c>
      <c r="K67" s="140">
        <f t="shared" si="10"/>
        <v>0.69175241898325901</v>
      </c>
      <c r="L67" s="161"/>
      <c r="M67" s="13">
        <v>343.2</v>
      </c>
      <c r="N67" s="13">
        <v>343.2</v>
      </c>
      <c r="O67" s="13">
        <v>343.2</v>
      </c>
      <c r="P67" s="12">
        <f t="shared" si="2"/>
        <v>0</v>
      </c>
      <c r="Q67" s="175">
        <f t="shared" si="3"/>
        <v>1</v>
      </c>
      <c r="R67" s="179">
        <f>SUM(F67,L67)</f>
        <v>1316.2</v>
      </c>
      <c r="S67" s="13">
        <f t="shared" si="12"/>
        <v>1659.4</v>
      </c>
      <c r="T67" s="13">
        <f t="shared" si="12"/>
        <v>994.3</v>
      </c>
      <c r="U67" s="13">
        <f t="shared" si="5"/>
        <v>793.59999999999991</v>
      </c>
      <c r="V67" s="13">
        <f>U67-T67</f>
        <v>-200.70000000000005</v>
      </c>
      <c r="W67" s="140">
        <f t="shared" si="7"/>
        <v>0.79814945187569142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78.75" customHeight="1" x14ac:dyDescent="0.3">
      <c r="A68" s="139"/>
      <c r="B68" s="70"/>
      <c r="C68" s="190" t="s">
        <v>147</v>
      </c>
      <c r="D68" s="190" t="s">
        <v>92</v>
      </c>
      <c r="E68" s="251" t="s">
        <v>148</v>
      </c>
      <c r="F68" s="20">
        <v>549.9</v>
      </c>
      <c r="G68" s="13">
        <v>300.3</v>
      </c>
      <c r="H68" s="45">
        <v>66.599999999999994</v>
      </c>
      <c r="I68" s="17">
        <f>H68/$H$11</f>
        <v>1.3648888867320275E-4</v>
      </c>
      <c r="J68" s="13">
        <f t="shared" si="9"/>
        <v>-233.70000000000002</v>
      </c>
      <c r="K68" s="140">
        <f t="shared" si="10"/>
        <v>0.22177822177822176</v>
      </c>
      <c r="L68" s="161"/>
      <c r="M68" s="13"/>
      <c r="N68" s="13"/>
      <c r="O68" s="13"/>
      <c r="P68" s="12">
        <f t="shared" si="2"/>
        <v>0</v>
      </c>
      <c r="Q68" s="175" t="str">
        <f t="shared" si="3"/>
        <v/>
      </c>
      <c r="R68" s="179">
        <f>SUM(F68,L68)</f>
        <v>549.9</v>
      </c>
      <c r="S68" s="13">
        <f t="shared" si="12"/>
        <v>549.9</v>
      </c>
      <c r="T68" s="13">
        <f t="shared" si="12"/>
        <v>300.3</v>
      </c>
      <c r="U68" s="13">
        <f t="shared" si="5"/>
        <v>66.599999999999994</v>
      </c>
      <c r="V68" s="13">
        <f>U68-T68</f>
        <v>-233.70000000000002</v>
      </c>
      <c r="W68" s="140">
        <f t="shared" si="7"/>
        <v>0.22177822177822176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99.75" customHeight="1" x14ac:dyDescent="0.3">
      <c r="A69" s="139"/>
      <c r="B69" s="70" t="s">
        <v>35</v>
      </c>
      <c r="C69" s="190" t="s">
        <v>103</v>
      </c>
      <c r="D69" s="190" t="s">
        <v>95</v>
      </c>
      <c r="E69" s="248" t="s">
        <v>123</v>
      </c>
      <c r="F69" s="20">
        <v>555</v>
      </c>
      <c r="G69" s="13">
        <v>360</v>
      </c>
      <c r="H69" s="13">
        <v>298.39999999999998</v>
      </c>
      <c r="I69" s="17">
        <f>H69/$H$11</f>
        <v>6.1153580150275833E-4</v>
      </c>
      <c r="J69" s="13">
        <f t="shared" si="9"/>
        <v>-61.600000000000023</v>
      </c>
      <c r="K69" s="140">
        <f t="shared" si="10"/>
        <v>0.82888888888888879</v>
      </c>
      <c r="L69" s="161"/>
      <c r="M69" s="13"/>
      <c r="N69" s="13"/>
      <c r="O69" s="13"/>
      <c r="P69" s="12">
        <f t="shared" si="2"/>
        <v>0</v>
      </c>
      <c r="Q69" s="175" t="str">
        <f t="shared" si="3"/>
        <v/>
      </c>
      <c r="R69" s="179">
        <f>SUM(F69,L69)</f>
        <v>555</v>
      </c>
      <c r="S69" s="13">
        <f t="shared" si="12"/>
        <v>555</v>
      </c>
      <c r="T69" s="13">
        <f t="shared" si="12"/>
        <v>360</v>
      </c>
      <c r="U69" s="13">
        <f t="shared" si="5"/>
        <v>298.39999999999998</v>
      </c>
      <c r="V69" s="13">
        <f>U69-T69</f>
        <v>-61.600000000000023</v>
      </c>
      <c r="W69" s="140">
        <f t="shared" si="7"/>
        <v>0.82888888888888879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60" hidden="1" customHeight="1" x14ac:dyDescent="0.3">
      <c r="A70" s="139"/>
      <c r="B70" s="70"/>
      <c r="C70" s="190" t="s">
        <v>150</v>
      </c>
      <c r="D70" s="190" t="s">
        <v>89</v>
      </c>
      <c r="E70" s="248" t="s">
        <v>149</v>
      </c>
      <c r="F70" s="20"/>
      <c r="G70" s="13"/>
      <c r="H70" s="13"/>
      <c r="I70" s="39">
        <f>H70/$H$11</f>
        <v>0</v>
      </c>
      <c r="J70" s="13">
        <f t="shared" si="9"/>
        <v>0</v>
      </c>
      <c r="K70" s="140" t="str">
        <f t="shared" si="10"/>
        <v/>
      </c>
      <c r="L70" s="161"/>
      <c r="M70" s="13"/>
      <c r="N70" s="13"/>
      <c r="O70" s="13"/>
      <c r="P70" s="12">
        <f t="shared" si="2"/>
        <v>0</v>
      </c>
      <c r="Q70" s="175" t="str">
        <f t="shared" si="3"/>
        <v/>
      </c>
      <c r="R70" s="179">
        <f>SUM(F70,L70)</f>
        <v>0</v>
      </c>
      <c r="S70" s="13">
        <f t="shared" si="12"/>
        <v>0</v>
      </c>
      <c r="T70" s="13">
        <f t="shared" si="12"/>
        <v>0</v>
      </c>
      <c r="U70" s="13">
        <f t="shared" si="5"/>
        <v>0</v>
      </c>
      <c r="V70" s="13">
        <f>U70-T70</f>
        <v>0</v>
      </c>
      <c r="W70" s="140" t="str">
        <f t="shared" si="7"/>
        <v/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s="58" customFormat="1" ht="204.6" hidden="1" customHeight="1" x14ac:dyDescent="0.3">
      <c r="A71" s="141"/>
      <c r="B71" s="71"/>
      <c r="C71" s="191" t="s">
        <v>269</v>
      </c>
      <c r="D71" s="191" t="s">
        <v>271</v>
      </c>
      <c r="E71" s="255" t="s">
        <v>315</v>
      </c>
      <c r="F71" s="24"/>
      <c r="G71" s="25"/>
      <c r="H71" s="25"/>
      <c r="I71" s="43">
        <f t="shared" ref="I71:I72" si="13">H71/$H$11</f>
        <v>0</v>
      </c>
      <c r="J71" s="13">
        <f t="shared" si="9"/>
        <v>0</v>
      </c>
      <c r="K71" s="140" t="str">
        <f t="shared" si="10"/>
        <v/>
      </c>
      <c r="L71" s="162"/>
      <c r="M71" s="25"/>
      <c r="N71" s="25"/>
      <c r="O71" s="25"/>
      <c r="P71" s="12">
        <f t="shared" si="2"/>
        <v>0</v>
      </c>
      <c r="Q71" s="175" t="str">
        <f t="shared" si="3"/>
        <v/>
      </c>
      <c r="R71" s="180">
        <f t="shared" ref="R71:R72" si="14">SUM(F71,L71)</f>
        <v>0</v>
      </c>
      <c r="S71" s="25">
        <f t="shared" ref="S71:T72" si="15">SUM(F71,M71)</f>
        <v>0</v>
      </c>
      <c r="T71" s="25">
        <f t="shared" si="15"/>
        <v>0</v>
      </c>
      <c r="U71" s="13">
        <f t="shared" si="5"/>
        <v>0</v>
      </c>
      <c r="V71" s="25">
        <f t="shared" ref="V71:V72" si="16">U71-T71</f>
        <v>0</v>
      </c>
      <c r="W71" s="140" t="str">
        <f t="shared" si="7"/>
        <v/>
      </c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7"/>
      <c r="GF71" s="57"/>
      <c r="GG71" s="57"/>
      <c r="GH71" s="57"/>
      <c r="GI71" s="57"/>
      <c r="GJ71" s="57"/>
      <c r="GK71" s="57"/>
      <c r="GL71" s="57"/>
      <c r="GM71" s="57"/>
      <c r="GN71" s="57"/>
    </row>
    <row r="72" spans="1:196" s="58" customFormat="1" ht="283.14999999999998" hidden="1" customHeight="1" x14ac:dyDescent="0.3">
      <c r="A72" s="141"/>
      <c r="B72" s="71"/>
      <c r="C72" s="191" t="s">
        <v>270</v>
      </c>
      <c r="D72" s="191" t="s">
        <v>89</v>
      </c>
      <c r="E72" s="255" t="s">
        <v>316</v>
      </c>
      <c r="F72" s="24"/>
      <c r="G72" s="25"/>
      <c r="H72" s="25"/>
      <c r="I72" s="43">
        <f t="shared" si="13"/>
        <v>0</v>
      </c>
      <c r="J72" s="13">
        <f t="shared" si="9"/>
        <v>0</v>
      </c>
      <c r="K72" s="140" t="str">
        <f t="shared" si="10"/>
        <v/>
      </c>
      <c r="L72" s="162"/>
      <c r="M72" s="25"/>
      <c r="N72" s="25"/>
      <c r="O72" s="25"/>
      <c r="P72" s="12">
        <f t="shared" si="2"/>
        <v>0</v>
      </c>
      <c r="Q72" s="175" t="str">
        <f t="shared" si="3"/>
        <v/>
      </c>
      <c r="R72" s="180">
        <f t="shared" si="14"/>
        <v>0</v>
      </c>
      <c r="S72" s="25">
        <f t="shared" si="15"/>
        <v>0</v>
      </c>
      <c r="T72" s="25">
        <f t="shared" si="15"/>
        <v>0</v>
      </c>
      <c r="U72" s="13">
        <f t="shared" si="5"/>
        <v>0</v>
      </c>
      <c r="V72" s="25">
        <f t="shared" si="16"/>
        <v>0</v>
      </c>
      <c r="W72" s="140" t="str">
        <f t="shared" si="7"/>
        <v/>
      </c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7"/>
      <c r="GF72" s="57"/>
      <c r="GG72" s="57"/>
      <c r="GH72" s="57"/>
      <c r="GI72" s="57"/>
      <c r="GJ72" s="57"/>
      <c r="GK72" s="57"/>
      <c r="GL72" s="57"/>
      <c r="GM72" s="57"/>
      <c r="GN72" s="57"/>
    </row>
    <row r="73" spans="1:196" s="78" customFormat="1" ht="38.25" customHeight="1" x14ac:dyDescent="0.3">
      <c r="A73" s="139"/>
      <c r="B73" s="52" t="s">
        <v>7</v>
      </c>
      <c r="C73" s="186" t="s">
        <v>124</v>
      </c>
      <c r="D73" s="186" t="s">
        <v>57</v>
      </c>
      <c r="E73" s="248" t="s">
        <v>125</v>
      </c>
      <c r="F73" s="20">
        <v>7430.8</v>
      </c>
      <c r="G73" s="13">
        <v>5246</v>
      </c>
      <c r="H73" s="13">
        <v>3676.4</v>
      </c>
      <c r="I73" s="17">
        <f>H73/$H$11</f>
        <v>7.5343506053778177E-3</v>
      </c>
      <c r="J73" s="13">
        <f t="shared" si="9"/>
        <v>-1569.6</v>
      </c>
      <c r="K73" s="140">
        <f t="shared" si="10"/>
        <v>0.70080060998856275</v>
      </c>
      <c r="L73" s="161"/>
      <c r="M73" s="13"/>
      <c r="N73" s="13"/>
      <c r="O73" s="13"/>
      <c r="P73" s="12">
        <f t="shared" si="2"/>
        <v>0</v>
      </c>
      <c r="Q73" s="175" t="str">
        <f t="shared" si="3"/>
        <v/>
      </c>
      <c r="R73" s="179">
        <f>SUM(F73,L73)</f>
        <v>7430.8</v>
      </c>
      <c r="S73" s="13">
        <f>SUM(F73,M73)</f>
        <v>7430.8</v>
      </c>
      <c r="T73" s="13">
        <f>SUM(G73,N73)</f>
        <v>5246</v>
      </c>
      <c r="U73" s="13">
        <f t="shared" si="5"/>
        <v>3676.4</v>
      </c>
      <c r="V73" s="13">
        <f>U73-T73</f>
        <v>-1569.6</v>
      </c>
      <c r="W73" s="140">
        <f t="shared" si="7"/>
        <v>0.70080060998856275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77"/>
      <c r="GF73" s="77"/>
      <c r="GG73" s="77"/>
      <c r="GH73" s="77"/>
      <c r="GI73" s="77"/>
      <c r="GJ73" s="77"/>
      <c r="GK73" s="77"/>
      <c r="GL73" s="77"/>
      <c r="GM73" s="77"/>
      <c r="GN73" s="77"/>
    </row>
    <row r="74" spans="1:196" s="73" customFormat="1" ht="30" customHeight="1" x14ac:dyDescent="0.3">
      <c r="A74" s="137">
        <v>4</v>
      </c>
      <c r="B74" s="48" t="s">
        <v>14</v>
      </c>
      <c r="C74" s="48" t="s">
        <v>108</v>
      </c>
      <c r="D74" s="48"/>
      <c r="E74" s="156" t="s">
        <v>303</v>
      </c>
      <c r="F74" s="18">
        <f>SUM(F75:F78)</f>
        <v>14855.699999999999</v>
      </c>
      <c r="G74" s="12">
        <f t="shared" ref="G74:H74" si="17">SUM(G75:G78)</f>
        <v>8637</v>
      </c>
      <c r="H74" s="12">
        <f t="shared" si="17"/>
        <v>6553.6999999999989</v>
      </c>
      <c r="I74" s="21">
        <f t="shared" si="8"/>
        <v>1.3431039484948481E-2</v>
      </c>
      <c r="J74" s="12">
        <f t="shared" si="9"/>
        <v>-2083.3000000000011</v>
      </c>
      <c r="K74" s="138">
        <f t="shared" si="10"/>
        <v>0.75879356257959929</v>
      </c>
      <c r="L74" s="133">
        <f>SUM(L75:L78)</f>
        <v>3240.1</v>
      </c>
      <c r="M74" s="12">
        <f t="shared" ref="M74" si="18">SUM(M75:M78)</f>
        <v>3409.3</v>
      </c>
      <c r="N74" s="12">
        <f>SUM(N75:N78)</f>
        <v>3029.4</v>
      </c>
      <c r="O74" s="12">
        <f t="shared" ref="O74" si="19">SUM(O75:O78)</f>
        <v>1623.3</v>
      </c>
      <c r="P74" s="12">
        <f t="shared" si="2"/>
        <v>-1406.1000000000001</v>
      </c>
      <c r="Q74" s="174">
        <f t="shared" si="3"/>
        <v>0.53584868290750642</v>
      </c>
      <c r="R74" s="172">
        <f>SUM(R75:R78)</f>
        <v>18095.800000000003</v>
      </c>
      <c r="S74" s="12">
        <f t="shared" ref="S74:T74" si="20">SUM(S75:S78)</f>
        <v>18265</v>
      </c>
      <c r="T74" s="12">
        <f t="shared" si="20"/>
        <v>11666.4</v>
      </c>
      <c r="U74" s="12">
        <f t="shared" si="5"/>
        <v>8176.9999999999991</v>
      </c>
      <c r="V74" s="12">
        <f t="shared" si="6"/>
        <v>-3489.4000000000005</v>
      </c>
      <c r="W74" s="138">
        <f t="shared" si="7"/>
        <v>0.70090173489679763</v>
      </c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72"/>
      <c r="GF74" s="72"/>
      <c r="GG74" s="72"/>
      <c r="GH74" s="72"/>
      <c r="GI74" s="72"/>
      <c r="GJ74" s="72"/>
      <c r="GK74" s="72"/>
      <c r="GL74" s="72"/>
      <c r="GM74" s="72"/>
      <c r="GN74" s="72"/>
    </row>
    <row r="75" spans="1:196" ht="32.25" customHeight="1" x14ac:dyDescent="0.3">
      <c r="A75" s="139"/>
      <c r="B75" s="52" t="s">
        <v>27</v>
      </c>
      <c r="C75" s="190" t="s">
        <v>134</v>
      </c>
      <c r="D75" s="190" t="s">
        <v>62</v>
      </c>
      <c r="E75" s="243" t="s">
        <v>133</v>
      </c>
      <c r="F75" s="20">
        <v>6218.7</v>
      </c>
      <c r="G75" s="13">
        <v>3505.5</v>
      </c>
      <c r="H75" s="13">
        <v>2916.5</v>
      </c>
      <c r="I75" s="17">
        <f t="shared" si="8"/>
        <v>5.9770246819128509E-3</v>
      </c>
      <c r="J75" s="13">
        <f t="shared" si="9"/>
        <v>-589</v>
      </c>
      <c r="K75" s="140">
        <f t="shared" si="10"/>
        <v>0.83197831978319781</v>
      </c>
      <c r="L75" s="161">
        <v>329</v>
      </c>
      <c r="M75" s="13">
        <v>434.3</v>
      </c>
      <c r="N75" s="13">
        <v>118.4</v>
      </c>
      <c r="O75" s="13">
        <v>118.4</v>
      </c>
      <c r="P75" s="12">
        <f t="shared" si="2"/>
        <v>0</v>
      </c>
      <c r="Q75" s="175">
        <f t="shared" si="3"/>
        <v>1</v>
      </c>
      <c r="R75" s="179">
        <f t="shared" si="4"/>
        <v>6547.7</v>
      </c>
      <c r="S75" s="13">
        <f>SUM(F75,M75)</f>
        <v>6653</v>
      </c>
      <c r="T75" s="13">
        <f t="shared" si="5"/>
        <v>3623.9</v>
      </c>
      <c r="U75" s="13">
        <f t="shared" si="5"/>
        <v>3034.9</v>
      </c>
      <c r="V75" s="13">
        <f t="shared" si="6"/>
        <v>-589</v>
      </c>
      <c r="W75" s="140">
        <f t="shared" si="7"/>
        <v>0.8374679213002566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39" customHeight="1" x14ac:dyDescent="0.3">
      <c r="A76" s="139"/>
      <c r="B76" s="52" t="s">
        <v>32</v>
      </c>
      <c r="C76" s="190" t="s">
        <v>61</v>
      </c>
      <c r="D76" s="190" t="s">
        <v>63</v>
      </c>
      <c r="E76" s="251" t="s">
        <v>135</v>
      </c>
      <c r="F76" s="20">
        <v>4732.8999999999996</v>
      </c>
      <c r="G76" s="13">
        <v>2981.4</v>
      </c>
      <c r="H76" s="13">
        <v>1906.4</v>
      </c>
      <c r="I76" s="17">
        <f t="shared" si="8"/>
        <v>3.906943203702609E-3</v>
      </c>
      <c r="J76" s="13">
        <f t="shared" si="9"/>
        <v>-1075</v>
      </c>
      <c r="K76" s="140">
        <f t="shared" si="10"/>
        <v>0.63943113973301136</v>
      </c>
      <c r="L76" s="161">
        <v>2847.6</v>
      </c>
      <c r="M76" s="13">
        <v>2887.4</v>
      </c>
      <c r="N76" s="13">
        <v>2854.7</v>
      </c>
      <c r="O76" s="13">
        <v>1448.6</v>
      </c>
      <c r="P76" s="13">
        <f t="shared" ref="P76:P139" si="21">O76-N76</f>
        <v>-1406.1</v>
      </c>
      <c r="Q76" s="175">
        <f t="shared" ref="Q76:Q143" si="22">IFERROR(100%*(O76/N76),"")</f>
        <v>0.50744386450415102</v>
      </c>
      <c r="R76" s="179">
        <f t="shared" si="4"/>
        <v>7580.5</v>
      </c>
      <c r="S76" s="13">
        <f t="shared" si="5"/>
        <v>7620.2999999999993</v>
      </c>
      <c r="T76" s="13">
        <f t="shared" si="5"/>
        <v>5836.1</v>
      </c>
      <c r="U76" s="13">
        <f t="shared" si="5"/>
        <v>3355</v>
      </c>
      <c r="V76" s="13">
        <f t="shared" si="6"/>
        <v>-2481.1000000000004</v>
      </c>
      <c r="W76" s="140">
        <f t="shared" ref="W76:W139" si="23">IFERROR(100%*(U76/T76),"")</f>
        <v>0.5748702044173335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42.75" customHeight="1" x14ac:dyDescent="0.3">
      <c r="A77" s="139"/>
      <c r="B77" s="52" t="s">
        <v>28</v>
      </c>
      <c r="C77" s="190" t="s">
        <v>136</v>
      </c>
      <c r="D77" s="190" t="s">
        <v>64</v>
      </c>
      <c r="E77" s="243" t="s">
        <v>137</v>
      </c>
      <c r="F77" s="20">
        <v>3577.4</v>
      </c>
      <c r="G77" s="13">
        <v>1925</v>
      </c>
      <c r="H77" s="13">
        <v>1654.4</v>
      </c>
      <c r="I77" s="17">
        <f t="shared" si="8"/>
        <v>3.3904987600742744E-3</v>
      </c>
      <c r="J77" s="13">
        <f t="shared" ref="J77:J140" si="24">H77-G77</f>
        <v>-270.59999999999991</v>
      </c>
      <c r="K77" s="140">
        <f t="shared" si="10"/>
        <v>0.85942857142857143</v>
      </c>
      <c r="L77" s="161">
        <v>63.5</v>
      </c>
      <c r="M77" s="13">
        <v>87.6</v>
      </c>
      <c r="N77" s="13">
        <v>56.3</v>
      </c>
      <c r="O77" s="13">
        <v>56.3</v>
      </c>
      <c r="P77" s="12">
        <f t="shared" si="21"/>
        <v>0</v>
      </c>
      <c r="Q77" s="175">
        <f t="shared" si="22"/>
        <v>1</v>
      </c>
      <c r="R77" s="179">
        <f t="shared" si="4"/>
        <v>3640.9</v>
      </c>
      <c r="S77" s="13">
        <f t="shared" si="5"/>
        <v>3665</v>
      </c>
      <c r="T77" s="13">
        <f t="shared" si="5"/>
        <v>1981.3</v>
      </c>
      <c r="U77" s="13">
        <f t="shared" si="5"/>
        <v>1710.7</v>
      </c>
      <c r="V77" s="13">
        <f t="shared" si="6"/>
        <v>-270.59999999999991</v>
      </c>
      <c r="W77" s="140">
        <f t="shared" si="23"/>
        <v>0.86342300509766323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27" customHeight="1" thickBot="1" x14ac:dyDescent="0.35">
      <c r="A78" s="139"/>
      <c r="B78" s="52" t="s">
        <v>29</v>
      </c>
      <c r="C78" s="190" t="s">
        <v>138</v>
      </c>
      <c r="D78" s="190" t="s">
        <v>64</v>
      </c>
      <c r="E78" s="248" t="s">
        <v>139</v>
      </c>
      <c r="F78" s="20">
        <v>326.7</v>
      </c>
      <c r="G78" s="13">
        <v>225.1</v>
      </c>
      <c r="H78" s="13">
        <v>76.400000000000006</v>
      </c>
      <c r="I78" s="36">
        <f t="shared" si="8"/>
        <v>1.5657283925874914E-4</v>
      </c>
      <c r="J78" s="13">
        <f t="shared" si="24"/>
        <v>-148.69999999999999</v>
      </c>
      <c r="K78" s="140">
        <f t="shared" si="10"/>
        <v>0.33940470901821418</v>
      </c>
      <c r="L78" s="161"/>
      <c r="M78" s="13"/>
      <c r="N78" s="13"/>
      <c r="O78" s="13"/>
      <c r="P78" s="12">
        <f t="shared" si="21"/>
        <v>0</v>
      </c>
      <c r="Q78" s="175" t="str">
        <f t="shared" si="22"/>
        <v/>
      </c>
      <c r="R78" s="179">
        <f t="shared" si="4"/>
        <v>326.7</v>
      </c>
      <c r="S78" s="13">
        <f t="shared" si="5"/>
        <v>326.7</v>
      </c>
      <c r="T78" s="13">
        <f t="shared" si="5"/>
        <v>225.1</v>
      </c>
      <c r="U78" s="13">
        <f t="shared" si="5"/>
        <v>76.400000000000006</v>
      </c>
      <c r="V78" s="13">
        <f t="shared" si="6"/>
        <v>-148.69999999999999</v>
      </c>
      <c r="W78" s="140">
        <f t="shared" si="23"/>
        <v>0.33940470901821418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80" customFormat="1" ht="31.5" customHeight="1" thickBot="1" x14ac:dyDescent="0.35">
      <c r="A79" s="137">
        <v>5</v>
      </c>
      <c r="B79" s="48" t="s">
        <v>15</v>
      </c>
      <c r="C79" s="48" t="s">
        <v>110</v>
      </c>
      <c r="D79" s="48"/>
      <c r="E79" s="155" t="s">
        <v>302</v>
      </c>
      <c r="F79" s="18">
        <f>SUM(F80:F84)</f>
        <v>6887</v>
      </c>
      <c r="G79" s="12">
        <f t="shared" ref="G79:H79" si="25">SUM(G80:G84)</f>
        <v>3823.5</v>
      </c>
      <c r="H79" s="12">
        <f t="shared" si="25"/>
        <v>2885</v>
      </c>
      <c r="I79" s="21">
        <f t="shared" si="8"/>
        <v>5.9124691264593092E-3</v>
      </c>
      <c r="J79" s="12">
        <f t="shared" si="24"/>
        <v>-938.5</v>
      </c>
      <c r="K79" s="138">
        <f t="shared" ref="K79:K146" si="26">IFERROR(100%*(H79/G79),"")</f>
        <v>0.75454426572512101</v>
      </c>
      <c r="L79" s="133">
        <f>SUM(L80:L84)</f>
        <v>81.099999999999994</v>
      </c>
      <c r="M79" s="12">
        <f t="shared" ref="M79:N79" si="27">SUM(M80:M84)</f>
        <v>148.30000000000001</v>
      </c>
      <c r="N79" s="12">
        <f t="shared" si="27"/>
        <v>69.900000000000006</v>
      </c>
      <c r="O79" s="12">
        <f>SUM(O80:O84)</f>
        <v>69.900000000000006</v>
      </c>
      <c r="P79" s="12">
        <f t="shared" si="21"/>
        <v>0</v>
      </c>
      <c r="Q79" s="174">
        <f t="shared" si="22"/>
        <v>1</v>
      </c>
      <c r="R79" s="172">
        <f>SUM(R80:R84)</f>
        <v>6968.1</v>
      </c>
      <c r="S79" s="12">
        <f t="shared" ref="S79:T79" si="28">SUM(S80:S84)</f>
        <v>7035.3</v>
      </c>
      <c r="T79" s="12">
        <f t="shared" si="28"/>
        <v>3893.4</v>
      </c>
      <c r="U79" s="12">
        <f t="shared" si="5"/>
        <v>2954.9</v>
      </c>
      <c r="V79" s="12">
        <f t="shared" si="6"/>
        <v>-938.5</v>
      </c>
      <c r="W79" s="138">
        <f t="shared" si="23"/>
        <v>0.7589510453588123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79"/>
      <c r="GF79" s="79"/>
      <c r="GG79" s="79"/>
      <c r="GH79" s="79"/>
      <c r="GI79" s="79"/>
      <c r="GJ79" s="79"/>
      <c r="GK79" s="79"/>
      <c r="GL79" s="79"/>
      <c r="GM79" s="79"/>
      <c r="GN79" s="79"/>
    </row>
    <row r="80" spans="1:196" ht="42" customHeight="1" x14ac:dyDescent="0.3">
      <c r="A80" s="139"/>
      <c r="B80" s="52" t="s">
        <v>31</v>
      </c>
      <c r="C80" s="190" t="s">
        <v>65</v>
      </c>
      <c r="D80" s="190" t="s">
        <v>66</v>
      </c>
      <c r="E80" s="243" t="s">
        <v>67</v>
      </c>
      <c r="F80" s="20">
        <v>1868.5</v>
      </c>
      <c r="G80" s="13">
        <v>1237.4000000000001</v>
      </c>
      <c r="H80" s="13">
        <v>1023.8</v>
      </c>
      <c r="I80" s="17">
        <f t="shared" si="8"/>
        <v>2.0981580213757507E-3</v>
      </c>
      <c r="J80" s="13">
        <f t="shared" si="24"/>
        <v>-213.60000000000014</v>
      </c>
      <c r="K80" s="140">
        <f t="shared" si="26"/>
        <v>0.82737999030224652</v>
      </c>
      <c r="L80" s="161"/>
      <c r="M80" s="13"/>
      <c r="N80" s="13"/>
      <c r="O80" s="13"/>
      <c r="P80" s="12">
        <f t="shared" si="21"/>
        <v>0</v>
      </c>
      <c r="Q80" s="175" t="str">
        <f t="shared" si="22"/>
        <v/>
      </c>
      <c r="R80" s="179">
        <f t="shared" si="4"/>
        <v>1868.5</v>
      </c>
      <c r="S80" s="13">
        <f t="shared" si="5"/>
        <v>1868.5</v>
      </c>
      <c r="T80" s="13">
        <f t="shared" si="5"/>
        <v>1237.4000000000001</v>
      </c>
      <c r="U80" s="13">
        <f t="shared" si="5"/>
        <v>1023.8</v>
      </c>
      <c r="V80" s="13">
        <f t="shared" si="6"/>
        <v>-213.60000000000014</v>
      </c>
      <c r="W80" s="140">
        <f t="shared" si="23"/>
        <v>0.82737999030224652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</row>
    <row r="81" spans="1:196" ht="42.75" customHeight="1" x14ac:dyDescent="0.3">
      <c r="A81" s="139"/>
      <c r="B81" s="52" t="s">
        <v>31</v>
      </c>
      <c r="C81" s="190" t="s">
        <v>68</v>
      </c>
      <c r="D81" s="190" t="s">
        <v>66</v>
      </c>
      <c r="E81" s="243" t="s">
        <v>69</v>
      </c>
      <c r="F81" s="20">
        <v>426.7</v>
      </c>
      <c r="G81" s="13">
        <v>141.9</v>
      </c>
      <c r="H81" s="13">
        <v>69.3</v>
      </c>
      <c r="I81" s="37">
        <f t="shared" si="8"/>
        <v>1.4202222199779206E-4</v>
      </c>
      <c r="J81" s="13">
        <f t="shared" si="24"/>
        <v>-72.600000000000009</v>
      </c>
      <c r="K81" s="140">
        <f t="shared" si="26"/>
        <v>0.48837209302325579</v>
      </c>
      <c r="L81" s="161"/>
      <c r="M81" s="13"/>
      <c r="N81" s="13"/>
      <c r="O81" s="13"/>
      <c r="P81" s="12">
        <f t="shared" si="21"/>
        <v>0</v>
      </c>
      <c r="Q81" s="175" t="str">
        <f t="shared" si="22"/>
        <v/>
      </c>
      <c r="R81" s="179">
        <f t="shared" si="4"/>
        <v>426.7</v>
      </c>
      <c r="S81" s="13">
        <f t="shared" si="5"/>
        <v>426.7</v>
      </c>
      <c r="T81" s="13">
        <f t="shared" si="5"/>
        <v>141.9</v>
      </c>
      <c r="U81" s="13">
        <f t="shared" si="5"/>
        <v>69.3</v>
      </c>
      <c r="V81" s="13">
        <f t="shared" si="6"/>
        <v>-72.600000000000009</v>
      </c>
      <c r="W81" s="140">
        <f t="shared" si="23"/>
        <v>0.48837209302325579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s="82" customFormat="1" ht="40.5" customHeight="1" x14ac:dyDescent="0.3">
      <c r="A82" s="139"/>
      <c r="B82" s="52" t="s">
        <v>21</v>
      </c>
      <c r="C82" s="190" t="s">
        <v>70</v>
      </c>
      <c r="D82" s="190" t="s">
        <v>66</v>
      </c>
      <c r="E82" s="251" t="s">
        <v>71</v>
      </c>
      <c r="F82" s="20">
        <v>4033.7</v>
      </c>
      <c r="G82" s="13">
        <v>2150</v>
      </c>
      <c r="H82" s="13">
        <v>1527.1</v>
      </c>
      <c r="I82" s="17">
        <f t="shared" si="8"/>
        <v>3.1296123407334527E-3</v>
      </c>
      <c r="J82" s="13">
        <f t="shared" si="24"/>
        <v>-622.90000000000009</v>
      </c>
      <c r="K82" s="140">
        <f t="shared" si="26"/>
        <v>0.71027906976744182</v>
      </c>
      <c r="L82" s="161">
        <v>81.099999999999994</v>
      </c>
      <c r="M82" s="13">
        <v>148.30000000000001</v>
      </c>
      <c r="N82" s="13">
        <v>69.900000000000006</v>
      </c>
      <c r="O82" s="112">
        <v>69.900000000000006</v>
      </c>
      <c r="P82" s="12">
        <f t="shared" si="21"/>
        <v>0</v>
      </c>
      <c r="Q82" s="175">
        <f t="shared" si="22"/>
        <v>1</v>
      </c>
      <c r="R82" s="179">
        <f t="shared" si="4"/>
        <v>4114.8</v>
      </c>
      <c r="S82" s="13">
        <f t="shared" si="5"/>
        <v>4182</v>
      </c>
      <c r="T82" s="13">
        <f t="shared" si="5"/>
        <v>2219.9</v>
      </c>
      <c r="U82" s="13">
        <f t="shared" si="5"/>
        <v>1597</v>
      </c>
      <c r="V82" s="13">
        <f t="shared" si="6"/>
        <v>-622.90000000000009</v>
      </c>
      <c r="W82" s="140">
        <f t="shared" si="23"/>
        <v>0.71940177485472312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81"/>
      <c r="GF82" s="81"/>
      <c r="GG82" s="81"/>
      <c r="GH82" s="81"/>
      <c r="GI82" s="81"/>
      <c r="GJ82" s="81"/>
      <c r="GK82" s="81"/>
      <c r="GL82" s="81"/>
      <c r="GM82" s="81"/>
      <c r="GN82" s="81"/>
    </row>
    <row r="83" spans="1:196" s="82" customFormat="1" ht="57" customHeight="1" x14ac:dyDescent="0.3">
      <c r="A83" s="139"/>
      <c r="B83" s="52" t="s">
        <v>21</v>
      </c>
      <c r="C83" s="190" t="s">
        <v>346</v>
      </c>
      <c r="D83" s="190" t="s">
        <v>66</v>
      </c>
      <c r="E83" s="251" t="s">
        <v>347</v>
      </c>
      <c r="F83" s="20">
        <v>98.1</v>
      </c>
      <c r="G83" s="13">
        <v>39.200000000000003</v>
      </c>
      <c r="H83" s="13">
        <v>9.8000000000000007</v>
      </c>
      <c r="I83" s="17">
        <f t="shared" si="8"/>
        <v>2.0083950585546354E-5</v>
      </c>
      <c r="J83" s="13">
        <f t="shared" si="24"/>
        <v>-29.400000000000002</v>
      </c>
      <c r="K83" s="140">
        <f t="shared" si="26"/>
        <v>0.25</v>
      </c>
      <c r="L83" s="161"/>
      <c r="M83" s="13"/>
      <c r="N83" s="13"/>
      <c r="O83" s="13"/>
      <c r="P83" s="12">
        <f t="shared" si="21"/>
        <v>0</v>
      </c>
      <c r="Q83" s="175" t="str">
        <f t="shared" si="22"/>
        <v/>
      </c>
      <c r="R83" s="179">
        <f t="shared" si="4"/>
        <v>98.1</v>
      </c>
      <c r="S83" s="13">
        <f t="shared" si="5"/>
        <v>98.1</v>
      </c>
      <c r="T83" s="13">
        <f t="shared" si="5"/>
        <v>39.200000000000003</v>
      </c>
      <c r="U83" s="13">
        <f t="shared" si="5"/>
        <v>9.8000000000000007</v>
      </c>
      <c r="V83" s="13">
        <f t="shared" si="6"/>
        <v>-29.400000000000002</v>
      </c>
      <c r="W83" s="140">
        <f t="shared" si="23"/>
        <v>0.25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81"/>
      <c r="GF83" s="81"/>
      <c r="GG83" s="81"/>
      <c r="GH83" s="81"/>
      <c r="GI83" s="81"/>
      <c r="GJ83" s="81"/>
      <c r="GK83" s="81"/>
      <c r="GL83" s="81"/>
      <c r="GM83" s="81"/>
      <c r="GN83" s="81"/>
    </row>
    <row r="84" spans="1:196" s="82" customFormat="1" ht="41.25" customHeight="1" thickBot="1" x14ac:dyDescent="0.35">
      <c r="A84" s="139"/>
      <c r="B84" s="52" t="s">
        <v>21</v>
      </c>
      <c r="C84" s="190" t="s">
        <v>187</v>
      </c>
      <c r="D84" s="190" t="s">
        <v>66</v>
      </c>
      <c r="E84" s="251" t="s">
        <v>193</v>
      </c>
      <c r="F84" s="20">
        <v>460</v>
      </c>
      <c r="G84" s="13">
        <v>255</v>
      </c>
      <c r="H84" s="13">
        <v>255</v>
      </c>
      <c r="I84" s="37">
        <f t="shared" si="8"/>
        <v>5.2259259176676732E-4</v>
      </c>
      <c r="J84" s="13">
        <f t="shared" si="24"/>
        <v>0</v>
      </c>
      <c r="K84" s="140">
        <f t="shared" si="26"/>
        <v>1</v>
      </c>
      <c r="L84" s="161"/>
      <c r="M84" s="13"/>
      <c r="N84" s="13"/>
      <c r="O84" s="13"/>
      <c r="P84" s="12">
        <f t="shared" si="21"/>
        <v>0</v>
      </c>
      <c r="Q84" s="175" t="str">
        <f t="shared" si="22"/>
        <v/>
      </c>
      <c r="R84" s="179">
        <f t="shared" si="4"/>
        <v>460</v>
      </c>
      <c r="S84" s="13">
        <f t="shared" si="5"/>
        <v>460</v>
      </c>
      <c r="T84" s="13">
        <f t="shared" si="5"/>
        <v>255</v>
      </c>
      <c r="U84" s="13">
        <f t="shared" si="5"/>
        <v>255</v>
      </c>
      <c r="V84" s="13">
        <f t="shared" si="6"/>
        <v>0</v>
      </c>
      <c r="W84" s="140">
        <f t="shared" si="23"/>
        <v>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1"/>
      <c r="GF84" s="81"/>
      <c r="GG84" s="81"/>
      <c r="GH84" s="81"/>
      <c r="GI84" s="81"/>
      <c r="GJ84" s="81"/>
      <c r="GK84" s="81"/>
      <c r="GL84" s="81"/>
      <c r="GM84" s="81"/>
      <c r="GN84" s="81"/>
    </row>
    <row r="85" spans="1:196" s="235" customFormat="1" ht="74.25" customHeight="1" thickBot="1" x14ac:dyDescent="0.35">
      <c r="A85" s="146">
        <v>6</v>
      </c>
      <c r="B85" s="117" t="s">
        <v>16</v>
      </c>
      <c r="C85" s="117" t="s">
        <v>140</v>
      </c>
      <c r="D85" s="117" t="s">
        <v>51</v>
      </c>
      <c r="E85" s="237" t="s">
        <v>117</v>
      </c>
      <c r="F85" s="107">
        <v>46092.1</v>
      </c>
      <c r="G85" s="119">
        <v>25548.400000000001</v>
      </c>
      <c r="H85" s="119">
        <v>22767.5</v>
      </c>
      <c r="I85" s="232">
        <f t="shared" si="8"/>
        <v>4.6659320913921082E-2</v>
      </c>
      <c r="J85" s="12">
        <f t="shared" si="24"/>
        <v>-2780.9000000000015</v>
      </c>
      <c r="K85" s="147">
        <f t="shared" si="26"/>
        <v>0.89115169638803204</v>
      </c>
      <c r="L85" s="120">
        <v>2213.9</v>
      </c>
      <c r="M85" s="119">
        <v>2253.4</v>
      </c>
      <c r="N85" s="119">
        <v>1364</v>
      </c>
      <c r="O85" s="119">
        <v>53.9</v>
      </c>
      <c r="P85" s="12">
        <f t="shared" si="21"/>
        <v>-1310.0999999999999</v>
      </c>
      <c r="Q85" s="195">
        <f t="shared" si="22"/>
        <v>3.9516129032258061E-2</v>
      </c>
      <c r="R85" s="233">
        <f t="shared" si="4"/>
        <v>48306</v>
      </c>
      <c r="S85" s="119">
        <f t="shared" si="5"/>
        <v>48345.5</v>
      </c>
      <c r="T85" s="119">
        <f t="shared" si="5"/>
        <v>26912.400000000001</v>
      </c>
      <c r="U85" s="119">
        <f t="shared" si="5"/>
        <v>22821.4</v>
      </c>
      <c r="V85" s="119">
        <f t="shared" si="6"/>
        <v>-4091</v>
      </c>
      <c r="W85" s="147">
        <f t="shared" si="23"/>
        <v>0.84798828792675496</v>
      </c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114"/>
      <c r="ES85" s="114"/>
      <c r="ET85" s="114"/>
      <c r="EU85" s="114"/>
      <c r="EV85" s="114"/>
      <c r="EW85" s="114"/>
      <c r="EX85" s="114"/>
      <c r="EY85" s="114"/>
      <c r="EZ85" s="114"/>
      <c r="FA85" s="114"/>
      <c r="FB85" s="114"/>
      <c r="FC85" s="114"/>
      <c r="FD85" s="114"/>
      <c r="FE85" s="114"/>
      <c r="FF85" s="114"/>
      <c r="FG85" s="114"/>
      <c r="FH85" s="114"/>
      <c r="FI85" s="114"/>
      <c r="FJ85" s="114"/>
      <c r="FK85" s="114"/>
      <c r="FL85" s="114"/>
      <c r="FM85" s="114"/>
      <c r="FN85" s="114"/>
      <c r="FO85" s="114"/>
      <c r="FP85" s="114"/>
      <c r="FQ85" s="114"/>
      <c r="FR85" s="114"/>
      <c r="FS85" s="114"/>
      <c r="FT85" s="114"/>
      <c r="FU85" s="114"/>
      <c r="FV85" s="114"/>
      <c r="FW85" s="114"/>
      <c r="FX85" s="114"/>
      <c r="FY85" s="114"/>
      <c r="FZ85" s="114"/>
      <c r="GA85" s="114"/>
      <c r="GB85" s="114"/>
      <c r="GC85" s="114"/>
      <c r="GD85" s="114"/>
      <c r="GE85" s="234"/>
      <c r="GF85" s="234"/>
      <c r="GG85" s="234"/>
      <c r="GH85" s="234"/>
      <c r="GI85" s="234"/>
      <c r="GJ85" s="234"/>
      <c r="GK85" s="234"/>
      <c r="GL85" s="234"/>
      <c r="GM85" s="234"/>
      <c r="GN85" s="234"/>
    </row>
    <row r="86" spans="1:196" s="116" customFormat="1" ht="42" customHeight="1" thickBot="1" x14ac:dyDescent="0.35">
      <c r="A86" s="146">
        <v>7</v>
      </c>
      <c r="B86" s="117" t="s">
        <v>16</v>
      </c>
      <c r="C86" s="117" t="s">
        <v>141</v>
      </c>
      <c r="D86" s="117" t="s">
        <v>51</v>
      </c>
      <c r="E86" s="237" t="s">
        <v>226</v>
      </c>
      <c r="F86" s="107">
        <v>55472.2</v>
      </c>
      <c r="G86" s="119">
        <v>32417.3</v>
      </c>
      <c r="H86" s="236">
        <v>29203.3</v>
      </c>
      <c r="I86" s="232">
        <f t="shared" ref="I86:I156" si="29">H86/$H$11</f>
        <v>5.9848738177029168E-2</v>
      </c>
      <c r="J86" s="12">
        <f t="shared" si="24"/>
        <v>-3214</v>
      </c>
      <c r="K86" s="147">
        <f t="shared" si="26"/>
        <v>0.90085540745219372</v>
      </c>
      <c r="L86" s="120">
        <v>1670</v>
      </c>
      <c r="M86" s="119">
        <v>2908.8</v>
      </c>
      <c r="N86" s="119">
        <v>1908.8</v>
      </c>
      <c r="O86" s="119">
        <v>1347.3</v>
      </c>
      <c r="P86" s="12">
        <f t="shared" si="21"/>
        <v>-561.5</v>
      </c>
      <c r="Q86" s="195">
        <f t="shared" si="22"/>
        <v>0.70583612740989099</v>
      </c>
      <c r="R86" s="233">
        <f t="shared" ref="R86:R168" si="30">SUM(F86,L86)</f>
        <v>57142.2</v>
      </c>
      <c r="S86" s="119">
        <f t="shared" ref="S86:U177" si="31">SUM(F86,M86)</f>
        <v>58381</v>
      </c>
      <c r="T86" s="119">
        <f t="shared" si="31"/>
        <v>34326.1</v>
      </c>
      <c r="U86" s="119">
        <f t="shared" si="31"/>
        <v>30550.6</v>
      </c>
      <c r="V86" s="119">
        <f t="shared" ref="V86:V168" si="32">U86-T86</f>
        <v>-3775.5</v>
      </c>
      <c r="W86" s="147">
        <f t="shared" si="23"/>
        <v>0.8900108081022895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</row>
    <row r="87" spans="1:196" s="116" customFormat="1" ht="26.25" customHeight="1" thickBot="1" x14ac:dyDescent="0.35">
      <c r="A87" s="146">
        <v>8</v>
      </c>
      <c r="B87" s="117" t="s">
        <v>16</v>
      </c>
      <c r="C87" s="117" t="s">
        <v>50</v>
      </c>
      <c r="D87" s="117" t="s">
        <v>85</v>
      </c>
      <c r="E87" s="158" t="s">
        <v>178</v>
      </c>
      <c r="F87" s="107">
        <v>2948.9</v>
      </c>
      <c r="G87" s="119">
        <v>1767</v>
      </c>
      <c r="H87" s="119">
        <v>1256.5999999999999</v>
      </c>
      <c r="I87" s="232">
        <f t="shared" si="29"/>
        <v>2.5752543169181171E-3</v>
      </c>
      <c r="J87" s="12">
        <f t="shared" si="24"/>
        <v>-510.40000000000009</v>
      </c>
      <c r="K87" s="147">
        <f t="shared" si="26"/>
        <v>0.71114883984153932</v>
      </c>
      <c r="L87" s="120"/>
      <c r="M87" s="119"/>
      <c r="N87" s="119"/>
      <c r="O87" s="119"/>
      <c r="P87" s="12">
        <f t="shared" si="21"/>
        <v>0</v>
      </c>
      <c r="Q87" s="195" t="str">
        <f t="shared" si="22"/>
        <v/>
      </c>
      <c r="R87" s="233">
        <f t="shared" si="30"/>
        <v>2948.9</v>
      </c>
      <c r="S87" s="119">
        <f t="shared" si="31"/>
        <v>2948.9</v>
      </c>
      <c r="T87" s="119">
        <f t="shared" si="31"/>
        <v>1767</v>
      </c>
      <c r="U87" s="119">
        <f t="shared" si="31"/>
        <v>1256.5999999999999</v>
      </c>
      <c r="V87" s="119">
        <f t="shared" si="32"/>
        <v>-510.40000000000009</v>
      </c>
      <c r="W87" s="147">
        <f t="shared" si="23"/>
        <v>0.71114883984153932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14"/>
      <c r="FT87" s="114"/>
      <c r="FU87" s="114"/>
      <c r="FV87" s="114"/>
      <c r="FW87" s="114"/>
      <c r="FX87" s="114"/>
      <c r="FY87" s="114"/>
      <c r="FZ87" s="114"/>
      <c r="GA87" s="114"/>
      <c r="GB87" s="114"/>
      <c r="GC87" s="114"/>
      <c r="GD87" s="114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</row>
    <row r="88" spans="1:196" s="5" customFormat="1" ht="27.75" customHeight="1" thickBot="1" x14ac:dyDescent="0.35">
      <c r="A88" s="137">
        <v>9</v>
      </c>
      <c r="B88" s="48"/>
      <c r="C88" s="48" t="s">
        <v>313</v>
      </c>
      <c r="D88" s="48" t="s">
        <v>141</v>
      </c>
      <c r="E88" s="155" t="s">
        <v>314</v>
      </c>
      <c r="F88" s="18">
        <v>14.2</v>
      </c>
      <c r="G88" s="12">
        <v>8</v>
      </c>
      <c r="H88" s="12">
        <v>8.0000000000000002E-3</v>
      </c>
      <c r="I88" s="21">
        <f t="shared" si="29"/>
        <v>1.639506170248682E-8</v>
      </c>
      <c r="J88" s="12">
        <f t="shared" si="24"/>
        <v>-7.992</v>
      </c>
      <c r="K88" s="138">
        <f t="shared" si="26"/>
        <v>1E-3</v>
      </c>
      <c r="L88" s="133"/>
      <c r="M88" s="12"/>
      <c r="N88" s="12"/>
      <c r="O88" s="12"/>
      <c r="P88" s="12">
        <f t="shared" si="21"/>
        <v>0</v>
      </c>
      <c r="Q88" s="174"/>
      <c r="R88" s="172">
        <f t="shared" si="30"/>
        <v>14.2</v>
      </c>
      <c r="S88" s="12">
        <f t="shared" si="31"/>
        <v>14.2</v>
      </c>
      <c r="T88" s="12">
        <f t="shared" si="31"/>
        <v>8</v>
      </c>
      <c r="U88" s="12">
        <f t="shared" si="31"/>
        <v>8.0000000000000002E-3</v>
      </c>
      <c r="V88" s="12">
        <f t="shared" si="32"/>
        <v>-7.992</v>
      </c>
      <c r="W88" s="138">
        <f t="shared" si="23"/>
        <v>1E-3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30" customHeight="1" thickBot="1" x14ac:dyDescent="0.35">
      <c r="A89" s="137">
        <v>10</v>
      </c>
      <c r="B89" s="48" t="s">
        <v>30</v>
      </c>
      <c r="C89" s="48" t="s">
        <v>109</v>
      </c>
      <c r="D89" s="48"/>
      <c r="E89" s="155" t="s">
        <v>75</v>
      </c>
      <c r="F89" s="18">
        <f>SUM(F90:F96,F98:F101)</f>
        <v>82742.599999999991</v>
      </c>
      <c r="G89" s="12">
        <f t="shared" ref="G89:H89" si="33">SUM(G90:G96,G98:G101)</f>
        <v>44518</v>
      </c>
      <c r="H89" s="12">
        <f t="shared" si="33"/>
        <v>41487.1</v>
      </c>
      <c r="I89" s="21">
        <f t="shared" si="29"/>
        <v>8.5022945544655115E-2</v>
      </c>
      <c r="J89" s="12">
        <f t="shared" si="24"/>
        <v>-3030.9000000000015</v>
      </c>
      <c r="K89" s="138">
        <f t="shared" si="26"/>
        <v>0.93191742665887956</v>
      </c>
      <c r="L89" s="133">
        <f>SUM(L90:L96,L98:L101)</f>
        <v>26572</v>
      </c>
      <c r="M89" s="12">
        <f t="shared" ref="M89:O89" si="34">SUM(M90:M96,M98:M101)</f>
        <v>26572</v>
      </c>
      <c r="N89" s="12">
        <f t="shared" si="34"/>
        <v>11173.3</v>
      </c>
      <c r="O89" s="12">
        <f t="shared" si="34"/>
        <v>4872.8</v>
      </c>
      <c r="P89" s="12">
        <f t="shared" si="21"/>
        <v>-6300.4999999999991</v>
      </c>
      <c r="Q89" s="174">
        <f t="shared" si="22"/>
        <v>0.43611108625025735</v>
      </c>
      <c r="R89" s="172">
        <f>SUM(R90:R96,R98:R101)</f>
        <v>109314.59999999999</v>
      </c>
      <c r="S89" s="12">
        <f t="shared" ref="S89:T89" si="35">SUM(S90:S96,S98:S101)</f>
        <v>109314.59999999999</v>
      </c>
      <c r="T89" s="12">
        <f t="shared" si="35"/>
        <v>55691.3</v>
      </c>
      <c r="U89" s="12">
        <f t="shared" si="31"/>
        <v>46359.9</v>
      </c>
      <c r="V89" s="12">
        <f t="shared" si="32"/>
        <v>-9331.4000000000015</v>
      </c>
      <c r="W89" s="138">
        <f t="shared" si="23"/>
        <v>0.83244420582748113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ht="38.25" customHeight="1" x14ac:dyDescent="0.3">
      <c r="A90" s="139"/>
      <c r="B90" s="52"/>
      <c r="C90" s="70" t="s">
        <v>156</v>
      </c>
      <c r="D90" s="70" t="s">
        <v>72</v>
      </c>
      <c r="E90" s="251" t="s">
        <v>157</v>
      </c>
      <c r="F90" s="20">
        <v>697.6</v>
      </c>
      <c r="G90" s="13">
        <v>50.1</v>
      </c>
      <c r="H90" s="13"/>
      <c r="I90" s="17">
        <f t="shared" si="29"/>
        <v>0</v>
      </c>
      <c r="J90" s="13">
        <f t="shared" si="24"/>
        <v>-50.1</v>
      </c>
      <c r="K90" s="140">
        <f t="shared" si="26"/>
        <v>0</v>
      </c>
      <c r="L90" s="161"/>
      <c r="M90" s="13"/>
      <c r="N90" s="13"/>
      <c r="O90" s="13"/>
      <c r="P90" s="12">
        <f t="shared" si="21"/>
        <v>0</v>
      </c>
      <c r="Q90" s="175" t="str">
        <f t="shared" si="22"/>
        <v/>
      </c>
      <c r="R90" s="179">
        <f t="shared" si="30"/>
        <v>697.6</v>
      </c>
      <c r="S90" s="13">
        <f t="shared" si="31"/>
        <v>697.6</v>
      </c>
      <c r="T90" s="13">
        <f t="shared" si="31"/>
        <v>50.1</v>
      </c>
      <c r="U90" s="13">
        <f t="shared" si="31"/>
        <v>0</v>
      </c>
      <c r="V90" s="13">
        <f t="shared" si="32"/>
        <v>-50.1</v>
      </c>
      <c r="W90" s="140">
        <f t="shared" si="23"/>
        <v>0</v>
      </c>
      <c r="X90" s="7"/>
      <c r="Y90" s="74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3.5" customHeight="1" x14ac:dyDescent="0.3">
      <c r="A91" s="139"/>
      <c r="B91" s="52"/>
      <c r="C91" s="70" t="s">
        <v>323</v>
      </c>
      <c r="D91" s="70" t="s">
        <v>73</v>
      </c>
      <c r="E91" s="251" t="s">
        <v>324</v>
      </c>
      <c r="F91" s="20">
        <v>3143</v>
      </c>
      <c r="G91" s="13">
        <v>1776.9</v>
      </c>
      <c r="H91" s="13">
        <v>1776.9</v>
      </c>
      <c r="I91" s="17">
        <f t="shared" si="29"/>
        <v>3.6415481423936039E-3</v>
      </c>
      <c r="J91" s="13">
        <f t="shared" si="24"/>
        <v>0</v>
      </c>
      <c r="K91" s="140">
        <f t="shared" si="26"/>
        <v>1</v>
      </c>
      <c r="L91" s="161">
        <v>362.6</v>
      </c>
      <c r="M91" s="13">
        <v>362.6</v>
      </c>
      <c r="N91" s="13">
        <v>12.3</v>
      </c>
      <c r="O91" s="13">
        <v>12.3</v>
      </c>
      <c r="P91" s="12">
        <f t="shared" si="21"/>
        <v>0</v>
      </c>
      <c r="Q91" s="175">
        <f t="shared" si="22"/>
        <v>1</v>
      </c>
      <c r="R91" s="179">
        <f t="shared" si="30"/>
        <v>3505.6</v>
      </c>
      <c r="S91" s="13">
        <f t="shared" si="31"/>
        <v>3505.6</v>
      </c>
      <c r="T91" s="13">
        <f t="shared" si="31"/>
        <v>1789.2</v>
      </c>
      <c r="U91" s="13">
        <f>SUM(H91,O91)</f>
        <v>1789.2</v>
      </c>
      <c r="V91" s="13">
        <f t="shared" si="32"/>
        <v>0</v>
      </c>
      <c r="W91" s="140">
        <f t="shared" si="23"/>
        <v>1</v>
      </c>
      <c r="X91" s="7"/>
      <c r="Y91" s="74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30" customHeight="1" x14ac:dyDescent="0.3">
      <c r="A92" s="139"/>
      <c r="B92" s="52" t="s">
        <v>34</v>
      </c>
      <c r="C92" s="70" t="s">
        <v>152</v>
      </c>
      <c r="D92" s="70" t="s">
        <v>73</v>
      </c>
      <c r="E92" s="251" t="s">
        <v>153</v>
      </c>
      <c r="F92" s="20"/>
      <c r="G92" s="13"/>
      <c r="H92" s="13"/>
      <c r="I92" s="37">
        <f t="shared" si="29"/>
        <v>0</v>
      </c>
      <c r="J92" s="13">
        <f t="shared" si="24"/>
        <v>0</v>
      </c>
      <c r="K92" s="140" t="str">
        <f t="shared" si="26"/>
        <v/>
      </c>
      <c r="L92" s="161">
        <v>8400</v>
      </c>
      <c r="M92" s="13">
        <v>8400</v>
      </c>
      <c r="N92" s="13"/>
      <c r="O92" s="13"/>
      <c r="P92" s="12">
        <f t="shared" si="21"/>
        <v>0</v>
      </c>
      <c r="Q92" s="175" t="str">
        <f t="shared" si="22"/>
        <v/>
      </c>
      <c r="R92" s="179">
        <f t="shared" si="30"/>
        <v>8400</v>
      </c>
      <c r="S92" s="13">
        <f t="shared" si="31"/>
        <v>8400</v>
      </c>
      <c r="T92" s="13">
        <f t="shared" si="31"/>
        <v>0</v>
      </c>
      <c r="U92" s="13">
        <f t="shared" si="31"/>
        <v>0</v>
      </c>
      <c r="V92" s="13">
        <f t="shared" si="32"/>
        <v>0</v>
      </c>
      <c r="W92" s="140" t="str">
        <f t="shared" si="23"/>
        <v/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7.5" customHeight="1" x14ac:dyDescent="0.3">
      <c r="A93" s="139"/>
      <c r="B93" s="52" t="s">
        <v>34</v>
      </c>
      <c r="C93" s="70" t="s">
        <v>154</v>
      </c>
      <c r="D93" s="70" t="s">
        <v>73</v>
      </c>
      <c r="E93" s="251" t="s">
        <v>155</v>
      </c>
      <c r="F93" s="20"/>
      <c r="G93" s="13"/>
      <c r="H93" s="13"/>
      <c r="I93" s="17">
        <f t="shared" si="29"/>
        <v>0</v>
      </c>
      <c r="J93" s="13">
        <f t="shared" si="24"/>
        <v>0</v>
      </c>
      <c r="K93" s="140" t="str">
        <f t="shared" si="26"/>
        <v/>
      </c>
      <c r="L93" s="161">
        <v>10230</v>
      </c>
      <c r="M93" s="13">
        <v>10230</v>
      </c>
      <c r="N93" s="13">
        <v>3730</v>
      </c>
      <c r="O93" s="13">
        <v>145.4</v>
      </c>
      <c r="P93" s="13">
        <f t="shared" si="21"/>
        <v>-3584.6</v>
      </c>
      <c r="Q93" s="175">
        <f t="shared" si="22"/>
        <v>3.8981233243967829E-2</v>
      </c>
      <c r="R93" s="179">
        <f t="shared" si="30"/>
        <v>10230</v>
      </c>
      <c r="S93" s="13">
        <f t="shared" si="31"/>
        <v>10230</v>
      </c>
      <c r="T93" s="13">
        <f t="shared" si="31"/>
        <v>3730</v>
      </c>
      <c r="U93" s="13">
        <f t="shared" si="31"/>
        <v>145.4</v>
      </c>
      <c r="V93" s="13">
        <f t="shared" si="32"/>
        <v>-3584.6</v>
      </c>
      <c r="W93" s="140">
        <f t="shared" si="23"/>
        <v>3.8981233243967829E-2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40.5" hidden="1" customHeight="1" x14ac:dyDescent="0.3">
      <c r="A94" s="139"/>
      <c r="B94" s="52"/>
      <c r="C94" s="70" t="s">
        <v>168</v>
      </c>
      <c r="D94" s="70" t="s">
        <v>73</v>
      </c>
      <c r="E94" s="256" t="s">
        <v>74</v>
      </c>
      <c r="F94" s="20"/>
      <c r="G94" s="13"/>
      <c r="H94" s="13"/>
      <c r="I94" s="37">
        <f t="shared" si="29"/>
        <v>0</v>
      </c>
      <c r="J94" s="13">
        <f t="shared" si="24"/>
        <v>0</v>
      </c>
      <c r="K94" s="140" t="str">
        <f t="shared" si="26"/>
        <v/>
      </c>
      <c r="L94" s="161"/>
      <c r="M94" s="13"/>
      <c r="N94" s="13"/>
      <c r="O94" s="13"/>
      <c r="P94" s="13">
        <f t="shared" si="21"/>
        <v>0</v>
      </c>
      <c r="Q94" s="175" t="str">
        <f t="shared" si="22"/>
        <v/>
      </c>
      <c r="R94" s="179">
        <f t="shared" si="30"/>
        <v>0</v>
      </c>
      <c r="S94" s="13">
        <f t="shared" si="31"/>
        <v>0</v>
      </c>
      <c r="T94" s="13">
        <f t="shared" si="31"/>
        <v>0</v>
      </c>
      <c r="U94" s="13">
        <f t="shared" si="31"/>
        <v>0</v>
      </c>
      <c r="V94" s="13">
        <f t="shared" si="32"/>
        <v>0</v>
      </c>
      <c r="W94" s="140" t="str">
        <f t="shared" si="23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58.5" customHeight="1" x14ac:dyDescent="0.3">
      <c r="A95" s="139"/>
      <c r="B95" s="52" t="s">
        <v>34</v>
      </c>
      <c r="C95" s="190" t="s">
        <v>182</v>
      </c>
      <c r="D95" s="190" t="s">
        <v>73</v>
      </c>
      <c r="E95" s="256" t="s">
        <v>183</v>
      </c>
      <c r="F95" s="20">
        <v>17900.099999999999</v>
      </c>
      <c r="G95" s="13">
        <v>8950.1</v>
      </c>
      <c r="H95" s="13">
        <v>8950</v>
      </c>
      <c r="I95" s="17">
        <f t="shared" si="29"/>
        <v>1.8341975279657131E-2</v>
      </c>
      <c r="J95" s="13">
        <f t="shared" si="24"/>
        <v>-0.1000000000003638</v>
      </c>
      <c r="K95" s="140">
        <f t="shared" si="26"/>
        <v>0.99998882694048108</v>
      </c>
      <c r="L95" s="161"/>
      <c r="M95" s="13"/>
      <c r="N95" s="13"/>
      <c r="O95" s="13"/>
      <c r="P95" s="13">
        <f t="shared" si="21"/>
        <v>0</v>
      </c>
      <c r="Q95" s="175" t="str">
        <f t="shared" si="22"/>
        <v/>
      </c>
      <c r="R95" s="179">
        <f t="shared" si="30"/>
        <v>17900.099999999999</v>
      </c>
      <c r="S95" s="13">
        <f t="shared" si="31"/>
        <v>17900.099999999999</v>
      </c>
      <c r="T95" s="13">
        <f t="shared" si="31"/>
        <v>8950.1</v>
      </c>
      <c r="U95" s="13">
        <f t="shared" si="31"/>
        <v>8950</v>
      </c>
      <c r="V95" s="13">
        <f t="shared" si="32"/>
        <v>-0.1000000000003638</v>
      </c>
      <c r="W95" s="140">
        <f t="shared" si="23"/>
        <v>0.99998882694048108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27" customHeight="1" x14ac:dyDescent="0.3">
      <c r="A96" s="139"/>
      <c r="B96" s="52" t="s">
        <v>17</v>
      </c>
      <c r="C96" s="190" t="s">
        <v>142</v>
      </c>
      <c r="D96" s="190" t="s">
        <v>73</v>
      </c>
      <c r="E96" s="257" t="s">
        <v>143</v>
      </c>
      <c r="F96" s="26">
        <v>60313.2</v>
      </c>
      <c r="G96" s="27">
        <v>33393.9</v>
      </c>
      <c r="H96" s="27">
        <v>30760.2</v>
      </c>
      <c r="I96" s="17">
        <f t="shared" si="29"/>
        <v>6.3039422122604383E-2</v>
      </c>
      <c r="J96" s="13">
        <f t="shared" si="24"/>
        <v>-2633.7000000000007</v>
      </c>
      <c r="K96" s="140">
        <f t="shared" si="26"/>
        <v>0.92113230260616463</v>
      </c>
      <c r="L96" s="161">
        <v>7579.4</v>
      </c>
      <c r="M96" s="13">
        <v>7579.4</v>
      </c>
      <c r="N96" s="13">
        <v>7431</v>
      </c>
      <c r="O96" s="13">
        <v>4715.1000000000004</v>
      </c>
      <c r="P96" s="13">
        <f t="shared" si="21"/>
        <v>-2715.8999999999996</v>
      </c>
      <c r="Q96" s="175">
        <f t="shared" si="22"/>
        <v>0.63451756156641104</v>
      </c>
      <c r="R96" s="179">
        <f t="shared" si="30"/>
        <v>67892.599999999991</v>
      </c>
      <c r="S96" s="13">
        <f t="shared" si="31"/>
        <v>67892.599999999991</v>
      </c>
      <c r="T96" s="13">
        <f t="shared" si="31"/>
        <v>40824.9</v>
      </c>
      <c r="U96" s="13">
        <f t="shared" si="31"/>
        <v>35475.300000000003</v>
      </c>
      <c r="V96" s="13">
        <f t="shared" si="32"/>
        <v>-5349.5999999999985</v>
      </c>
      <c r="W96" s="140">
        <f t="shared" si="23"/>
        <v>0.86896232446374644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8" customFormat="1" ht="69" hidden="1" customHeight="1" x14ac:dyDescent="0.3">
      <c r="A97" s="141"/>
      <c r="B97" s="54"/>
      <c r="C97" s="187"/>
      <c r="D97" s="187"/>
      <c r="E97" s="247" t="s">
        <v>285</v>
      </c>
      <c r="F97" s="24"/>
      <c r="G97" s="25"/>
      <c r="H97" s="25"/>
      <c r="I97" s="38">
        <f t="shared" si="29"/>
        <v>0</v>
      </c>
      <c r="J97" s="13">
        <f t="shared" si="24"/>
        <v>0</v>
      </c>
      <c r="K97" s="140" t="str">
        <f t="shared" si="26"/>
        <v/>
      </c>
      <c r="L97" s="162"/>
      <c r="M97" s="25"/>
      <c r="N97" s="25"/>
      <c r="O97" s="41"/>
      <c r="P97" s="12">
        <f t="shared" si="21"/>
        <v>0</v>
      </c>
      <c r="Q97" s="175" t="str">
        <f t="shared" si="22"/>
        <v/>
      </c>
      <c r="R97" s="180">
        <f t="shared" si="30"/>
        <v>0</v>
      </c>
      <c r="S97" s="25">
        <f t="shared" si="31"/>
        <v>0</v>
      </c>
      <c r="T97" s="25">
        <f t="shared" si="31"/>
        <v>0</v>
      </c>
      <c r="U97" s="13">
        <f t="shared" si="31"/>
        <v>0</v>
      </c>
      <c r="V97" s="13">
        <f t="shared" si="32"/>
        <v>0</v>
      </c>
      <c r="W97" s="140" t="str">
        <f t="shared" si="23"/>
        <v/>
      </c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7"/>
      <c r="GF97" s="57"/>
      <c r="GG97" s="57"/>
      <c r="GH97" s="57"/>
      <c r="GI97" s="57"/>
      <c r="GJ97" s="57"/>
      <c r="GK97" s="57"/>
      <c r="GL97" s="57"/>
      <c r="GM97" s="57"/>
      <c r="GN97" s="57"/>
    </row>
    <row r="98" spans="1:196" s="58" customFormat="1" ht="135.6" hidden="1" customHeight="1" x14ac:dyDescent="0.3">
      <c r="A98" s="141"/>
      <c r="B98" s="54" t="s">
        <v>17</v>
      </c>
      <c r="C98" s="191" t="s">
        <v>284</v>
      </c>
      <c r="D98" s="191" t="s">
        <v>265</v>
      </c>
      <c r="E98" s="258" t="s">
        <v>287</v>
      </c>
      <c r="F98" s="28"/>
      <c r="G98" s="29"/>
      <c r="H98" s="29"/>
      <c r="I98" s="38">
        <f t="shared" si="29"/>
        <v>0</v>
      </c>
      <c r="J98" s="13">
        <f t="shared" si="24"/>
        <v>0</v>
      </c>
      <c r="K98" s="140" t="str">
        <f t="shared" si="26"/>
        <v/>
      </c>
      <c r="L98" s="162"/>
      <c r="M98" s="25"/>
      <c r="N98" s="25"/>
      <c r="O98" s="41"/>
      <c r="P98" s="12">
        <f t="shared" si="21"/>
        <v>0</v>
      </c>
      <c r="Q98" s="175" t="str">
        <f t="shared" si="22"/>
        <v/>
      </c>
      <c r="R98" s="180">
        <f t="shared" si="30"/>
        <v>0</v>
      </c>
      <c r="S98" s="25">
        <f t="shared" si="31"/>
        <v>0</v>
      </c>
      <c r="T98" s="25">
        <f t="shared" si="31"/>
        <v>0</v>
      </c>
      <c r="U98" s="13">
        <f t="shared" si="31"/>
        <v>0</v>
      </c>
      <c r="V98" s="25">
        <f t="shared" si="32"/>
        <v>0</v>
      </c>
      <c r="W98" s="140" t="str">
        <f t="shared" si="23"/>
        <v/>
      </c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7"/>
      <c r="GF98" s="57"/>
      <c r="GG98" s="57"/>
      <c r="GH98" s="57"/>
      <c r="GI98" s="57"/>
      <c r="GJ98" s="57"/>
      <c r="GK98" s="57"/>
      <c r="GL98" s="57"/>
      <c r="GM98" s="57"/>
      <c r="GN98" s="57"/>
    </row>
    <row r="99" spans="1:196" ht="38.25" hidden="1" customHeight="1" x14ac:dyDescent="0.3">
      <c r="A99" s="139"/>
      <c r="B99" s="52" t="s">
        <v>17</v>
      </c>
      <c r="C99" s="190" t="s">
        <v>174</v>
      </c>
      <c r="D99" s="190" t="s">
        <v>72</v>
      </c>
      <c r="E99" s="257" t="s">
        <v>175</v>
      </c>
      <c r="F99" s="26"/>
      <c r="G99" s="27"/>
      <c r="H99" s="27"/>
      <c r="I99" s="17">
        <f t="shared" si="29"/>
        <v>0</v>
      </c>
      <c r="J99" s="13">
        <f t="shared" si="24"/>
        <v>0</v>
      </c>
      <c r="K99" s="140" t="str">
        <f t="shared" si="26"/>
        <v/>
      </c>
      <c r="L99" s="161"/>
      <c r="M99" s="13"/>
      <c r="N99" s="13"/>
      <c r="O99" s="13"/>
      <c r="P99" s="12">
        <f t="shared" si="21"/>
        <v>0</v>
      </c>
      <c r="Q99" s="175" t="str">
        <f t="shared" si="22"/>
        <v/>
      </c>
      <c r="R99" s="179">
        <f t="shared" si="30"/>
        <v>0</v>
      </c>
      <c r="S99" s="13">
        <f t="shared" si="31"/>
        <v>0</v>
      </c>
      <c r="T99" s="13">
        <f t="shared" si="31"/>
        <v>0</v>
      </c>
      <c r="U99" s="13">
        <f t="shared" si="31"/>
        <v>0</v>
      </c>
      <c r="V99" s="13">
        <f t="shared" si="32"/>
        <v>0</v>
      </c>
      <c r="W99" s="140" t="str">
        <f t="shared" si="23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0" spans="1:196" s="58" customFormat="1" ht="121.15" hidden="1" customHeight="1" x14ac:dyDescent="0.3">
      <c r="A100" s="141"/>
      <c r="B100" s="54" t="s">
        <v>17</v>
      </c>
      <c r="C100" s="71" t="s">
        <v>201</v>
      </c>
      <c r="D100" s="71" t="s">
        <v>72</v>
      </c>
      <c r="E100" s="258" t="s">
        <v>348</v>
      </c>
      <c r="F100" s="28"/>
      <c r="G100" s="29"/>
      <c r="H100" s="29"/>
      <c r="I100" s="38">
        <f t="shared" si="29"/>
        <v>0</v>
      </c>
      <c r="J100" s="13">
        <f t="shared" si="24"/>
        <v>0</v>
      </c>
      <c r="K100" s="140" t="str">
        <f t="shared" si="26"/>
        <v/>
      </c>
      <c r="L100" s="162"/>
      <c r="M100" s="25"/>
      <c r="N100" s="25"/>
      <c r="O100" s="25"/>
      <c r="P100" s="12">
        <f t="shared" si="21"/>
        <v>0</v>
      </c>
      <c r="Q100" s="175" t="str">
        <f t="shared" si="22"/>
        <v/>
      </c>
      <c r="R100" s="180">
        <f t="shared" si="30"/>
        <v>0</v>
      </c>
      <c r="S100" s="25">
        <f t="shared" si="31"/>
        <v>0</v>
      </c>
      <c r="T100" s="25">
        <f t="shared" si="31"/>
        <v>0</v>
      </c>
      <c r="U100" s="13">
        <f t="shared" si="31"/>
        <v>0</v>
      </c>
      <c r="V100" s="46">
        <f t="shared" si="32"/>
        <v>0</v>
      </c>
      <c r="W100" s="140" t="str">
        <f t="shared" si="23"/>
        <v/>
      </c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  <c r="GB100" s="56"/>
      <c r="GC100" s="56"/>
      <c r="GD100" s="56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</row>
    <row r="101" spans="1:196" ht="36.6" customHeight="1" x14ac:dyDescent="0.3">
      <c r="A101" s="139"/>
      <c r="B101" s="52" t="s">
        <v>17</v>
      </c>
      <c r="C101" s="70" t="s">
        <v>263</v>
      </c>
      <c r="D101" s="70" t="s">
        <v>265</v>
      </c>
      <c r="E101" s="257" t="s">
        <v>264</v>
      </c>
      <c r="F101" s="26">
        <v>688.7</v>
      </c>
      <c r="G101" s="27">
        <v>347</v>
      </c>
      <c r="H101" s="27"/>
      <c r="I101" s="37">
        <f t="shared" si="29"/>
        <v>0</v>
      </c>
      <c r="J101" s="13">
        <f t="shared" si="24"/>
        <v>-347</v>
      </c>
      <c r="K101" s="140">
        <f t="shared" si="26"/>
        <v>0</v>
      </c>
      <c r="L101" s="161"/>
      <c r="M101" s="13"/>
      <c r="N101" s="13"/>
      <c r="O101" s="13"/>
      <c r="P101" s="12">
        <f t="shared" si="21"/>
        <v>0</v>
      </c>
      <c r="Q101" s="175" t="str">
        <f t="shared" si="22"/>
        <v/>
      </c>
      <c r="R101" s="179">
        <f t="shared" si="30"/>
        <v>688.7</v>
      </c>
      <c r="S101" s="13">
        <f t="shared" si="31"/>
        <v>688.7</v>
      </c>
      <c r="T101" s="13">
        <f t="shared" si="31"/>
        <v>347</v>
      </c>
      <c r="U101" s="13">
        <f t="shared" si="31"/>
        <v>0</v>
      </c>
      <c r="V101" s="13">
        <f t="shared" si="32"/>
        <v>-347</v>
      </c>
      <c r="W101" s="140">
        <f t="shared" si="23"/>
        <v>0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</row>
    <row r="102" spans="1:196" s="5" customFormat="1" ht="31.5" customHeight="1" thickBot="1" x14ac:dyDescent="0.35">
      <c r="A102" s="137">
        <v>11</v>
      </c>
      <c r="B102" s="48" t="s">
        <v>30</v>
      </c>
      <c r="C102" s="48" t="s">
        <v>258</v>
      </c>
      <c r="D102" s="48"/>
      <c r="E102" s="155" t="s">
        <v>259</v>
      </c>
      <c r="F102" s="18">
        <f>F103+F104+F105+F107+F108+F109+F110+F111+F112+F114+F117+F118+F120+F121+F129+F134+F136+F137+F138</f>
        <v>19029.199999999997</v>
      </c>
      <c r="G102" s="12">
        <f>G103+G104+G105+G107+G108+G109+G110+G111+G112+G114+G117+G118+G120+G121+G129+G134+G136+G137+G138</f>
        <v>12337.800000000001</v>
      </c>
      <c r="H102" s="128">
        <f>H103+H104+H105+H107+H108+H109+H110+H111+H112+H114+H117+H118+H120+H121+H129+H134+H136+H137+H138</f>
        <v>1458.3000000000002</v>
      </c>
      <c r="I102" s="21">
        <f t="shared" si="29"/>
        <v>2.9886148100920665E-3</v>
      </c>
      <c r="J102" s="12">
        <f t="shared" si="24"/>
        <v>-10879.5</v>
      </c>
      <c r="K102" s="138">
        <f t="shared" si="26"/>
        <v>0.11819773379370715</v>
      </c>
      <c r="L102" s="128">
        <f>L103+L104+L105+L107+L108+L109+L110+L111+L112+L114+L117+L118+L120+L121+L123+L134+L136+L137+L138</f>
        <v>18013.600000000002</v>
      </c>
      <c r="M102" s="12">
        <f>M103+M104+M105+M107+M108+M109+M110+M111+M112+M114+M117+M118+M120+M121+M123+M134+M136+M137+M138</f>
        <v>18013.600000000002</v>
      </c>
      <c r="N102" s="12">
        <f>N103+N104+N105+N107+N108+N109+N110+N111+N112+N114+N117+N118+N120+N121+N123+N134+N136+N137+N138</f>
        <v>9468.5</v>
      </c>
      <c r="O102" s="12">
        <f>O103+O104+O105+O107+O108+O109+O110+O111+O112+O114+O117+O118+O120+O121+O134+O136+O137+O138+O123</f>
        <v>1853.6000000000001</v>
      </c>
      <c r="P102" s="12">
        <f t="shared" si="21"/>
        <v>-7614.9</v>
      </c>
      <c r="Q102" s="174">
        <f t="shared" si="22"/>
        <v>0.19576490468395208</v>
      </c>
      <c r="R102" s="172">
        <f t="shared" si="30"/>
        <v>37042.800000000003</v>
      </c>
      <c r="S102" s="12">
        <f t="shared" si="31"/>
        <v>37042.800000000003</v>
      </c>
      <c r="T102" s="12">
        <f t="shared" si="31"/>
        <v>21806.300000000003</v>
      </c>
      <c r="U102" s="12">
        <f>U103+U104+U105+U107+U108+U109+U110+U111+U112+U114+U117+U118+U120+U121+U134+U136+U137+U138+U123</f>
        <v>3311.9</v>
      </c>
      <c r="V102" s="12">
        <f t="shared" si="32"/>
        <v>-18494.400000000001</v>
      </c>
      <c r="W102" s="138">
        <f t="shared" si="23"/>
        <v>0.15187812696330874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30" customHeight="1" thickBot="1" x14ac:dyDescent="0.35">
      <c r="A103" s="139"/>
      <c r="B103" s="83">
        <v>180404</v>
      </c>
      <c r="C103" s="70" t="s">
        <v>202</v>
      </c>
      <c r="D103" s="70" t="s">
        <v>204</v>
      </c>
      <c r="E103" s="251" t="s">
        <v>203</v>
      </c>
      <c r="F103" s="19">
        <v>1332</v>
      </c>
      <c r="G103" s="15">
        <v>1332</v>
      </c>
      <c r="H103" s="15">
        <v>84.9</v>
      </c>
      <c r="I103" s="37">
        <f t="shared" si="29"/>
        <v>1.7399259231764137E-4</v>
      </c>
      <c r="J103" s="13">
        <f t="shared" si="24"/>
        <v>-1247.0999999999999</v>
      </c>
      <c r="K103" s="140">
        <f t="shared" si="26"/>
        <v>6.373873873873874E-2</v>
      </c>
      <c r="L103" s="164">
        <v>1460</v>
      </c>
      <c r="M103" s="13">
        <v>1460</v>
      </c>
      <c r="N103" s="13">
        <v>1460</v>
      </c>
      <c r="O103" s="15"/>
      <c r="P103" s="13">
        <f t="shared" si="21"/>
        <v>-1460</v>
      </c>
      <c r="Q103" s="175">
        <f t="shared" si="22"/>
        <v>0</v>
      </c>
      <c r="R103" s="179">
        <f t="shared" si="30"/>
        <v>2792</v>
      </c>
      <c r="S103" s="13">
        <f t="shared" si="31"/>
        <v>2792</v>
      </c>
      <c r="T103" s="13">
        <f t="shared" si="31"/>
        <v>2792</v>
      </c>
      <c r="U103" s="13">
        <f t="shared" si="31"/>
        <v>84.9</v>
      </c>
      <c r="V103" s="13">
        <f>U103-T103</f>
        <v>-2707.1</v>
      </c>
      <c r="W103" s="140">
        <f t="shared" si="23"/>
        <v>3.0408309455587396E-2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42" hidden="1" customHeight="1" thickBot="1" x14ac:dyDescent="0.35">
      <c r="A104" s="139"/>
      <c r="B104" s="83">
        <v>180404</v>
      </c>
      <c r="C104" s="190" t="s">
        <v>77</v>
      </c>
      <c r="D104" s="190" t="s">
        <v>158</v>
      </c>
      <c r="E104" s="251" t="s">
        <v>159</v>
      </c>
      <c r="F104" s="19"/>
      <c r="G104" s="15"/>
      <c r="H104" s="15"/>
      <c r="I104" s="17">
        <f t="shared" si="29"/>
        <v>0</v>
      </c>
      <c r="J104" s="13">
        <f t="shared" si="24"/>
        <v>0</v>
      </c>
      <c r="K104" s="140" t="str">
        <f t="shared" si="26"/>
        <v/>
      </c>
      <c r="L104" s="164"/>
      <c r="M104" s="13"/>
      <c r="N104" s="13"/>
      <c r="O104" s="15"/>
      <c r="P104" s="13">
        <f t="shared" si="21"/>
        <v>0</v>
      </c>
      <c r="Q104" s="175" t="str">
        <f t="shared" si="22"/>
        <v/>
      </c>
      <c r="R104" s="179">
        <f t="shared" si="30"/>
        <v>0</v>
      </c>
      <c r="S104" s="13">
        <f t="shared" si="31"/>
        <v>0</v>
      </c>
      <c r="T104" s="13">
        <f t="shared" si="31"/>
        <v>0</v>
      </c>
      <c r="U104" s="13">
        <f t="shared" si="31"/>
        <v>0</v>
      </c>
      <c r="V104" s="13">
        <f t="shared" si="32"/>
        <v>0</v>
      </c>
      <c r="W104" s="140" t="str">
        <f t="shared" si="23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7" customHeight="1" thickBot="1" x14ac:dyDescent="0.35">
      <c r="A105" s="139"/>
      <c r="B105" s="83">
        <v>180404</v>
      </c>
      <c r="C105" s="190" t="s">
        <v>179</v>
      </c>
      <c r="D105" s="190" t="s">
        <v>158</v>
      </c>
      <c r="E105" s="251" t="s">
        <v>180</v>
      </c>
      <c r="F105" s="19"/>
      <c r="G105" s="15"/>
      <c r="H105" s="15"/>
      <c r="I105" s="17">
        <f t="shared" si="29"/>
        <v>0</v>
      </c>
      <c r="J105" s="13">
        <f t="shared" si="24"/>
        <v>0</v>
      </c>
      <c r="K105" s="140" t="str">
        <f t="shared" si="26"/>
        <v/>
      </c>
      <c r="L105" s="164">
        <v>3350</v>
      </c>
      <c r="M105" s="13">
        <v>3350</v>
      </c>
      <c r="N105" s="13">
        <v>2500</v>
      </c>
      <c r="O105" s="15">
        <v>254.2</v>
      </c>
      <c r="P105" s="13">
        <f t="shared" si="21"/>
        <v>-2245.8000000000002</v>
      </c>
      <c r="Q105" s="175">
        <f t="shared" si="22"/>
        <v>0.10167999999999999</v>
      </c>
      <c r="R105" s="179">
        <f t="shared" si="30"/>
        <v>3350</v>
      </c>
      <c r="S105" s="13">
        <f t="shared" si="31"/>
        <v>3350</v>
      </c>
      <c r="T105" s="13">
        <f t="shared" si="31"/>
        <v>2500</v>
      </c>
      <c r="U105" s="13">
        <f t="shared" si="31"/>
        <v>254.2</v>
      </c>
      <c r="V105" s="13">
        <f t="shared" si="32"/>
        <v>-2245.8000000000002</v>
      </c>
      <c r="W105" s="140">
        <f t="shared" si="23"/>
        <v>0.10167999999999999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8" customFormat="1" ht="73.5" hidden="1" customHeight="1" x14ac:dyDescent="0.3">
      <c r="A106" s="141"/>
      <c r="B106" s="54"/>
      <c r="C106" s="187"/>
      <c r="D106" s="187"/>
      <c r="E106" s="259" t="s">
        <v>277</v>
      </c>
      <c r="F106" s="24"/>
      <c r="G106" s="25"/>
      <c r="H106" s="25"/>
      <c r="I106" s="38">
        <f t="shared" si="29"/>
        <v>0</v>
      </c>
      <c r="J106" s="13">
        <f t="shared" si="24"/>
        <v>0</v>
      </c>
      <c r="K106" s="140" t="str">
        <f t="shared" si="26"/>
        <v/>
      </c>
      <c r="L106" s="130"/>
      <c r="M106" s="25"/>
      <c r="N106" s="25"/>
      <c r="O106" s="25"/>
      <c r="P106" s="13">
        <f t="shared" si="21"/>
        <v>0</v>
      </c>
      <c r="Q106" s="175" t="str">
        <f t="shared" si="22"/>
        <v/>
      </c>
      <c r="R106" s="180">
        <f t="shared" si="30"/>
        <v>0</v>
      </c>
      <c r="S106" s="25">
        <f t="shared" si="31"/>
        <v>0</v>
      </c>
      <c r="T106" s="25">
        <f t="shared" si="31"/>
        <v>0</v>
      </c>
      <c r="U106" s="13">
        <f t="shared" si="31"/>
        <v>0</v>
      </c>
      <c r="V106" s="25">
        <f t="shared" si="32"/>
        <v>0</v>
      </c>
      <c r="W106" s="140" t="str">
        <f t="shared" si="23"/>
        <v/>
      </c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  <c r="GB106" s="56"/>
      <c r="GC106" s="56"/>
      <c r="GD106" s="56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</row>
    <row r="107" spans="1:196" s="5" customFormat="1" ht="25.9" customHeight="1" thickBot="1" x14ac:dyDescent="0.35">
      <c r="A107" s="139"/>
      <c r="B107" s="83"/>
      <c r="C107" s="190" t="s">
        <v>223</v>
      </c>
      <c r="D107" s="190" t="s">
        <v>158</v>
      </c>
      <c r="E107" s="251" t="s">
        <v>224</v>
      </c>
      <c r="F107" s="19"/>
      <c r="G107" s="15"/>
      <c r="H107" s="15"/>
      <c r="I107" s="17">
        <f t="shared" si="29"/>
        <v>0</v>
      </c>
      <c r="J107" s="13">
        <f t="shared" si="24"/>
        <v>0</v>
      </c>
      <c r="K107" s="140" t="str">
        <f t="shared" si="26"/>
        <v/>
      </c>
      <c r="L107" s="164">
        <v>1989.5</v>
      </c>
      <c r="M107" s="13">
        <v>1989.5</v>
      </c>
      <c r="N107" s="13">
        <v>1989.5</v>
      </c>
      <c r="O107" s="15">
        <v>1539.5</v>
      </c>
      <c r="P107" s="13">
        <f t="shared" si="21"/>
        <v>-450</v>
      </c>
      <c r="Q107" s="175">
        <f t="shared" si="22"/>
        <v>0.77381251570746423</v>
      </c>
      <c r="R107" s="179">
        <f t="shared" si="30"/>
        <v>1989.5</v>
      </c>
      <c r="S107" s="13">
        <f t="shared" si="31"/>
        <v>1989.5</v>
      </c>
      <c r="T107" s="13">
        <f t="shared" si="31"/>
        <v>1989.5</v>
      </c>
      <c r="U107" s="13">
        <f t="shared" si="31"/>
        <v>1539.5</v>
      </c>
      <c r="V107" s="13">
        <f t="shared" si="32"/>
        <v>-450</v>
      </c>
      <c r="W107" s="140">
        <f t="shared" si="23"/>
        <v>0.77381251570746423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25.9" hidden="1" customHeight="1" thickBot="1" x14ac:dyDescent="0.35">
      <c r="A108" s="139"/>
      <c r="B108" s="83"/>
      <c r="C108" s="190" t="s">
        <v>246</v>
      </c>
      <c r="D108" s="190" t="s">
        <v>158</v>
      </c>
      <c r="E108" s="251" t="s">
        <v>247</v>
      </c>
      <c r="F108" s="19"/>
      <c r="G108" s="15"/>
      <c r="H108" s="15"/>
      <c r="I108" s="17">
        <f t="shared" si="29"/>
        <v>0</v>
      </c>
      <c r="J108" s="13">
        <f t="shared" si="24"/>
        <v>0</v>
      </c>
      <c r="K108" s="140" t="str">
        <f t="shared" si="26"/>
        <v/>
      </c>
      <c r="L108" s="164"/>
      <c r="M108" s="13"/>
      <c r="N108" s="13"/>
      <c r="O108" s="15"/>
      <c r="P108" s="13">
        <f t="shared" si="21"/>
        <v>0</v>
      </c>
      <c r="Q108" s="175" t="str">
        <f t="shared" si="22"/>
        <v/>
      </c>
      <c r="R108" s="179">
        <f t="shared" si="30"/>
        <v>0</v>
      </c>
      <c r="S108" s="13">
        <f t="shared" si="31"/>
        <v>0</v>
      </c>
      <c r="T108" s="13">
        <f t="shared" si="31"/>
        <v>0</v>
      </c>
      <c r="U108" s="13">
        <f t="shared" si="31"/>
        <v>0</v>
      </c>
      <c r="V108" s="13">
        <f t="shared" si="32"/>
        <v>0</v>
      </c>
      <c r="W108" s="140" t="str">
        <f t="shared" si="23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34.15" hidden="1" customHeight="1" thickBot="1" x14ac:dyDescent="0.35">
      <c r="A109" s="139"/>
      <c r="B109" s="83"/>
      <c r="C109" s="190" t="s">
        <v>272</v>
      </c>
      <c r="D109" s="190" t="s">
        <v>158</v>
      </c>
      <c r="E109" s="251" t="s">
        <v>273</v>
      </c>
      <c r="F109" s="19"/>
      <c r="G109" s="15"/>
      <c r="H109" s="15"/>
      <c r="I109" s="17">
        <f t="shared" si="29"/>
        <v>0</v>
      </c>
      <c r="J109" s="13">
        <f t="shared" si="24"/>
        <v>0</v>
      </c>
      <c r="K109" s="140" t="str">
        <f t="shared" si="26"/>
        <v/>
      </c>
      <c r="L109" s="164"/>
      <c r="M109" s="13"/>
      <c r="N109" s="13"/>
      <c r="O109" s="15"/>
      <c r="P109" s="13">
        <f t="shared" si="21"/>
        <v>0</v>
      </c>
      <c r="Q109" s="175" t="str">
        <f t="shared" si="22"/>
        <v/>
      </c>
      <c r="R109" s="179">
        <f t="shared" si="30"/>
        <v>0</v>
      </c>
      <c r="S109" s="13">
        <f t="shared" si="31"/>
        <v>0</v>
      </c>
      <c r="T109" s="13">
        <f t="shared" si="31"/>
        <v>0</v>
      </c>
      <c r="U109" s="13">
        <f t="shared" si="31"/>
        <v>0</v>
      </c>
      <c r="V109" s="13">
        <f t="shared" si="32"/>
        <v>0</v>
      </c>
      <c r="W109" s="140" t="str">
        <f t="shared" si="23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9" hidden="1" customHeight="1" thickBot="1" x14ac:dyDescent="0.35">
      <c r="A110" s="139"/>
      <c r="B110" s="83">
        <v>180404</v>
      </c>
      <c r="C110" s="190" t="s">
        <v>160</v>
      </c>
      <c r="D110" s="190" t="s">
        <v>158</v>
      </c>
      <c r="E110" s="251" t="s">
        <v>186</v>
      </c>
      <c r="F110" s="19"/>
      <c r="G110" s="15"/>
      <c r="H110" s="15"/>
      <c r="I110" s="17">
        <f t="shared" si="29"/>
        <v>0</v>
      </c>
      <c r="J110" s="13">
        <f t="shared" si="24"/>
        <v>0</v>
      </c>
      <c r="K110" s="140" t="str">
        <f t="shared" si="26"/>
        <v/>
      </c>
      <c r="L110" s="161"/>
      <c r="M110" s="13"/>
      <c r="N110" s="13"/>
      <c r="O110" s="15"/>
      <c r="P110" s="13">
        <f t="shared" si="21"/>
        <v>0</v>
      </c>
      <c r="Q110" s="175" t="str">
        <f t="shared" si="22"/>
        <v/>
      </c>
      <c r="R110" s="179">
        <f t="shared" si="30"/>
        <v>0</v>
      </c>
      <c r="S110" s="13">
        <f t="shared" si="31"/>
        <v>0</v>
      </c>
      <c r="T110" s="13">
        <f t="shared" si="31"/>
        <v>0</v>
      </c>
      <c r="U110" s="13">
        <f t="shared" si="31"/>
        <v>0</v>
      </c>
      <c r="V110" s="13">
        <f t="shared" si="32"/>
        <v>0</v>
      </c>
      <c r="W110" s="140" t="str">
        <f t="shared" si="23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7.5" hidden="1" customHeight="1" thickBot="1" x14ac:dyDescent="0.35">
      <c r="A111" s="139"/>
      <c r="B111" s="83">
        <v>180404</v>
      </c>
      <c r="C111" s="190" t="s">
        <v>176</v>
      </c>
      <c r="D111" s="190" t="s">
        <v>158</v>
      </c>
      <c r="E111" s="251" t="s">
        <v>177</v>
      </c>
      <c r="F111" s="19"/>
      <c r="G111" s="15"/>
      <c r="H111" s="15"/>
      <c r="I111" s="17">
        <f t="shared" si="29"/>
        <v>0</v>
      </c>
      <c r="J111" s="13">
        <f t="shared" si="24"/>
        <v>0</v>
      </c>
      <c r="K111" s="140" t="str">
        <f t="shared" si="26"/>
        <v/>
      </c>
      <c r="L111" s="161"/>
      <c r="M111" s="13"/>
      <c r="N111" s="13"/>
      <c r="O111" s="15"/>
      <c r="P111" s="13">
        <f t="shared" si="21"/>
        <v>0</v>
      </c>
      <c r="Q111" s="175" t="str">
        <f t="shared" si="22"/>
        <v/>
      </c>
      <c r="R111" s="179">
        <f t="shared" si="30"/>
        <v>0</v>
      </c>
      <c r="S111" s="13">
        <f t="shared" si="31"/>
        <v>0</v>
      </c>
      <c r="T111" s="13">
        <f t="shared" si="31"/>
        <v>0</v>
      </c>
      <c r="U111" s="13">
        <f t="shared" si="31"/>
        <v>0</v>
      </c>
      <c r="V111" s="13">
        <f t="shared" si="32"/>
        <v>0</v>
      </c>
      <c r="W111" s="140" t="str">
        <f t="shared" si="23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42" customHeight="1" thickBot="1" x14ac:dyDescent="0.35">
      <c r="A112" s="139"/>
      <c r="B112" s="83"/>
      <c r="C112" s="190" t="s">
        <v>295</v>
      </c>
      <c r="D112" s="190" t="s">
        <v>158</v>
      </c>
      <c r="E112" s="251" t="s">
        <v>296</v>
      </c>
      <c r="F112" s="19"/>
      <c r="G112" s="15"/>
      <c r="H112" s="15"/>
      <c r="I112" s="17">
        <f t="shared" si="29"/>
        <v>0</v>
      </c>
      <c r="J112" s="13">
        <f t="shared" si="24"/>
        <v>0</v>
      </c>
      <c r="K112" s="140" t="str">
        <f t="shared" si="26"/>
        <v/>
      </c>
      <c r="L112" s="161">
        <v>4965.8999999999996</v>
      </c>
      <c r="M112" s="13">
        <v>4965.8999999999996</v>
      </c>
      <c r="N112" s="13">
        <v>1965.9</v>
      </c>
      <c r="O112" s="15">
        <v>29.9</v>
      </c>
      <c r="P112" s="13">
        <f t="shared" si="21"/>
        <v>-1936</v>
      </c>
      <c r="Q112" s="175">
        <f t="shared" si="22"/>
        <v>1.5209318887023754E-2</v>
      </c>
      <c r="R112" s="179">
        <f t="shared" si="30"/>
        <v>4965.8999999999996</v>
      </c>
      <c r="S112" s="13">
        <f t="shared" si="31"/>
        <v>4965.8999999999996</v>
      </c>
      <c r="T112" s="13">
        <f t="shared" si="31"/>
        <v>1965.9</v>
      </c>
      <c r="U112" s="13">
        <f t="shared" si="31"/>
        <v>29.9</v>
      </c>
      <c r="V112" s="13">
        <f t="shared" si="32"/>
        <v>-1936</v>
      </c>
      <c r="W112" s="140">
        <f t="shared" si="23"/>
        <v>1.5209318887023754E-2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28.5" customHeight="1" thickBot="1" x14ac:dyDescent="0.35">
      <c r="A113" s="139"/>
      <c r="B113" s="83"/>
      <c r="C113" s="190"/>
      <c r="D113" s="190"/>
      <c r="E113" s="251" t="s">
        <v>349</v>
      </c>
      <c r="F113" s="19"/>
      <c r="G113" s="15"/>
      <c r="H113" s="15"/>
      <c r="I113" s="17">
        <f t="shared" si="29"/>
        <v>0</v>
      </c>
      <c r="J113" s="13">
        <f t="shared" si="24"/>
        <v>0</v>
      </c>
      <c r="K113" s="140" t="str">
        <f t="shared" si="26"/>
        <v/>
      </c>
      <c r="L113" s="161">
        <v>1936</v>
      </c>
      <c r="M113" s="13">
        <v>1936</v>
      </c>
      <c r="N113" s="13">
        <v>1936</v>
      </c>
      <c r="O113" s="15"/>
      <c r="P113" s="13">
        <f t="shared" si="21"/>
        <v>-1936</v>
      </c>
      <c r="Q113" s="175">
        <f t="shared" si="22"/>
        <v>0</v>
      </c>
      <c r="R113" s="179">
        <f t="shared" si="30"/>
        <v>1936</v>
      </c>
      <c r="S113" s="13">
        <f t="shared" si="31"/>
        <v>1936</v>
      </c>
      <c r="T113" s="13">
        <f t="shared" si="31"/>
        <v>1936</v>
      </c>
      <c r="U113" s="13">
        <f t="shared" si="31"/>
        <v>0</v>
      </c>
      <c r="V113" s="13">
        <f t="shared" si="32"/>
        <v>-1936</v>
      </c>
      <c r="W113" s="140">
        <f t="shared" si="23"/>
        <v>0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54.6" hidden="1" customHeight="1" thickBot="1" x14ac:dyDescent="0.35">
      <c r="A114" s="139"/>
      <c r="B114" s="83">
        <v>180404</v>
      </c>
      <c r="C114" s="190" t="s">
        <v>190</v>
      </c>
      <c r="D114" s="190" t="s">
        <v>76</v>
      </c>
      <c r="E114" s="251" t="s">
        <v>212</v>
      </c>
      <c r="F114" s="19"/>
      <c r="G114" s="15"/>
      <c r="H114" s="15"/>
      <c r="I114" s="17">
        <f t="shared" si="29"/>
        <v>0</v>
      </c>
      <c r="J114" s="13">
        <f t="shared" si="24"/>
        <v>0</v>
      </c>
      <c r="K114" s="140" t="str">
        <f t="shared" si="26"/>
        <v/>
      </c>
      <c r="L114" s="161"/>
      <c r="M114" s="13"/>
      <c r="N114" s="13"/>
      <c r="O114" s="13"/>
      <c r="P114" s="13">
        <f t="shared" si="21"/>
        <v>0</v>
      </c>
      <c r="Q114" s="175" t="str">
        <f t="shared" si="22"/>
        <v/>
      </c>
      <c r="R114" s="179">
        <f t="shared" si="30"/>
        <v>0</v>
      </c>
      <c r="S114" s="13">
        <f t="shared" si="31"/>
        <v>0</v>
      </c>
      <c r="T114" s="13">
        <f t="shared" si="31"/>
        <v>0</v>
      </c>
      <c r="U114" s="13">
        <f t="shared" si="31"/>
        <v>0</v>
      </c>
      <c r="V114" s="13">
        <f t="shared" si="32"/>
        <v>0</v>
      </c>
      <c r="W114" s="140" t="str">
        <f t="shared" si="23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86" customFormat="1" ht="69" hidden="1" customHeight="1" thickBot="1" x14ac:dyDescent="0.35">
      <c r="A115" s="141"/>
      <c r="B115" s="84"/>
      <c r="C115" s="191"/>
      <c r="D115" s="191"/>
      <c r="E115" s="255" t="s">
        <v>276</v>
      </c>
      <c r="F115" s="24"/>
      <c r="G115" s="25"/>
      <c r="H115" s="25"/>
      <c r="I115" s="38">
        <f t="shared" si="29"/>
        <v>0</v>
      </c>
      <c r="J115" s="13">
        <f t="shared" si="24"/>
        <v>0</v>
      </c>
      <c r="K115" s="140" t="str">
        <f t="shared" si="26"/>
        <v/>
      </c>
      <c r="L115" s="162"/>
      <c r="M115" s="25"/>
      <c r="N115" s="25"/>
      <c r="O115" s="25"/>
      <c r="P115" s="13">
        <f t="shared" si="21"/>
        <v>0</v>
      </c>
      <c r="Q115" s="175" t="str">
        <f t="shared" si="22"/>
        <v/>
      </c>
      <c r="R115" s="180">
        <f t="shared" si="30"/>
        <v>0</v>
      </c>
      <c r="S115" s="25">
        <f t="shared" si="31"/>
        <v>0</v>
      </c>
      <c r="T115" s="25">
        <f t="shared" si="31"/>
        <v>0</v>
      </c>
      <c r="U115" s="13">
        <f t="shared" si="31"/>
        <v>0</v>
      </c>
      <c r="V115" s="25">
        <f t="shared" si="32"/>
        <v>0</v>
      </c>
      <c r="W115" s="140" t="str">
        <f t="shared" si="23"/>
        <v/>
      </c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56"/>
      <c r="GC115" s="56"/>
      <c r="GD115" s="56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</row>
    <row r="116" spans="1:196" s="86" customFormat="1" ht="63.6" hidden="1" customHeight="1" thickBot="1" x14ac:dyDescent="0.35">
      <c r="A116" s="141"/>
      <c r="B116" s="84"/>
      <c r="C116" s="191"/>
      <c r="D116" s="191"/>
      <c r="E116" s="255" t="s">
        <v>275</v>
      </c>
      <c r="F116" s="24"/>
      <c r="G116" s="25"/>
      <c r="H116" s="25"/>
      <c r="I116" s="38">
        <f t="shared" si="29"/>
        <v>0</v>
      </c>
      <c r="J116" s="13">
        <f t="shared" si="24"/>
        <v>0</v>
      </c>
      <c r="K116" s="140" t="str">
        <f t="shared" si="26"/>
        <v/>
      </c>
      <c r="L116" s="162"/>
      <c r="M116" s="25"/>
      <c r="N116" s="25"/>
      <c r="O116" s="25"/>
      <c r="P116" s="13">
        <f t="shared" si="21"/>
        <v>0</v>
      </c>
      <c r="Q116" s="175" t="str">
        <f t="shared" si="22"/>
        <v/>
      </c>
      <c r="R116" s="180">
        <f t="shared" si="30"/>
        <v>0</v>
      </c>
      <c r="S116" s="25">
        <f t="shared" si="31"/>
        <v>0</v>
      </c>
      <c r="T116" s="25">
        <f t="shared" si="31"/>
        <v>0</v>
      </c>
      <c r="U116" s="13">
        <f t="shared" si="31"/>
        <v>0</v>
      </c>
      <c r="V116" s="25">
        <f t="shared" si="32"/>
        <v>0</v>
      </c>
      <c r="W116" s="140" t="str">
        <f t="shared" si="23"/>
        <v/>
      </c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</row>
    <row r="117" spans="1:196" s="5" customFormat="1" ht="40.15" hidden="1" customHeight="1" thickBot="1" x14ac:dyDescent="0.35">
      <c r="A117" s="139"/>
      <c r="B117" s="83"/>
      <c r="C117" s="190" t="s">
        <v>199</v>
      </c>
      <c r="D117" s="190" t="s">
        <v>76</v>
      </c>
      <c r="E117" s="251" t="s">
        <v>200</v>
      </c>
      <c r="F117" s="19"/>
      <c r="G117" s="15"/>
      <c r="H117" s="15"/>
      <c r="I117" s="17">
        <f t="shared" si="29"/>
        <v>0</v>
      </c>
      <c r="J117" s="13">
        <f t="shared" si="24"/>
        <v>0</v>
      </c>
      <c r="K117" s="140" t="str">
        <f t="shared" si="26"/>
        <v/>
      </c>
      <c r="L117" s="161"/>
      <c r="M117" s="13"/>
      <c r="N117" s="13"/>
      <c r="O117" s="15"/>
      <c r="P117" s="13">
        <f t="shared" si="21"/>
        <v>0</v>
      </c>
      <c r="Q117" s="175" t="str">
        <f t="shared" si="22"/>
        <v/>
      </c>
      <c r="R117" s="179">
        <f t="shared" si="30"/>
        <v>0</v>
      </c>
      <c r="S117" s="13">
        <f t="shared" si="31"/>
        <v>0</v>
      </c>
      <c r="T117" s="13">
        <f t="shared" si="31"/>
        <v>0</v>
      </c>
      <c r="U117" s="13">
        <f t="shared" si="31"/>
        <v>0</v>
      </c>
      <c r="V117" s="13">
        <f t="shared" si="32"/>
        <v>0</v>
      </c>
      <c r="W117" s="140" t="str">
        <f t="shared" si="23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39" customHeight="1" thickBot="1" x14ac:dyDescent="0.35">
      <c r="A118" s="139"/>
      <c r="B118" s="83"/>
      <c r="C118" s="190" t="s">
        <v>255</v>
      </c>
      <c r="D118" s="190" t="s">
        <v>76</v>
      </c>
      <c r="E118" s="251" t="s">
        <v>350</v>
      </c>
      <c r="F118" s="19"/>
      <c r="G118" s="15"/>
      <c r="H118" s="15"/>
      <c r="I118" s="17">
        <f t="shared" si="29"/>
        <v>0</v>
      </c>
      <c r="J118" s="13">
        <f t="shared" si="24"/>
        <v>0</v>
      </c>
      <c r="K118" s="140" t="str">
        <f t="shared" si="26"/>
        <v/>
      </c>
      <c r="L118" s="161">
        <v>160</v>
      </c>
      <c r="M118" s="13">
        <v>160</v>
      </c>
      <c r="N118" s="13"/>
      <c r="O118" s="15"/>
      <c r="P118" s="13">
        <f t="shared" si="21"/>
        <v>0</v>
      </c>
      <c r="Q118" s="175" t="str">
        <f t="shared" si="22"/>
        <v/>
      </c>
      <c r="R118" s="179">
        <f t="shared" si="30"/>
        <v>160</v>
      </c>
      <c r="S118" s="13">
        <f t="shared" si="31"/>
        <v>160</v>
      </c>
      <c r="T118" s="13">
        <f t="shared" si="31"/>
        <v>0</v>
      </c>
      <c r="U118" s="13">
        <f t="shared" si="31"/>
        <v>0</v>
      </c>
      <c r="V118" s="13">
        <f t="shared" si="32"/>
        <v>0</v>
      </c>
      <c r="W118" s="140" t="str">
        <f t="shared" si="23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86" customFormat="1" ht="52.9" hidden="1" customHeight="1" thickBot="1" x14ac:dyDescent="0.35">
      <c r="A119" s="141"/>
      <c r="B119" s="84"/>
      <c r="C119" s="191"/>
      <c r="D119" s="191"/>
      <c r="E119" s="255" t="s">
        <v>256</v>
      </c>
      <c r="F119" s="24"/>
      <c r="G119" s="25"/>
      <c r="H119" s="25"/>
      <c r="I119" s="38">
        <f t="shared" si="29"/>
        <v>0</v>
      </c>
      <c r="J119" s="13">
        <f t="shared" si="24"/>
        <v>0</v>
      </c>
      <c r="K119" s="140" t="str">
        <f t="shared" si="26"/>
        <v/>
      </c>
      <c r="L119" s="162"/>
      <c r="M119" s="25"/>
      <c r="N119" s="25"/>
      <c r="O119" s="25"/>
      <c r="P119" s="13">
        <f t="shared" si="21"/>
        <v>0</v>
      </c>
      <c r="Q119" s="175" t="str">
        <f t="shared" si="22"/>
        <v/>
      </c>
      <c r="R119" s="180">
        <f t="shared" si="30"/>
        <v>0</v>
      </c>
      <c r="S119" s="25">
        <f t="shared" si="31"/>
        <v>0</v>
      </c>
      <c r="T119" s="25">
        <f t="shared" si="31"/>
        <v>0</v>
      </c>
      <c r="U119" s="13">
        <f t="shared" si="31"/>
        <v>0</v>
      </c>
      <c r="V119" s="25">
        <f t="shared" si="32"/>
        <v>0</v>
      </c>
      <c r="W119" s="140" t="str">
        <f t="shared" si="23"/>
        <v/>
      </c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  <c r="GB119" s="56"/>
      <c r="GC119" s="56"/>
      <c r="GD119" s="56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</row>
    <row r="120" spans="1:196" s="5" customFormat="1" ht="40.5" customHeight="1" thickBot="1" x14ac:dyDescent="0.35">
      <c r="A120" s="139"/>
      <c r="B120" s="83"/>
      <c r="C120" s="190" t="s">
        <v>169</v>
      </c>
      <c r="D120" s="190" t="s">
        <v>78</v>
      </c>
      <c r="E120" s="251" t="s">
        <v>170</v>
      </c>
      <c r="F120" s="19">
        <v>17436.099999999999</v>
      </c>
      <c r="G120" s="15">
        <v>10754.7</v>
      </c>
      <c r="H120" s="15">
        <v>1304.4000000000001</v>
      </c>
      <c r="I120" s="17">
        <f t="shared" si="29"/>
        <v>2.673214810590476E-3</v>
      </c>
      <c r="J120" s="13">
        <f t="shared" si="24"/>
        <v>-9450.3000000000011</v>
      </c>
      <c r="K120" s="140">
        <f t="shared" si="26"/>
        <v>0.1212865072944852</v>
      </c>
      <c r="L120" s="161">
        <v>4600</v>
      </c>
      <c r="M120" s="13">
        <v>4600</v>
      </c>
      <c r="N120" s="13">
        <v>64.900000000000006</v>
      </c>
      <c r="O120" s="15"/>
      <c r="P120" s="13">
        <f t="shared" si="21"/>
        <v>-64.900000000000006</v>
      </c>
      <c r="Q120" s="175">
        <f t="shared" si="22"/>
        <v>0</v>
      </c>
      <c r="R120" s="179">
        <f t="shared" si="30"/>
        <v>22036.1</v>
      </c>
      <c r="S120" s="13">
        <f t="shared" si="31"/>
        <v>22036.1</v>
      </c>
      <c r="T120" s="13">
        <f t="shared" si="31"/>
        <v>10819.6</v>
      </c>
      <c r="U120" s="13">
        <f t="shared" si="31"/>
        <v>1304.4000000000001</v>
      </c>
      <c r="V120" s="13">
        <f t="shared" si="32"/>
        <v>-9515.2000000000007</v>
      </c>
      <c r="W120" s="140">
        <f t="shared" si="23"/>
        <v>0.12055898554475213</v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5" customFormat="1" ht="42" hidden="1" customHeight="1" thickBot="1" x14ac:dyDescent="0.35">
      <c r="A121" s="139"/>
      <c r="B121" s="83"/>
      <c r="C121" s="190" t="s">
        <v>227</v>
      </c>
      <c r="D121" s="190" t="s">
        <v>228</v>
      </c>
      <c r="E121" s="251" t="s">
        <v>229</v>
      </c>
      <c r="F121" s="19"/>
      <c r="G121" s="15"/>
      <c r="H121" s="15"/>
      <c r="I121" s="17">
        <f t="shared" si="29"/>
        <v>0</v>
      </c>
      <c r="J121" s="13">
        <f t="shared" si="24"/>
        <v>0</v>
      </c>
      <c r="K121" s="140" t="str">
        <f t="shared" si="26"/>
        <v/>
      </c>
      <c r="L121" s="161"/>
      <c r="M121" s="13"/>
      <c r="N121" s="13"/>
      <c r="O121" s="15"/>
      <c r="P121" s="13">
        <f t="shared" si="21"/>
        <v>0</v>
      </c>
      <c r="Q121" s="175" t="str">
        <f t="shared" si="22"/>
        <v/>
      </c>
      <c r="R121" s="179">
        <f t="shared" si="30"/>
        <v>0</v>
      </c>
      <c r="S121" s="13">
        <f t="shared" si="31"/>
        <v>0</v>
      </c>
      <c r="T121" s="13">
        <f t="shared" si="31"/>
        <v>0</v>
      </c>
      <c r="U121" s="13">
        <f>SUM(H121,O121)</f>
        <v>0</v>
      </c>
      <c r="V121" s="13">
        <f>U121-T121</f>
        <v>0</v>
      </c>
      <c r="W121" s="140" t="str">
        <f>IFERROR(100%*(U121/T121),"")</f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58.5" hidden="1" customHeight="1" thickBot="1" x14ac:dyDescent="0.35">
      <c r="A122" s="139">
        <v>21</v>
      </c>
      <c r="B122" s="83">
        <v>180404</v>
      </c>
      <c r="C122" s="190" t="s">
        <v>144</v>
      </c>
      <c r="D122" s="190" t="s">
        <v>79</v>
      </c>
      <c r="E122" s="251" t="s">
        <v>82</v>
      </c>
      <c r="F122" s="19"/>
      <c r="G122" s="15"/>
      <c r="H122" s="15"/>
      <c r="I122" s="17">
        <f t="shared" si="29"/>
        <v>0</v>
      </c>
      <c r="J122" s="13">
        <f t="shared" si="24"/>
        <v>0</v>
      </c>
      <c r="K122" s="140" t="str">
        <f t="shared" si="26"/>
        <v/>
      </c>
      <c r="L122" s="161"/>
      <c r="M122" s="13"/>
      <c r="N122" s="13"/>
      <c r="O122" s="15"/>
      <c r="P122" s="13">
        <f t="shared" si="21"/>
        <v>0</v>
      </c>
      <c r="Q122" s="175" t="str">
        <f t="shared" si="22"/>
        <v/>
      </c>
      <c r="R122" s="179">
        <f t="shared" si="30"/>
        <v>0</v>
      </c>
      <c r="S122" s="13">
        <f t="shared" si="31"/>
        <v>0</v>
      </c>
      <c r="T122" s="13">
        <f t="shared" si="31"/>
        <v>0</v>
      </c>
      <c r="U122" s="13">
        <f t="shared" si="31"/>
        <v>0</v>
      </c>
      <c r="V122" s="13">
        <f t="shared" ref="V122:V129" si="36">U122-T122</f>
        <v>0</v>
      </c>
      <c r="W122" s="140" t="str">
        <f t="shared" ref="W122:W137" si="37"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28.5" customHeight="1" thickBot="1" x14ac:dyDescent="0.35">
      <c r="A123" s="139"/>
      <c r="B123" s="83">
        <v>180404</v>
      </c>
      <c r="C123" s="190" t="s">
        <v>161</v>
      </c>
      <c r="D123" s="190" t="s">
        <v>80</v>
      </c>
      <c r="E123" s="251" t="s">
        <v>81</v>
      </c>
      <c r="F123" s="19"/>
      <c r="G123" s="15"/>
      <c r="H123" s="15"/>
      <c r="I123" s="17">
        <f t="shared" si="29"/>
        <v>0</v>
      </c>
      <c r="J123" s="13">
        <f t="shared" si="24"/>
        <v>0</v>
      </c>
      <c r="K123" s="140" t="str">
        <f t="shared" si="26"/>
        <v/>
      </c>
      <c r="L123" s="161">
        <v>1488.2</v>
      </c>
      <c r="M123" s="13">
        <v>1488.2</v>
      </c>
      <c r="N123" s="13">
        <v>1488.2</v>
      </c>
      <c r="O123" s="15">
        <v>30</v>
      </c>
      <c r="P123" s="13">
        <f t="shared" si="21"/>
        <v>-1458.2</v>
      </c>
      <c r="Q123" s="175">
        <f t="shared" si="22"/>
        <v>2.015858083590915E-2</v>
      </c>
      <c r="R123" s="179">
        <f t="shared" si="30"/>
        <v>1488.2</v>
      </c>
      <c r="S123" s="13">
        <f t="shared" si="31"/>
        <v>1488.2</v>
      </c>
      <c r="T123" s="13">
        <f t="shared" si="31"/>
        <v>1488.2</v>
      </c>
      <c r="U123" s="13">
        <f t="shared" si="31"/>
        <v>30</v>
      </c>
      <c r="V123" s="13">
        <f t="shared" si="36"/>
        <v>-1458.2</v>
      </c>
      <c r="W123" s="140">
        <f t="shared" si="37"/>
        <v>2.015858083590915E-2</v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1" customFormat="1" ht="58.5" hidden="1" customHeight="1" x14ac:dyDescent="0.3">
      <c r="A124" s="139">
        <v>22</v>
      </c>
      <c r="B124" s="83"/>
      <c r="C124" s="190" t="s">
        <v>205</v>
      </c>
      <c r="D124" s="190" t="s">
        <v>76</v>
      </c>
      <c r="E124" s="251" t="s">
        <v>208</v>
      </c>
      <c r="F124" s="19"/>
      <c r="G124" s="15"/>
      <c r="H124" s="15"/>
      <c r="I124" s="17">
        <f t="shared" si="29"/>
        <v>0</v>
      </c>
      <c r="J124" s="13">
        <f t="shared" si="24"/>
        <v>0</v>
      </c>
      <c r="K124" s="140" t="str">
        <f t="shared" si="26"/>
        <v/>
      </c>
      <c r="L124" s="161"/>
      <c r="M124" s="13"/>
      <c r="N124" s="13"/>
      <c r="O124" s="15"/>
      <c r="P124" s="12">
        <f t="shared" si="21"/>
        <v>0</v>
      </c>
      <c r="Q124" s="175" t="str">
        <f t="shared" si="22"/>
        <v/>
      </c>
      <c r="R124" s="179">
        <f t="shared" si="30"/>
        <v>0</v>
      </c>
      <c r="S124" s="13">
        <f t="shared" si="31"/>
        <v>0</v>
      </c>
      <c r="T124" s="13">
        <f t="shared" si="31"/>
        <v>0</v>
      </c>
      <c r="U124" s="13">
        <f t="shared" si="31"/>
        <v>0</v>
      </c>
      <c r="V124" s="13">
        <f t="shared" si="36"/>
        <v>0</v>
      </c>
      <c r="W124" s="140" t="str">
        <f t="shared" si="37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3">
      <c r="A125" s="139">
        <v>24</v>
      </c>
      <c r="B125" s="83"/>
      <c r="C125" s="190" t="s">
        <v>163</v>
      </c>
      <c r="D125" s="190" t="s">
        <v>84</v>
      </c>
      <c r="E125" s="251" t="s">
        <v>164</v>
      </c>
      <c r="F125" s="19"/>
      <c r="G125" s="15"/>
      <c r="H125" s="15"/>
      <c r="I125" s="17">
        <f t="shared" si="29"/>
        <v>0</v>
      </c>
      <c r="J125" s="13">
        <f t="shared" si="24"/>
        <v>0</v>
      </c>
      <c r="K125" s="140" t="str">
        <f t="shared" si="26"/>
        <v/>
      </c>
      <c r="L125" s="161"/>
      <c r="M125" s="13"/>
      <c r="N125" s="13"/>
      <c r="O125" s="15"/>
      <c r="P125" s="12">
        <f t="shared" si="21"/>
        <v>0</v>
      </c>
      <c r="Q125" s="175" t="str">
        <f t="shared" si="22"/>
        <v/>
      </c>
      <c r="R125" s="179">
        <f t="shared" si="30"/>
        <v>0</v>
      </c>
      <c r="S125" s="13">
        <f t="shared" si="31"/>
        <v>0</v>
      </c>
      <c r="T125" s="13">
        <f t="shared" si="31"/>
        <v>0</v>
      </c>
      <c r="U125" s="13">
        <f t="shared" si="31"/>
        <v>0</v>
      </c>
      <c r="V125" s="13">
        <f t="shared" si="36"/>
        <v>0</v>
      </c>
      <c r="W125" s="140" t="str">
        <f t="shared" si="3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69" customFormat="1" ht="58.5" hidden="1" customHeight="1" x14ac:dyDescent="0.3">
      <c r="A126" s="143"/>
      <c r="B126" s="61"/>
      <c r="C126" s="192"/>
      <c r="D126" s="193"/>
      <c r="E126" s="247" t="s">
        <v>197</v>
      </c>
      <c r="F126" s="30"/>
      <c r="G126" s="31"/>
      <c r="H126" s="44"/>
      <c r="I126" s="17">
        <f t="shared" si="29"/>
        <v>0</v>
      </c>
      <c r="J126" s="13">
        <f t="shared" si="24"/>
        <v>0</v>
      </c>
      <c r="K126" s="140" t="str">
        <f t="shared" si="26"/>
        <v/>
      </c>
      <c r="L126" s="162"/>
      <c r="M126" s="25"/>
      <c r="N126" s="25"/>
      <c r="O126" s="25"/>
      <c r="P126" s="12">
        <f t="shared" si="21"/>
        <v>0</v>
      </c>
      <c r="Q126" s="175" t="str">
        <f t="shared" si="22"/>
        <v/>
      </c>
      <c r="R126" s="179">
        <f t="shared" si="30"/>
        <v>0</v>
      </c>
      <c r="S126" s="13">
        <f t="shared" si="31"/>
        <v>0</v>
      </c>
      <c r="T126" s="13">
        <f t="shared" si="31"/>
        <v>0</v>
      </c>
      <c r="U126" s="13">
        <f t="shared" si="31"/>
        <v>0</v>
      </c>
      <c r="V126" s="13">
        <f t="shared" si="36"/>
        <v>0</v>
      </c>
      <c r="W126" s="140" t="str">
        <f t="shared" si="37"/>
        <v/>
      </c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  <c r="CT126" s="67"/>
      <c r="CU126" s="67"/>
      <c r="CV126" s="67"/>
      <c r="CW126" s="67"/>
      <c r="CX126" s="67"/>
      <c r="CY126" s="67"/>
      <c r="CZ126" s="67"/>
      <c r="DA126" s="67"/>
      <c r="DB126" s="67"/>
      <c r="DC126" s="67"/>
      <c r="DD126" s="67"/>
      <c r="DE126" s="67"/>
      <c r="DF126" s="67"/>
      <c r="DG126" s="67"/>
      <c r="DH126" s="67"/>
      <c r="DI126" s="67"/>
      <c r="DJ126" s="67"/>
      <c r="DK126" s="67"/>
      <c r="DL126" s="67"/>
      <c r="DM126" s="67"/>
      <c r="DN126" s="67"/>
      <c r="DO126" s="67"/>
      <c r="DP126" s="67"/>
      <c r="DQ126" s="67"/>
      <c r="DR126" s="67"/>
      <c r="DS126" s="67"/>
      <c r="DT126" s="67"/>
      <c r="DU126" s="67"/>
      <c r="DV126" s="67"/>
      <c r="DW126" s="67"/>
      <c r="DX126" s="67"/>
      <c r="DY126" s="67"/>
      <c r="DZ126" s="67"/>
      <c r="EA126" s="67"/>
      <c r="EB126" s="67"/>
      <c r="EC126" s="67"/>
      <c r="ED126" s="67"/>
      <c r="EE126" s="67"/>
      <c r="EF126" s="67"/>
      <c r="EG126" s="67"/>
      <c r="EH126" s="67"/>
      <c r="EI126" s="67"/>
      <c r="EJ126" s="67"/>
      <c r="EK126" s="67"/>
      <c r="EL126" s="67"/>
      <c r="EM126" s="67"/>
      <c r="EN126" s="67"/>
      <c r="EO126" s="67"/>
      <c r="EP126" s="67"/>
      <c r="EQ126" s="67"/>
      <c r="ER126" s="67"/>
      <c r="ES126" s="67"/>
      <c r="ET126" s="67"/>
      <c r="EU126" s="67"/>
      <c r="EV126" s="67"/>
      <c r="EW126" s="67"/>
      <c r="EX126" s="67"/>
      <c r="EY126" s="67"/>
      <c r="EZ126" s="67"/>
      <c r="FA126" s="67"/>
      <c r="FB126" s="67"/>
      <c r="FC126" s="67"/>
      <c r="FD126" s="67"/>
      <c r="FE126" s="67"/>
      <c r="FF126" s="67"/>
      <c r="FG126" s="67"/>
      <c r="FH126" s="67"/>
      <c r="FI126" s="67"/>
      <c r="FJ126" s="67"/>
      <c r="FK126" s="67"/>
      <c r="FL126" s="67"/>
      <c r="FM126" s="67"/>
      <c r="FN126" s="67"/>
      <c r="FO126" s="67"/>
      <c r="FP126" s="67"/>
      <c r="FQ126" s="67"/>
      <c r="FR126" s="67"/>
      <c r="FS126" s="67"/>
      <c r="FT126" s="67"/>
      <c r="FU126" s="67"/>
      <c r="FV126" s="67"/>
      <c r="FW126" s="67"/>
      <c r="FX126" s="67"/>
      <c r="FY126" s="67"/>
      <c r="FZ126" s="67"/>
      <c r="GA126" s="67"/>
      <c r="GB126" s="67"/>
      <c r="GC126" s="67"/>
      <c r="GD126" s="67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</row>
    <row r="127" spans="1:196" s="69" customFormat="1" ht="58.5" hidden="1" customHeight="1" x14ac:dyDescent="0.3">
      <c r="A127" s="143"/>
      <c r="B127" s="61"/>
      <c r="C127" s="192"/>
      <c r="D127" s="193"/>
      <c r="E127" s="247" t="s">
        <v>198</v>
      </c>
      <c r="F127" s="30"/>
      <c r="G127" s="31"/>
      <c r="H127" s="44"/>
      <c r="I127" s="17">
        <f t="shared" si="29"/>
        <v>0</v>
      </c>
      <c r="J127" s="13">
        <f t="shared" si="24"/>
        <v>0</v>
      </c>
      <c r="K127" s="140" t="str">
        <f t="shared" si="26"/>
        <v/>
      </c>
      <c r="L127" s="162"/>
      <c r="M127" s="25"/>
      <c r="N127" s="25"/>
      <c r="O127" s="25"/>
      <c r="P127" s="12">
        <f t="shared" si="21"/>
        <v>0</v>
      </c>
      <c r="Q127" s="175" t="str">
        <f t="shared" si="22"/>
        <v/>
      </c>
      <c r="R127" s="179">
        <f t="shared" si="30"/>
        <v>0</v>
      </c>
      <c r="S127" s="13">
        <f t="shared" si="31"/>
        <v>0</v>
      </c>
      <c r="T127" s="13">
        <f t="shared" si="31"/>
        <v>0</v>
      </c>
      <c r="U127" s="13">
        <f t="shared" si="31"/>
        <v>0</v>
      </c>
      <c r="V127" s="13">
        <f t="shared" si="36"/>
        <v>0</v>
      </c>
      <c r="W127" s="140" t="str">
        <f t="shared" si="37"/>
        <v/>
      </c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7"/>
      <c r="CZ127" s="67"/>
      <c r="DA127" s="67"/>
      <c r="DB127" s="67"/>
      <c r="DC127" s="67"/>
      <c r="DD127" s="67"/>
      <c r="DE127" s="67"/>
      <c r="DF127" s="67"/>
      <c r="DG127" s="67"/>
      <c r="DH127" s="67"/>
      <c r="DI127" s="67"/>
      <c r="DJ127" s="67"/>
      <c r="DK127" s="67"/>
      <c r="DL127" s="67"/>
      <c r="DM127" s="67"/>
      <c r="DN127" s="67"/>
      <c r="DO127" s="67"/>
      <c r="DP127" s="67"/>
      <c r="DQ127" s="67"/>
      <c r="DR127" s="67"/>
      <c r="DS127" s="67"/>
      <c r="DT127" s="67"/>
      <c r="DU127" s="67"/>
      <c r="DV127" s="67"/>
      <c r="DW127" s="67"/>
      <c r="DX127" s="67"/>
      <c r="DY127" s="67"/>
      <c r="DZ127" s="67"/>
      <c r="EA127" s="67"/>
      <c r="EB127" s="67"/>
      <c r="EC127" s="67"/>
      <c r="ED127" s="67"/>
      <c r="EE127" s="67"/>
      <c r="EF127" s="67"/>
      <c r="EG127" s="67"/>
      <c r="EH127" s="67"/>
      <c r="EI127" s="67"/>
      <c r="EJ127" s="67"/>
      <c r="EK127" s="67"/>
      <c r="EL127" s="67"/>
      <c r="EM127" s="67"/>
      <c r="EN127" s="67"/>
      <c r="EO127" s="67"/>
      <c r="EP127" s="67"/>
      <c r="EQ127" s="67"/>
      <c r="ER127" s="67"/>
      <c r="ES127" s="67"/>
      <c r="ET127" s="67"/>
      <c r="EU127" s="67"/>
      <c r="EV127" s="67"/>
      <c r="EW127" s="67"/>
      <c r="EX127" s="67"/>
      <c r="EY127" s="67"/>
      <c r="EZ127" s="67"/>
      <c r="FA127" s="67"/>
      <c r="FB127" s="67"/>
      <c r="FC127" s="67"/>
      <c r="FD127" s="67"/>
      <c r="FE127" s="67"/>
      <c r="FF127" s="67"/>
      <c r="FG127" s="67"/>
      <c r="FH127" s="67"/>
      <c r="FI127" s="67"/>
      <c r="FJ127" s="67"/>
      <c r="FK127" s="67"/>
      <c r="FL127" s="67"/>
      <c r="FM127" s="67"/>
      <c r="FN127" s="67"/>
      <c r="FO127" s="67"/>
      <c r="FP127" s="67"/>
      <c r="FQ127" s="67"/>
      <c r="FR127" s="67"/>
      <c r="FS127" s="67"/>
      <c r="FT127" s="67"/>
      <c r="FU127" s="67"/>
      <c r="FV127" s="67"/>
      <c r="FW127" s="67"/>
      <c r="FX127" s="67"/>
      <c r="FY127" s="67"/>
      <c r="FZ127" s="67"/>
      <c r="GA127" s="67"/>
      <c r="GB127" s="67"/>
      <c r="GC127" s="67"/>
      <c r="GD127" s="67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</row>
    <row r="128" spans="1:196" s="1" customFormat="1" ht="58.5" hidden="1" customHeight="1" x14ac:dyDescent="0.3">
      <c r="A128" s="139">
        <v>25</v>
      </c>
      <c r="B128" s="83"/>
      <c r="C128" s="190" t="s">
        <v>188</v>
      </c>
      <c r="D128" s="190" t="s">
        <v>83</v>
      </c>
      <c r="E128" s="251" t="s">
        <v>189</v>
      </c>
      <c r="F128" s="19"/>
      <c r="G128" s="15"/>
      <c r="H128" s="15"/>
      <c r="I128" s="17">
        <f t="shared" si="29"/>
        <v>0</v>
      </c>
      <c r="J128" s="13">
        <f t="shared" si="24"/>
        <v>0</v>
      </c>
      <c r="K128" s="140" t="str">
        <f t="shared" si="26"/>
        <v/>
      </c>
      <c r="L128" s="161"/>
      <c r="M128" s="13"/>
      <c r="N128" s="13"/>
      <c r="O128" s="15"/>
      <c r="P128" s="12">
        <f t="shared" si="21"/>
        <v>0</v>
      </c>
      <c r="Q128" s="175" t="str">
        <f t="shared" si="22"/>
        <v/>
      </c>
      <c r="R128" s="179">
        <f t="shared" si="30"/>
        <v>0</v>
      </c>
      <c r="S128" s="13">
        <f t="shared" si="31"/>
        <v>0</v>
      </c>
      <c r="T128" s="13">
        <f t="shared" si="31"/>
        <v>0</v>
      </c>
      <c r="U128" s="13">
        <f t="shared" si="31"/>
        <v>0</v>
      </c>
      <c r="V128" s="13">
        <f t="shared" si="36"/>
        <v>0</v>
      </c>
      <c r="W128" s="140" t="str">
        <f t="shared" si="37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1" customFormat="1" ht="39" hidden="1" customHeight="1" x14ac:dyDescent="0.3">
      <c r="A129" s="139"/>
      <c r="B129" s="83"/>
      <c r="C129" s="190" t="s">
        <v>207</v>
      </c>
      <c r="D129" s="190" t="s">
        <v>76</v>
      </c>
      <c r="E129" s="251" t="s">
        <v>162</v>
      </c>
      <c r="F129" s="19"/>
      <c r="G129" s="15"/>
      <c r="H129" s="15"/>
      <c r="I129" s="17">
        <f t="shared" si="29"/>
        <v>0</v>
      </c>
      <c r="J129" s="13">
        <f t="shared" si="24"/>
        <v>0</v>
      </c>
      <c r="K129" s="140" t="str">
        <f t="shared" si="26"/>
        <v/>
      </c>
      <c r="L129" s="161"/>
      <c r="M129" s="13"/>
      <c r="N129" s="13"/>
      <c r="O129" s="15"/>
      <c r="P129" s="12">
        <f t="shared" si="21"/>
        <v>0</v>
      </c>
      <c r="Q129" s="175" t="str">
        <f t="shared" si="22"/>
        <v/>
      </c>
      <c r="R129" s="179">
        <f t="shared" si="30"/>
        <v>0</v>
      </c>
      <c r="S129" s="13">
        <f t="shared" si="31"/>
        <v>0</v>
      </c>
      <c r="T129" s="13">
        <f t="shared" si="31"/>
        <v>0</v>
      </c>
      <c r="U129" s="13">
        <f t="shared" si="31"/>
        <v>0</v>
      </c>
      <c r="V129" s="13">
        <f t="shared" si="36"/>
        <v>0</v>
      </c>
      <c r="W129" s="140" t="str">
        <f t="shared" si="37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58.5" hidden="1" customHeight="1" x14ac:dyDescent="0.3">
      <c r="A130" s="139">
        <v>24</v>
      </c>
      <c r="B130" s="83"/>
      <c r="C130" s="190" t="s">
        <v>163</v>
      </c>
      <c r="D130" s="190" t="s">
        <v>84</v>
      </c>
      <c r="E130" s="251" t="s">
        <v>164</v>
      </c>
      <c r="F130" s="19"/>
      <c r="G130" s="15"/>
      <c r="H130" s="15"/>
      <c r="I130" s="17">
        <f t="shared" si="29"/>
        <v>0</v>
      </c>
      <c r="J130" s="13">
        <f t="shared" si="24"/>
        <v>0</v>
      </c>
      <c r="K130" s="140" t="str">
        <f t="shared" si="26"/>
        <v/>
      </c>
      <c r="L130" s="161"/>
      <c r="M130" s="13"/>
      <c r="N130" s="13"/>
      <c r="O130" s="15"/>
      <c r="P130" s="12">
        <f t="shared" si="21"/>
        <v>0</v>
      </c>
      <c r="Q130" s="175" t="str">
        <f t="shared" si="22"/>
        <v/>
      </c>
      <c r="R130" s="179">
        <f t="shared" si="30"/>
        <v>0</v>
      </c>
      <c r="S130" s="13">
        <f t="shared" si="31"/>
        <v>0</v>
      </c>
      <c r="T130" s="13">
        <f t="shared" si="31"/>
        <v>0</v>
      </c>
      <c r="U130" s="13">
        <f t="shared" si="31"/>
        <v>0</v>
      </c>
      <c r="V130" s="13">
        <f t="shared" si="32"/>
        <v>0</v>
      </c>
      <c r="W130" s="140" t="str">
        <f t="shared" si="3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86" customFormat="1" ht="54.75" hidden="1" customHeight="1" thickBot="1" x14ac:dyDescent="0.35">
      <c r="A131" s="141"/>
      <c r="B131" s="84"/>
      <c r="C131" s="191"/>
      <c r="D131" s="191"/>
      <c r="E131" s="255" t="s">
        <v>220</v>
      </c>
      <c r="F131" s="24"/>
      <c r="G131" s="25"/>
      <c r="H131" s="25"/>
      <c r="I131" s="17">
        <f t="shared" si="29"/>
        <v>0</v>
      </c>
      <c r="J131" s="13">
        <f t="shared" si="24"/>
        <v>0</v>
      </c>
      <c r="K131" s="140" t="str">
        <f t="shared" si="26"/>
        <v/>
      </c>
      <c r="L131" s="162"/>
      <c r="M131" s="25"/>
      <c r="N131" s="25"/>
      <c r="O131" s="25"/>
      <c r="P131" s="12">
        <f t="shared" si="21"/>
        <v>0</v>
      </c>
      <c r="Q131" s="175" t="str">
        <f t="shared" si="22"/>
        <v/>
      </c>
      <c r="R131" s="179">
        <f t="shared" si="30"/>
        <v>0</v>
      </c>
      <c r="S131" s="13">
        <f t="shared" si="31"/>
        <v>0</v>
      </c>
      <c r="T131" s="13">
        <f t="shared" si="31"/>
        <v>0</v>
      </c>
      <c r="U131" s="13">
        <f t="shared" si="31"/>
        <v>0</v>
      </c>
      <c r="V131" s="13">
        <f t="shared" si="32"/>
        <v>0</v>
      </c>
      <c r="W131" s="140" t="str">
        <f t="shared" si="37"/>
        <v/>
      </c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56"/>
      <c r="GC131" s="56"/>
      <c r="GD131" s="56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</row>
    <row r="132" spans="1:196" s="86" customFormat="1" ht="41.25" hidden="1" customHeight="1" thickBot="1" x14ac:dyDescent="0.35">
      <c r="A132" s="141"/>
      <c r="B132" s="84"/>
      <c r="C132" s="191"/>
      <c r="D132" s="191"/>
      <c r="E132" s="255" t="s">
        <v>221</v>
      </c>
      <c r="F132" s="24"/>
      <c r="G132" s="25"/>
      <c r="H132" s="25"/>
      <c r="I132" s="17">
        <f t="shared" si="29"/>
        <v>0</v>
      </c>
      <c r="J132" s="13">
        <f t="shared" si="24"/>
        <v>0</v>
      </c>
      <c r="K132" s="140" t="str">
        <f t="shared" si="26"/>
        <v/>
      </c>
      <c r="L132" s="162"/>
      <c r="M132" s="25"/>
      <c r="N132" s="25"/>
      <c r="O132" s="25"/>
      <c r="P132" s="12">
        <f t="shared" si="21"/>
        <v>0</v>
      </c>
      <c r="Q132" s="175" t="str">
        <f t="shared" si="22"/>
        <v/>
      </c>
      <c r="R132" s="179">
        <f t="shared" si="30"/>
        <v>0</v>
      </c>
      <c r="S132" s="13">
        <f t="shared" si="31"/>
        <v>0</v>
      </c>
      <c r="T132" s="13">
        <f t="shared" si="31"/>
        <v>0</v>
      </c>
      <c r="U132" s="13">
        <f t="shared" si="31"/>
        <v>0</v>
      </c>
      <c r="V132" s="13">
        <f t="shared" si="32"/>
        <v>0</v>
      </c>
      <c r="W132" s="140" t="str">
        <f t="shared" si="37"/>
        <v/>
      </c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</row>
    <row r="133" spans="1:196" s="1" customFormat="1" ht="39.75" hidden="1" customHeight="1" x14ac:dyDescent="0.3">
      <c r="A133" s="139">
        <v>25</v>
      </c>
      <c r="B133" s="83"/>
      <c r="C133" s="190" t="s">
        <v>188</v>
      </c>
      <c r="D133" s="190" t="s">
        <v>83</v>
      </c>
      <c r="E133" s="251" t="s">
        <v>189</v>
      </c>
      <c r="F133" s="19"/>
      <c r="G133" s="15"/>
      <c r="H133" s="15"/>
      <c r="I133" s="17">
        <f t="shared" si="29"/>
        <v>0</v>
      </c>
      <c r="J133" s="13">
        <f t="shared" si="24"/>
        <v>0</v>
      </c>
      <c r="K133" s="140" t="str">
        <f t="shared" si="26"/>
        <v/>
      </c>
      <c r="L133" s="161"/>
      <c r="M133" s="13"/>
      <c r="N133" s="13"/>
      <c r="O133" s="15"/>
      <c r="P133" s="12">
        <f t="shared" si="21"/>
        <v>0</v>
      </c>
      <c r="Q133" s="175" t="str">
        <f t="shared" si="22"/>
        <v/>
      </c>
      <c r="R133" s="179">
        <f t="shared" si="30"/>
        <v>0</v>
      </c>
      <c r="S133" s="13">
        <f t="shared" si="31"/>
        <v>0</v>
      </c>
      <c r="T133" s="13">
        <f t="shared" si="31"/>
        <v>0</v>
      </c>
      <c r="U133" s="13">
        <f t="shared" si="31"/>
        <v>0</v>
      </c>
      <c r="V133" s="13">
        <f t="shared" si="32"/>
        <v>0</v>
      </c>
      <c r="W133" s="140" t="str">
        <f t="shared" si="37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</row>
    <row r="134" spans="1:196" s="5" customFormat="1" ht="42" hidden="1" customHeight="1" thickBot="1" x14ac:dyDescent="0.35">
      <c r="A134" s="139"/>
      <c r="B134" s="83"/>
      <c r="C134" s="190" t="s">
        <v>267</v>
      </c>
      <c r="D134" s="190" t="s">
        <v>228</v>
      </c>
      <c r="E134" s="251" t="s">
        <v>268</v>
      </c>
      <c r="F134" s="19"/>
      <c r="G134" s="15"/>
      <c r="H134" s="15"/>
      <c r="I134" s="17">
        <f t="shared" si="29"/>
        <v>0</v>
      </c>
      <c r="J134" s="13">
        <f t="shared" si="24"/>
        <v>0</v>
      </c>
      <c r="K134" s="140" t="str">
        <f t="shared" si="26"/>
        <v/>
      </c>
      <c r="L134" s="161"/>
      <c r="M134" s="13"/>
      <c r="N134" s="13"/>
      <c r="O134" s="15"/>
      <c r="P134" s="12">
        <f t="shared" si="21"/>
        <v>0</v>
      </c>
      <c r="Q134" s="175" t="str">
        <f t="shared" si="22"/>
        <v/>
      </c>
      <c r="R134" s="179">
        <f t="shared" si="30"/>
        <v>0</v>
      </c>
      <c r="S134" s="13">
        <f t="shared" si="31"/>
        <v>0</v>
      </c>
      <c r="T134" s="13">
        <f t="shared" si="31"/>
        <v>0</v>
      </c>
      <c r="U134" s="13">
        <f t="shared" si="31"/>
        <v>0</v>
      </c>
      <c r="V134" s="13">
        <f t="shared" si="32"/>
        <v>0</v>
      </c>
      <c r="W134" s="140" t="str">
        <f t="shared" si="37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86" customFormat="1" ht="47.25" hidden="1" customHeight="1" thickBot="1" x14ac:dyDescent="0.35">
      <c r="A135" s="141"/>
      <c r="B135" s="84"/>
      <c r="C135" s="191"/>
      <c r="D135" s="191"/>
      <c r="E135" s="255" t="s">
        <v>274</v>
      </c>
      <c r="F135" s="24"/>
      <c r="G135" s="25"/>
      <c r="H135" s="25"/>
      <c r="I135" s="17">
        <f t="shared" si="29"/>
        <v>0</v>
      </c>
      <c r="J135" s="13">
        <f t="shared" si="24"/>
        <v>0</v>
      </c>
      <c r="K135" s="140" t="str">
        <f t="shared" si="26"/>
        <v/>
      </c>
      <c r="L135" s="165"/>
      <c r="M135" s="41"/>
      <c r="N135" s="41"/>
      <c r="O135" s="41"/>
      <c r="P135" s="12">
        <f t="shared" si="21"/>
        <v>0</v>
      </c>
      <c r="Q135" s="175" t="str">
        <f t="shared" si="22"/>
        <v/>
      </c>
      <c r="R135" s="179">
        <f t="shared" si="30"/>
        <v>0</v>
      </c>
      <c r="S135" s="13">
        <f t="shared" si="31"/>
        <v>0</v>
      </c>
      <c r="T135" s="13">
        <f t="shared" si="31"/>
        <v>0</v>
      </c>
      <c r="U135" s="13">
        <f t="shared" si="31"/>
        <v>0</v>
      </c>
      <c r="V135" s="13">
        <f t="shared" si="32"/>
        <v>0</v>
      </c>
      <c r="W135" s="140" t="str">
        <f t="shared" si="37"/>
        <v/>
      </c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</row>
    <row r="136" spans="1:196" s="5" customFormat="1" ht="30.75" hidden="1" customHeight="1" thickBot="1" x14ac:dyDescent="0.35">
      <c r="A136" s="139"/>
      <c r="B136" s="83"/>
      <c r="C136" s="190" t="s">
        <v>243</v>
      </c>
      <c r="D136" s="190" t="s">
        <v>76</v>
      </c>
      <c r="E136" s="251" t="s">
        <v>244</v>
      </c>
      <c r="F136" s="19"/>
      <c r="G136" s="15"/>
      <c r="H136" s="15"/>
      <c r="I136" s="17">
        <f t="shared" si="29"/>
        <v>0</v>
      </c>
      <c r="J136" s="13">
        <f t="shared" si="24"/>
        <v>0</v>
      </c>
      <c r="K136" s="140" t="str">
        <f t="shared" si="26"/>
        <v/>
      </c>
      <c r="L136" s="161"/>
      <c r="M136" s="13"/>
      <c r="N136" s="13"/>
      <c r="O136" s="15"/>
      <c r="P136" s="12">
        <f t="shared" si="21"/>
        <v>0</v>
      </c>
      <c r="Q136" s="175" t="str">
        <f t="shared" si="22"/>
        <v/>
      </c>
      <c r="R136" s="179">
        <f t="shared" si="30"/>
        <v>0</v>
      </c>
      <c r="S136" s="13">
        <f t="shared" si="31"/>
        <v>0</v>
      </c>
      <c r="T136" s="13">
        <f t="shared" si="31"/>
        <v>0</v>
      </c>
      <c r="U136" s="13">
        <f t="shared" si="31"/>
        <v>0</v>
      </c>
      <c r="V136" s="13">
        <f t="shared" si="32"/>
        <v>0</v>
      </c>
      <c r="W136" s="140" t="str">
        <f t="shared" si="37"/>
        <v/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5" customFormat="1" ht="40.5" customHeight="1" thickBot="1" x14ac:dyDescent="0.35">
      <c r="A137" s="139"/>
      <c r="B137" s="83"/>
      <c r="C137" s="190" t="s">
        <v>207</v>
      </c>
      <c r="D137" s="190" t="s">
        <v>76</v>
      </c>
      <c r="E137" s="251" t="s">
        <v>162</v>
      </c>
      <c r="F137" s="19">
        <v>141.1</v>
      </c>
      <c r="G137" s="15">
        <v>141.1</v>
      </c>
      <c r="H137" s="15">
        <v>69</v>
      </c>
      <c r="I137" s="17">
        <f t="shared" si="29"/>
        <v>1.4140740718394883E-4</v>
      </c>
      <c r="J137" s="13">
        <f t="shared" si="24"/>
        <v>-72.099999999999994</v>
      </c>
      <c r="K137" s="140">
        <f t="shared" si="26"/>
        <v>0.48901488306165841</v>
      </c>
      <c r="L137" s="161"/>
      <c r="M137" s="13"/>
      <c r="N137" s="13"/>
      <c r="O137" s="15"/>
      <c r="P137" s="12">
        <f t="shared" si="21"/>
        <v>0</v>
      </c>
      <c r="Q137" s="175" t="str">
        <f t="shared" si="22"/>
        <v/>
      </c>
      <c r="R137" s="179">
        <f t="shared" si="30"/>
        <v>141.1</v>
      </c>
      <c r="S137" s="13">
        <f t="shared" si="31"/>
        <v>141.1</v>
      </c>
      <c r="T137" s="13">
        <f t="shared" si="31"/>
        <v>141.1</v>
      </c>
      <c r="U137" s="13">
        <f t="shared" si="31"/>
        <v>69</v>
      </c>
      <c r="V137" s="13">
        <f t="shared" si="32"/>
        <v>-72.099999999999994</v>
      </c>
      <c r="W137" s="140">
        <f t="shared" si="37"/>
        <v>0.48901488306165841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116" customFormat="1" ht="28.5" customHeight="1" thickBot="1" x14ac:dyDescent="0.35">
      <c r="A138" s="144"/>
      <c r="B138" s="108"/>
      <c r="C138" s="194" t="s">
        <v>304</v>
      </c>
      <c r="D138" s="194" t="s">
        <v>76</v>
      </c>
      <c r="E138" s="260" t="s">
        <v>305</v>
      </c>
      <c r="F138" s="109">
        <v>120</v>
      </c>
      <c r="G138" s="15">
        <v>110</v>
      </c>
      <c r="H138" s="110"/>
      <c r="I138" s="111">
        <f t="shared" si="29"/>
        <v>0</v>
      </c>
      <c r="J138" s="13">
        <f t="shared" si="24"/>
        <v>-110</v>
      </c>
      <c r="K138" s="145">
        <f t="shared" si="26"/>
        <v>0</v>
      </c>
      <c r="L138" s="166"/>
      <c r="M138" s="112"/>
      <c r="N138" s="13"/>
      <c r="O138" s="110"/>
      <c r="P138" s="12">
        <f t="shared" si="21"/>
        <v>0</v>
      </c>
      <c r="Q138" s="176" t="str">
        <f t="shared" si="22"/>
        <v/>
      </c>
      <c r="R138" s="182">
        <f t="shared" si="30"/>
        <v>120</v>
      </c>
      <c r="S138" s="112">
        <f t="shared" si="31"/>
        <v>120</v>
      </c>
      <c r="T138" s="112">
        <f t="shared" si="31"/>
        <v>110</v>
      </c>
      <c r="U138" s="112">
        <f t="shared" si="31"/>
        <v>0</v>
      </c>
      <c r="V138" s="112">
        <f>U138-T138</f>
        <v>-110</v>
      </c>
      <c r="W138" s="145">
        <f>IFERROR(100%*(U138/T138),"")</f>
        <v>0</v>
      </c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114"/>
      <c r="EA138" s="114"/>
      <c r="EB138" s="114"/>
      <c r="EC138" s="114"/>
      <c r="ED138" s="114"/>
      <c r="EE138" s="114"/>
      <c r="EF138" s="114"/>
      <c r="EG138" s="114"/>
      <c r="EH138" s="114"/>
      <c r="EI138" s="114"/>
      <c r="EJ138" s="114"/>
      <c r="EK138" s="114"/>
      <c r="EL138" s="114"/>
      <c r="EM138" s="114"/>
      <c r="EN138" s="114"/>
      <c r="EO138" s="114"/>
      <c r="EP138" s="114"/>
      <c r="EQ138" s="114"/>
      <c r="ER138" s="114"/>
      <c r="ES138" s="114"/>
      <c r="ET138" s="114"/>
      <c r="EU138" s="114"/>
      <c r="EV138" s="114"/>
      <c r="EW138" s="114"/>
      <c r="EX138" s="114"/>
      <c r="EY138" s="114"/>
      <c r="EZ138" s="114"/>
      <c r="FA138" s="114"/>
      <c r="FB138" s="114"/>
      <c r="FC138" s="114"/>
      <c r="FD138" s="114"/>
      <c r="FE138" s="114"/>
      <c r="FF138" s="114"/>
      <c r="FG138" s="114"/>
      <c r="FH138" s="114"/>
      <c r="FI138" s="114"/>
      <c r="FJ138" s="114"/>
      <c r="FK138" s="114"/>
      <c r="FL138" s="114"/>
      <c r="FM138" s="114"/>
      <c r="FN138" s="114"/>
      <c r="FO138" s="114"/>
      <c r="FP138" s="114"/>
      <c r="FQ138" s="114"/>
      <c r="FR138" s="114"/>
      <c r="FS138" s="114"/>
      <c r="FT138" s="114"/>
      <c r="FU138" s="114"/>
      <c r="FV138" s="114"/>
      <c r="FW138" s="114"/>
      <c r="FX138" s="114"/>
      <c r="FY138" s="114"/>
      <c r="FZ138" s="114"/>
      <c r="GA138" s="114"/>
      <c r="GB138" s="114"/>
      <c r="GC138" s="114"/>
      <c r="GD138" s="114"/>
      <c r="GE138" s="115"/>
      <c r="GF138" s="115"/>
      <c r="GG138" s="115"/>
      <c r="GH138" s="115"/>
      <c r="GI138" s="115"/>
      <c r="GJ138" s="115"/>
      <c r="GK138" s="115"/>
      <c r="GL138" s="115"/>
      <c r="GM138" s="115"/>
      <c r="GN138" s="115"/>
    </row>
    <row r="139" spans="1:196" s="116" customFormat="1" ht="31.5" customHeight="1" thickBot="1" x14ac:dyDescent="0.35">
      <c r="A139" s="146">
        <v>12</v>
      </c>
      <c r="B139" s="117" t="s">
        <v>30</v>
      </c>
      <c r="C139" s="117" t="s">
        <v>260</v>
      </c>
      <c r="D139" s="117"/>
      <c r="E139" s="158" t="s">
        <v>261</v>
      </c>
      <c r="F139" s="107">
        <f>SUM(F140:F149)</f>
        <v>23756.800000000003</v>
      </c>
      <c r="G139" s="12">
        <f t="shared" ref="G139" si="38">SUM(G140:G149)</f>
        <v>15318.900000000001</v>
      </c>
      <c r="H139" s="119">
        <f>SUM(H140:H149)</f>
        <v>6727.2</v>
      </c>
      <c r="I139" s="118">
        <f t="shared" si="29"/>
        <v>1.3786607385621166E-2</v>
      </c>
      <c r="J139" s="12">
        <f t="shared" si="24"/>
        <v>-8591.7000000000007</v>
      </c>
      <c r="K139" s="147">
        <f t="shared" si="26"/>
        <v>0.43914380275346138</v>
      </c>
      <c r="L139" s="167">
        <f>SUM(L140:L149)</f>
        <v>6358.3</v>
      </c>
      <c r="M139" s="119">
        <f t="shared" ref="M139:O139" si="39">SUM(M140:M149)</f>
        <v>6382</v>
      </c>
      <c r="N139" s="12">
        <f t="shared" si="39"/>
        <v>6194.6</v>
      </c>
      <c r="O139" s="119">
        <f t="shared" si="39"/>
        <v>1147</v>
      </c>
      <c r="P139" s="12">
        <f t="shared" si="21"/>
        <v>-5047.6000000000004</v>
      </c>
      <c r="Q139" s="195">
        <f t="shared" si="22"/>
        <v>0.18516126949278403</v>
      </c>
      <c r="R139" s="107">
        <f>SUM(R140:R149)</f>
        <v>30115.1</v>
      </c>
      <c r="S139" s="119">
        <f t="shared" ref="S139:U139" si="40">SUM(S140:S149)</f>
        <v>30138.800000000003</v>
      </c>
      <c r="T139" s="119">
        <f>SUM(T140:T149)</f>
        <v>21513.5</v>
      </c>
      <c r="U139" s="120">
        <f t="shared" si="40"/>
        <v>7874.2</v>
      </c>
      <c r="V139" s="119">
        <f t="shared" ref="V139:V145" si="41">U139-T139</f>
        <v>-13639.3</v>
      </c>
      <c r="W139" s="147">
        <f t="shared" si="23"/>
        <v>0.36601203895228579</v>
      </c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  <c r="EQ139" s="114"/>
      <c r="ER139" s="114"/>
      <c r="ES139" s="114"/>
      <c r="ET139" s="114"/>
      <c r="EU139" s="114"/>
      <c r="EV139" s="114"/>
      <c r="EW139" s="114"/>
      <c r="EX139" s="114"/>
      <c r="EY139" s="114"/>
      <c r="EZ139" s="114"/>
      <c r="FA139" s="114"/>
      <c r="FB139" s="114"/>
      <c r="FC139" s="114"/>
      <c r="FD139" s="114"/>
      <c r="FE139" s="114"/>
      <c r="FF139" s="114"/>
      <c r="FG139" s="114"/>
      <c r="FH139" s="114"/>
      <c r="FI139" s="114"/>
      <c r="FJ139" s="114"/>
      <c r="FK139" s="114"/>
      <c r="FL139" s="114"/>
      <c r="FM139" s="114"/>
      <c r="FN139" s="114"/>
      <c r="FO139" s="114"/>
      <c r="FP139" s="114"/>
      <c r="FQ139" s="114"/>
      <c r="FR139" s="114"/>
      <c r="FS139" s="114"/>
      <c r="FT139" s="114"/>
      <c r="FU139" s="114"/>
      <c r="FV139" s="114"/>
      <c r="FW139" s="114"/>
      <c r="FX139" s="114"/>
      <c r="FY139" s="114"/>
      <c r="FZ139" s="114"/>
      <c r="GA139" s="114"/>
      <c r="GB139" s="114"/>
      <c r="GC139" s="114"/>
      <c r="GD139" s="114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</row>
    <row r="140" spans="1:196" s="122" customFormat="1" ht="39" customHeight="1" x14ac:dyDescent="0.3">
      <c r="A140" s="144"/>
      <c r="B140" s="108"/>
      <c r="C140" s="194" t="s">
        <v>163</v>
      </c>
      <c r="D140" s="194" t="s">
        <v>84</v>
      </c>
      <c r="E140" s="260" t="s">
        <v>164</v>
      </c>
      <c r="F140" s="109">
        <v>1233.4000000000001</v>
      </c>
      <c r="G140" s="15">
        <v>1200.4000000000001</v>
      </c>
      <c r="H140" s="110">
        <v>189.9</v>
      </c>
      <c r="I140" s="121">
        <f t="shared" si="29"/>
        <v>3.891777771627809E-4</v>
      </c>
      <c r="J140" s="13">
        <f t="shared" si="24"/>
        <v>-1010.5000000000001</v>
      </c>
      <c r="K140" s="145">
        <f t="shared" si="26"/>
        <v>0.15819726757747415</v>
      </c>
      <c r="L140" s="166">
        <v>460</v>
      </c>
      <c r="M140" s="112">
        <v>479.6</v>
      </c>
      <c r="N140" s="13">
        <v>479.6</v>
      </c>
      <c r="O140" s="110">
        <v>19.7</v>
      </c>
      <c r="P140" s="13">
        <f t="shared" ref="P140:P179" si="42">O140-N140</f>
        <v>-459.90000000000003</v>
      </c>
      <c r="Q140" s="176">
        <f t="shared" si="22"/>
        <v>4.1075896580483731E-2</v>
      </c>
      <c r="R140" s="182">
        <f t="shared" ref="R140:R141" si="43">SUM(F140,L140)</f>
        <v>1693.4</v>
      </c>
      <c r="S140" s="112">
        <f t="shared" ref="S140:T141" si="44">SUM(F140,M140)</f>
        <v>1713</v>
      </c>
      <c r="T140" s="112">
        <f>SUM(G140,N140)</f>
        <v>1680</v>
      </c>
      <c r="U140" s="112">
        <f t="shared" si="31"/>
        <v>209.6</v>
      </c>
      <c r="V140" s="112">
        <f t="shared" si="41"/>
        <v>-1470.4</v>
      </c>
      <c r="W140" s="145">
        <f t="shared" ref="W140:W179" si="45">IFERROR(100%*(U140/T140),"")</f>
        <v>0.12476190476190475</v>
      </c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  <c r="EQ140" s="114"/>
      <c r="ER140" s="114"/>
      <c r="ES140" s="114"/>
      <c r="ET140" s="114"/>
      <c r="EU140" s="114"/>
      <c r="EV140" s="114"/>
      <c r="EW140" s="114"/>
      <c r="EX140" s="114"/>
      <c r="EY140" s="114"/>
      <c r="EZ140" s="114"/>
      <c r="FA140" s="114"/>
      <c r="FB140" s="114"/>
      <c r="FC140" s="114"/>
      <c r="FD140" s="114"/>
      <c r="FE140" s="114"/>
      <c r="FF140" s="114"/>
      <c r="FG140" s="114"/>
      <c r="FH140" s="114"/>
      <c r="FI140" s="114"/>
      <c r="FJ140" s="114"/>
      <c r="FK140" s="114"/>
      <c r="FL140" s="114"/>
      <c r="FM140" s="114"/>
      <c r="FN140" s="114"/>
      <c r="FO140" s="114"/>
      <c r="FP140" s="114"/>
      <c r="FQ140" s="114"/>
      <c r="FR140" s="114"/>
      <c r="FS140" s="114"/>
      <c r="FT140" s="114"/>
      <c r="FU140" s="114"/>
      <c r="FV140" s="114"/>
      <c r="FW140" s="114"/>
      <c r="FX140" s="114"/>
      <c r="FY140" s="114"/>
      <c r="FZ140" s="114"/>
      <c r="GA140" s="114"/>
      <c r="GB140" s="114"/>
      <c r="GC140" s="114"/>
      <c r="GD140" s="114"/>
      <c r="GE140" s="114"/>
      <c r="GF140" s="114"/>
      <c r="GG140" s="114"/>
      <c r="GH140" s="114"/>
      <c r="GI140" s="114"/>
      <c r="GJ140" s="114"/>
      <c r="GK140" s="114"/>
      <c r="GL140" s="114"/>
      <c r="GM140" s="114"/>
      <c r="GN140" s="114"/>
    </row>
    <row r="141" spans="1:196" s="122" customFormat="1" ht="35.25" hidden="1" customHeight="1" x14ac:dyDescent="0.3">
      <c r="A141" s="144"/>
      <c r="B141" s="108"/>
      <c r="C141" s="194" t="s">
        <v>289</v>
      </c>
      <c r="D141" s="194" t="s">
        <v>83</v>
      </c>
      <c r="E141" s="260" t="s">
        <v>292</v>
      </c>
      <c r="F141" s="109"/>
      <c r="G141" s="15"/>
      <c r="H141" s="110"/>
      <c r="I141" s="121">
        <f t="shared" si="29"/>
        <v>0</v>
      </c>
      <c r="J141" s="13">
        <f t="shared" ref="J141:J179" si="46">H141-G141</f>
        <v>0</v>
      </c>
      <c r="K141" s="145" t="str">
        <f t="shared" si="26"/>
        <v/>
      </c>
      <c r="L141" s="168"/>
      <c r="M141" s="112"/>
      <c r="N141" s="13"/>
      <c r="O141" s="110"/>
      <c r="P141" s="12">
        <f t="shared" si="42"/>
        <v>0</v>
      </c>
      <c r="Q141" s="176" t="str">
        <f t="shared" si="22"/>
        <v/>
      </c>
      <c r="R141" s="182">
        <f t="shared" si="43"/>
        <v>0</v>
      </c>
      <c r="S141" s="112">
        <f t="shared" si="44"/>
        <v>0</v>
      </c>
      <c r="T141" s="112">
        <f t="shared" si="44"/>
        <v>0</v>
      </c>
      <c r="U141" s="112">
        <f t="shared" si="31"/>
        <v>0</v>
      </c>
      <c r="V141" s="112">
        <f t="shared" si="41"/>
        <v>0</v>
      </c>
      <c r="W141" s="145" t="str">
        <f t="shared" si="45"/>
        <v/>
      </c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  <c r="EQ141" s="114"/>
      <c r="ER141" s="114"/>
      <c r="ES141" s="114"/>
      <c r="ET141" s="114"/>
      <c r="EU141" s="114"/>
      <c r="EV141" s="114"/>
      <c r="EW141" s="114"/>
      <c r="EX141" s="114"/>
      <c r="EY141" s="114"/>
      <c r="EZ141" s="114"/>
      <c r="FA141" s="114"/>
      <c r="FB141" s="114"/>
      <c r="FC141" s="114"/>
      <c r="FD141" s="114"/>
      <c r="FE141" s="114"/>
      <c r="FF141" s="114"/>
      <c r="FG141" s="114"/>
      <c r="FH141" s="114"/>
      <c r="FI141" s="114"/>
      <c r="FJ141" s="114"/>
      <c r="FK141" s="114"/>
      <c r="FL141" s="114"/>
      <c r="FM141" s="114"/>
      <c r="FN141" s="114"/>
      <c r="FO141" s="114"/>
      <c r="FP141" s="114"/>
      <c r="FQ141" s="114"/>
      <c r="FR141" s="114"/>
      <c r="FS141" s="114"/>
      <c r="FT141" s="114"/>
      <c r="FU141" s="114"/>
      <c r="FV141" s="114"/>
      <c r="FW141" s="114"/>
      <c r="FX141" s="114"/>
      <c r="FY141" s="114"/>
      <c r="FZ141" s="114"/>
      <c r="GA141" s="114"/>
      <c r="GB141" s="114"/>
      <c r="GC141" s="114"/>
      <c r="GD141" s="114"/>
      <c r="GE141" s="114"/>
      <c r="GF141" s="114"/>
      <c r="GG141" s="114"/>
      <c r="GH141" s="114"/>
      <c r="GI141" s="114"/>
      <c r="GJ141" s="114"/>
      <c r="GK141" s="114"/>
      <c r="GL141" s="114"/>
      <c r="GM141" s="114"/>
      <c r="GN141" s="114"/>
    </row>
    <row r="142" spans="1:196" s="122" customFormat="1" ht="40.5" customHeight="1" x14ac:dyDescent="0.3">
      <c r="A142" s="144"/>
      <c r="B142" s="108"/>
      <c r="C142" s="194" t="s">
        <v>290</v>
      </c>
      <c r="D142" s="194" t="s">
        <v>83</v>
      </c>
      <c r="E142" s="260" t="s">
        <v>293</v>
      </c>
      <c r="F142" s="109">
        <v>1000</v>
      </c>
      <c r="G142" s="15">
        <v>1000</v>
      </c>
      <c r="H142" s="110">
        <v>553.79999999999995</v>
      </c>
      <c r="I142" s="121">
        <f t="shared" si="29"/>
        <v>1.13494814635465E-3</v>
      </c>
      <c r="J142" s="13">
        <f t="shared" si="46"/>
        <v>-446.20000000000005</v>
      </c>
      <c r="K142" s="145">
        <f t="shared" si="26"/>
        <v>0.55379999999999996</v>
      </c>
      <c r="L142" s="168"/>
      <c r="M142" s="112"/>
      <c r="N142" s="13"/>
      <c r="O142" s="110"/>
      <c r="P142" s="12">
        <f t="shared" si="42"/>
        <v>0</v>
      </c>
      <c r="Q142" s="176" t="str">
        <f t="shared" si="22"/>
        <v/>
      </c>
      <c r="R142" s="182">
        <f t="shared" si="30"/>
        <v>1000</v>
      </c>
      <c r="S142" s="112">
        <f t="shared" si="31"/>
        <v>1000</v>
      </c>
      <c r="T142" s="112">
        <f>SUM(G142,N142)</f>
        <v>1000</v>
      </c>
      <c r="U142" s="112">
        <f t="shared" si="31"/>
        <v>553.79999999999995</v>
      </c>
      <c r="V142" s="112">
        <f t="shared" si="41"/>
        <v>-446.20000000000005</v>
      </c>
      <c r="W142" s="145">
        <f t="shared" si="45"/>
        <v>0.55379999999999996</v>
      </c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  <c r="EQ142" s="114"/>
      <c r="ER142" s="114"/>
      <c r="ES142" s="114"/>
      <c r="ET142" s="114"/>
      <c r="EU142" s="114"/>
      <c r="EV142" s="114"/>
      <c r="EW142" s="114"/>
      <c r="EX142" s="114"/>
      <c r="EY142" s="114"/>
      <c r="EZ142" s="114"/>
      <c r="FA142" s="114"/>
      <c r="FB142" s="114"/>
      <c r="FC142" s="114"/>
      <c r="FD142" s="114"/>
      <c r="FE142" s="114"/>
      <c r="FF142" s="114"/>
      <c r="FG142" s="114"/>
      <c r="FH142" s="114"/>
      <c r="FI142" s="114"/>
      <c r="FJ142" s="114"/>
      <c r="FK142" s="114"/>
      <c r="FL142" s="114"/>
      <c r="FM142" s="114"/>
      <c r="FN142" s="114"/>
      <c r="FO142" s="114"/>
      <c r="FP142" s="114"/>
      <c r="FQ142" s="114"/>
      <c r="FR142" s="114"/>
      <c r="FS142" s="114"/>
      <c r="FT142" s="114"/>
      <c r="FU142" s="114"/>
      <c r="FV142" s="114"/>
      <c r="FW142" s="114"/>
      <c r="FX142" s="114"/>
      <c r="FY142" s="114"/>
      <c r="FZ142" s="114"/>
      <c r="GA142" s="114"/>
      <c r="GB142" s="114"/>
      <c r="GC142" s="114"/>
      <c r="GD142" s="114"/>
      <c r="GE142" s="114"/>
      <c r="GF142" s="114"/>
      <c r="GG142" s="114"/>
      <c r="GH142" s="114"/>
      <c r="GI142" s="114"/>
      <c r="GJ142" s="114"/>
      <c r="GK142" s="114"/>
      <c r="GL142" s="114"/>
      <c r="GM142" s="114"/>
      <c r="GN142" s="114"/>
    </row>
    <row r="143" spans="1:196" s="122" customFormat="1" ht="30.75" customHeight="1" x14ac:dyDescent="0.3">
      <c r="A143" s="144"/>
      <c r="B143" s="108"/>
      <c r="C143" s="194" t="s">
        <v>188</v>
      </c>
      <c r="D143" s="194" t="s">
        <v>83</v>
      </c>
      <c r="E143" s="260" t="s">
        <v>189</v>
      </c>
      <c r="F143" s="109">
        <v>127.9</v>
      </c>
      <c r="G143" s="15">
        <v>63.9</v>
      </c>
      <c r="H143" s="110">
        <v>32</v>
      </c>
      <c r="I143" s="121">
        <f t="shared" si="29"/>
        <v>6.5580246809947282E-5</v>
      </c>
      <c r="J143" s="13">
        <f t="shared" si="46"/>
        <v>-31.9</v>
      </c>
      <c r="K143" s="145">
        <f t="shared" si="26"/>
        <v>0.50078247261345854</v>
      </c>
      <c r="L143" s="168"/>
      <c r="M143" s="112"/>
      <c r="N143" s="13"/>
      <c r="O143" s="110"/>
      <c r="P143" s="12">
        <f t="shared" si="42"/>
        <v>0</v>
      </c>
      <c r="Q143" s="176" t="str">
        <f t="shared" si="22"/>
        <v/>
      </c>
      <c r="R143" s="182">
        <f t="shared" si="30"/>
        <v>127.9</v>
      </c>
      <c r="S143" s="112">
        <f t="shared" si="31"/>
        <v>127.9</v>
      </c>
      <c r="T143" s="112">
        <f>SUM(G143,N143)</f>
        <v>63.9</v>
      </c>
      <c r="U143" s="112">
        <f t="shared" si="31"/>
        <v>32</v>
      </c>
      <c r="V143" s="112">
        <f t="shared" si="41"/>
        <v>-31.9</v>
      </c>
      <c r="W143" s="145">
        <f t="shared" si="45"/>
        <v>0.50078247261345854</v>
      </c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14"/>
      <c r="ES143" s="114"/>
      <c r="ET143" s="114"/>
      <c r="EU143" s="114"/>
      <c r="EV143" s="114"/>
      <c r="EW143" s="114"/>
      <c r="EX143" s="114"/>
      <c r="EY143" s="114"/>
      <c r="EZ143" s="114"/>
      <c r="FA143" s="114"/>
      <c r="FB143" s="114"/>
      <c r="FC143" s="114"/>
      <c r="FD143" s="114"/>
      <c r="FE143" s="114"/>
      <c r="FF143" s="114"/>
      <c r="FG143" s="114"/>
      <c r="FH143" s="114"/>
      <c r="FI143" s="114"/>
      <c r="FJ143" s="114"/>
      <c r="FK143" s="114"/>
      <c r="FL143" s="114"/>
      <c r="FM143" s="114"/>
      <c r="FN143" s="114"/>
      <c r="FO143" s="114"/>
      <c r="FP143" s="114"/>
      <c r="FQ143" s="114"/>
      <c r="FR143" s="114"/>
      <c r="FS143" s="114"/>
      <c r="FT143" s="114"/>
      <c r="FU143" s="114"/>
      <c r="FV143" s="114"/>
      <c r="FW143" s="114"/>
      <c r="FX143" s="114"/>
      <c r="FY143" s="114"/>
      <c r="FZ143" s="114"/>
      <c r="GA143" s="114"/>
      <c r="GB143" s="114"/>
      <c r="GC143" s="114"/>
      <c r="GD143" s="114"/>
      <c r="GE143" s="114"/>
      <c r="GF143" s="114"/>
      <c r="GG143" s="114"/>
      <c r="GH143" s="114"/>
      <c r="GI143" s="114"/>
      <c r="GJ143" s="114"/>
      <c r="GK143" s="114"/>
      <c r="GL143" s="114"/>
      <c r="GM143" s="114"/>
      <c r="GN143" s="114"/>
    </row>
    <row r="144" spans="1:196" s="122" customFormat="1" ht="30.75" customHeight="1" x14ac:dyDescent="0.3">
      <c r="A144" s="144"/>
      <c r="B144" s="108"/>
      <c r="C144" s="194" t="s">
        <v>291</v>
      </c>
      <c r="D144" s="194" t="s">
        <v>83</v>
      </c>
      <c r="E144" s="260" t="s">
        <v>294</v>
      </c>
      <c r="F144" s="109">
        <v>13824.6</v>
      </c>
      <c r="G144" s="15">
        <v>13054.6</v>
      </c>
      <c r="H144" s="110">
        <v>5951.5</v>
      </c>
      <c r="I144" s="121">
        <f t="shared" si="29"/>
        <v>1.2196901215293788E-2</v>
      </c>
      <c r="J144" s="13">
        <f t="shared" si="46"/>
        <v>-7103.1</v>
      </c>
      <c r="K144" s="145">
        <f t="shared" si="26"/>
        <v>0.45589294195149599</v>
      </c>
      <c r="L144" s="168">
        <v>5523.3</v>
      </c>
      <c r="M144" s="112">
        <v>5527.4</v>
      </c>
      <c r="N144" s="13">
        <v>5527.4</v>
      </c>
      <c r="O144" s="110">
        <v>1127.3</v>
      </c>
      <c r="P144" s="13">
        <f t="shared" si="42"/>
        <v>-4400.0999999999995</v>
      </c>
      <c r="Q144" s="176">
        <f t="shared" ref="Q144:Q179" si="47">IFERROR(100%*(O144/N144),"")</f>
        <v>0.20394760646958787</v>
      </c>
      <c r="R144" s="182">
        <f t="shared" si="30"/>
        <v>19347.900000000001</v>
      </c>
      <c r="S144" s="112">
        <f t="shared" si="31"/>
        <v>19352</v>
      </c>
      <c r="T144" s="112">
        <f>SUM(G144,N144)</f>
        <v>18582</v>
      </c>
      <c r="U144" s="112">
        <f t="shared" si="31"/>
        <v>7078.8</v>
      </c>
      <c r="V144" s="112">
        <f t="shared" si="41"/>
        <v>-11503.2</v>
      </c>
      <c r="W144" s="145">
        <f t="shared" si="45"/>
        <v>0.38094930577978692</v>
      </c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14"/>
      <c r="ES144" s="114"/>
      <c r="ET144" s="114"/>
      <c r="EU144" s="114"/>
      <c r="EV144" s="114"/>
      <c r="EW144" s="114"/>
      <c r="EX144" s="114"/>
      <c r="EY144" s="114"/>
      <c r="EZ144" s="114"/>
      <c r="FA144" s="114"/>
      <c r="FB144" s="114"/>
      <c r="FC144" s="114"/>
      <c r="FD144" s="114"/>
      <c r="FE144" s="114"/>
      <c r="FF144" s="114"/>
      <c r="FG144" s="114"/>
      <c r="FH144" s="114"/>
      <c r="FI144" s="114"/>
      <c r="FJ144" s="114"/>
      <c r="FK144" s="114"/>
      <c r="FL144" s="114"/>
      <c r="FM144" s="114"/>
      <c r="FN144" s="114"/>
      <c r="FO144" s="114"/>
      <c r="FP144" s="114"/>
      <c r="FQ144" s="114"/>
      <c r="FR144" s="114"/>
      <c r="FS144" s="114"/>
      <c r="FT144" s="114"/>
      <c r="FU144" s="114"/>
      <c r="FV144" s="114"/>
      <c r="FW144" s="114"/>
      <c r="FX144" s="114"/>
      <c r="FY144" s="114"/>
      <c r="FZ144" s="114"/>
      <c r="GA144" s="114"/>
      <c r="GB144" s="114"/>
      <c r="GC144" s="114"/>
      <c r="GD144" s="114"/>
      <c r="GE144" s="114"/>
      <c r="GF144" s="114"/>
      <c r="GG144" s="114"/>
      <c r="GH144" s="114"/>
      <c r="GI144" s="114"/>
      <c r="GJ144" s="114"/>
      <c r="GK144" s="114"/>
      <c r="GL144" s="114"/>
      <c r="GM144" s="114"/>
      <c r="GN144" s="114"/>
    </row>
    <row r="145" spans="1:196" s="122" customFormat="1" ht="30.75" customHeight="1" x14ac:dyDescent="0.3">
      <c r="A145" s="144"/>
      <c r="B145" s="108"/>
      <c r="C145" s="194" t="s">
        <v>191</v>
      </c>
      <c r="D145" s="194" t="s">
        <v>87</v>
      </c>
      <c r="E145" s="260" t="s">
        <v>192</v>
      </c>
      <c r="F145" s="109"/>
      <c r="G145" s="15"/>
      <c r="H145" s="110"/>
      <c r="I145" s="121">
        <f t="shared" si="29"/>
        <v>0</v>
      </c>
      <c r="J145" s="13">
        <f t="shared" si="46"/>
        <v>0</v>
      </c>
      <c r="K145" s="145" t="str">
        <f t="shared" si="26"/>
        <v/>
      </c>
      <c r="L145" s="168">
        <v>375</v>
      </c>
      <c r="M145" s="112">
        <v>375</v>
      </c>
      <c r="N145" s="13">
        <v>187.6</v>
      </c>
      <c r="O145" s="110"/>
      <c r="P145" s="13">
        <f t="shared" si="42"/>
        <v>-187.6</v>
      </c>
      <c r="Q145" s="176">
        <f t="shared" si="47"/>
        <v>0</v>
      </c>
      <c r="R145" s="182">
        <f t="shared" si="30"/>
        <v>375</v>
      </c>
      <c r="S145" s="112">
        <f t="shared" si="31"/>
        <v>375</v>
      </c>
      <c r="T145" s="112">
        <f t="shared" si="31"/>
        <v>187.6</v>
      </c>
      <c r="U145" s="112">
        <f t="shared" si="31"/>
        <v>0</v>
      </c>
      <c r="V145" s="112">
        <f t="shared" si="41"/>
        <v>-187.6</v>
      </c>
      <c r="W145" s="145">
        <f t="shared" si="45"/>
        <v>0</v>
      </c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  <c r="EQ145" s="114"/>
      <c r="ER145" s="114"/>
      <c r="ES145" s="114"/>
      <c r="ET145" s="114"/>
      <c r="EU145" s="114"/>
      <c r="EV145" s="114"/>
      <c r="EW145" s="114"/>
      <c r="EX145" s="114"/>
      <c r="EY145" s="114"/>
      <c r="EZ145" s="114"/>
      <c r="FA145" s="114"/>
      <c r="FB145" s="114"/>
      <c r="FC145" s="114"/>
      <c r="FD145" s="114"/>
      <c r="FE145" s="114"/>
      <c r="FF145" s="114"/>
      <c r="FG145" s="114"/>
      <c r="FH145" s="114"/>
      <c r="FI145" s="114"/>
      <c r="FJ145" s="114"/>
      <c r="FK145" s="114"/>
      <c r="FL145" s="114"/>
      <c r="FM145" s="114"/>
      <c r="FN145" s="114"/>
      <c r="FO145" s="114"/>
      <c r="FP145" s="114"/>
      <c r="FQ145" s="114"/>
      <c r="FR145" s="114"/>
      <c r="FS145" s="114"/>
      <c r="FT145" s="114"/>
      <c r="FU145" s="114"/>
      <c r="FV145" s="114"/>
      <c r="FW145" s="114"/>
      <c r="FX145" s="114"/>
      <c r="FY145" s="114"/>
      <c r="FZ145" s="114"/>
      <c r="GA145" s="114"/>
      <c r="GB145" s="114"/>
      <c r="GC145" s="114"/>
      <c r="GD145" s="114"/>
      <c r="GE145" s="114"/>
      <c r="GF145" s="114"/>
      <c r="GG145" s="114"/>
      <c r="GH145" s="114"/>
      <c r="GI145" s="114"/>
      <c r="GJ145" s="114"/>
      <c r="GK145" s="114"/>
      <c r="GL145" s="114"/>
      <c r="GM145" s="114"/>
      <c r="GN145" s="114"/>
    </row>
    <row r="146" spans="1:196" s="122" customFormat="1" ht="19.5" hidden="1" customHeight="1" x14ac:dyDescent="0.3">
      <c r="A146" s="144"/>
      <c r="B146" s="108"/>
      <c r="C146" s="194" t="s">
        <v>88</v>
      </c>
      <c r="D146" s="194" t="s">
        <v>49</v>
      </c>
      <c r="E146" s="260" t="s">
        <v>165</v>
      </c>
      <c r="F146" s="109"/>
      <c r="G146" s="15"/>
      <c r="H146" s="110"/>
      <c r="I146" s="121">
        <f t="shared" si="29"/>
        <v>0</v>
      </c>
      <c r="J146" s="13">
        <f t="shared" si="46"/>
        <v>0</v>
      </c>
      <c r="K146" s="145" t="str">
        <f t="shared" si="26"/>
        <v/>
      </c>
      <c r="L146" s="168"/>
      <c r="M146" s="112"/>
      <c r="N146" s="13"/>
      <c r="O146" s="110"/>
      <c r="P146" s="12">
        <f t="shared" si="42"/>
        <v>0</v>
      </c>
      <c r="Q146" s="176" t="str">
        <f t="shared" si="47"/>
        <v/>
      </c>
      <c r="R146" s="182">
        <f t="shared" si="30"/>
        <v>0</v>
      </c>
      <c r="S146" s="112">
        <f t="shared" si="31"/>
        <v>0</v>
      </c>
      <c r="T146" s="112">
        <f t="shared" si="31"/>
        <v>0</v>
      </c>
      <c r="U146" s="112">
        <f t="shared" si="31"/>
        <v>0</v>
      </c>
      <c r="V146" s="112">
        <f t="shared" si="32"/>
        <v>0</v>
      </c>
      <c r="W146" s="145" t="str">
        <f t="shared" si="45"/>
        <v/>
      </c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  <c r="EQ146" s="114"/>
      <c r="ER146" s="114"/>
      <c r="ES146" s="114"/>
      <c r="ET146" s="114"/>
      <c r="EU146" s="114"/>
      <c r="EV146" s="114"/>
      <c r="EW146" s="114"/>
      <c r="EX146" s="114"/>
      <c r="EY146" s="114"/>
      <c r="EZ146" s="114"/>
      <c r="FA146" s="114"/>
      <c r="FB146" s="114"/>
      <c r="FC146" s="114"/>
      <c r="FD146" s="114"/>
      <c r="FE146" s="114"/>
      <c r="FF146" s="114"/>
      <c r="FG146" s="114"/>
      <c r="FH146" s="114"/>
      <c r="FI146" s="114"/>
      <c r="FJ146" s="114"/>
      <c r="FK146" s="114"/>
      <c r="FL146" s="114"/>
      <c r="FM146" s="114"/>
      <c r="FN146" s="114"/>
      <c r="FO146" s="114"/>
      <c r="FP146" s="114"/>
      <c r="FQ146" s="114"/>
      <c r="FR146" s="114"/>
      <c r="FS146" s="114"/>
      <c r="FT146" s="114"/>
      <c r="FU146" s="114"/>
      <c r="FV146" s="114"/>
      <c r="FW146" s="114"/>
      <c r="FX146" s="114"/>
      <c r="FY146" s="114"/>
      <c r="FZ146" s="114"/>
      <c r="GA146" s="114"/>
      <c r="GB146" s="114"/>
      <c r="GC146" s="114"/>
      <c r="GD146" s="114"/>
      <c r="GE146" s="114"/>
      <c r="GF146" s="114"/>
      <c r="GG146" s="114"/>
      <c r="GH146" s="114"/>
      <c r="GI146" s="114"/>
      <c r="GJ146" s="114"/>
      <c r="GK146" s="114"/>
      <c r="GL146" s="114"/>
      <c r="GM146" s="114"/>
      <c r="GN146" s="114"/>
    </row>
    <row r="147" spans="1:196" s="127" customFormat="1" ht="27" customHeight="1" x14ac:dyDescent="0.3">
      <c r="A147" s="144"/>
      <c r="B147" s="123" t="s">
        <v>19</v>
      </c>
      <c r="C147" s="194" t="s">
        <v>237</v>
      </c>
      <c r="D147" s="194" t="s">
        <v>85</v>
      </c>
      <c r="E147" s="261" t="s">
        <v>238</v>
      </c>
      <c r="F147" s="124">
        <v>7570.9</v>
      </c>
      <c r="G147" s="27"/>
      <c r="H147" s="125"/>
      <c r="I147" s="111">
        <f t="shared" si="29"/>
        <v>0</v>
      </c>
      <c r="J147" s="13">
        <f t="shared" si="46"/>
        <v>0</v>
      </c>
      <c r="K147" s="145" t="str">
        <f t="shared" ref="K147:K179" si="48">IFERROR(100%*(H147/G147),"")</f>
        <v/>
      </c>
      <c r="L147" s="168"/>
      <c r="M147" s="112"/>
      <c r="N147" s="13"/>
      <c r="O147" s="125"/>
      <c r="P147" s="12">
        <f t="shared" si="42"/>
        <v>0</v>
      </c>
      <c r="Q147" s="176" t="str">
        <f t="shared" si="47"/>
        <v/>
      </c>
      <c r="R147" s="182">
        <f t="shared" si="30"/>
        <v>7570.9</v>
      </c>
      <c r="S147" s="112">
        <f t="shared" si="31"/>
        <v>7570.9</v>
      </c>
      <c r="T147" s="112">
        <f t="shared" si="31"/>
        <v>0</v>
      </c>
      <c r="U147" s="112">
        <f t="shared" si="31"/>
        <v>0</v>
      </c>
      <c r="V147" s="112">
        <f t="shared" si="32"/>
        <v>0</v>
      </c>
      <c r="W147" s="145" t="str">
        <f t="shared" si="45"/>
        <v/>
      </c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  <c r="EQ147" s="114"/>
      <c r="ER147" s="114"/>
      <c r="ES147" s="114"/>
      <c r="ET147" s="114"/>
      <c r="EU147" s="114"/>
      <c r="EV147" s="114"/>
      <c r="EW147" s="114"/>
      <c r="EX147" s="114"/>
      <c r="EY147" s="114"/>
      <c r="EZ147" s="114"/>
      <c r="FA147" s="114"/>
      <c r="FB147" s="114"/>
      <c r="FC147" s="114"/>
      <c r="FD147" s="114"/>
      <c r="FE147" s="114"/>
      <c r="FF147" s="114"/>
      <c r="FG147" s="114"/>
      <c r="FH147" s="114"/>
      <c r="FI147" s="114"/>
      <c r="FJ147" s="114"/>
      <c r="FK147" s="114"/>
      <c r="FL147" s="114"/>
      <c r="FM147" s="114"/>
      <c r="FN147" s="114"/>
      <c r="FO147" s="114"/>
      <c r="FP147" s="114"/>
      <c r="FQ147" s="114"/>
      <c r="FR147" s="114"/>
      <c r="FS147" s="114"/>
      <c r="FT147" s="114"/>
      <c r="FU147" s="114"/>
      <c r="FV147" s="114"/>
      <c r="FW147" s="114"/>
      <c r="FX147" s="114"/>
      <c r="FY147" s="114"/>
      <c r="FZ147" s="114"/>
      <c r="GA147" s="114"/>
      <c r="GB147" s="114"/>
      <c r="GC147" s="114"/>
      <c r="GD147" s="114"/>
      <c r="GE147" s="126"/>
      <c r="GF147" s="126"/>
      <c r="GG147" s="126"/>
      <c r="GH147" s="126"/>
      <c r="GI147" s="126"/>
      <c r="GJ147" s="126"/>
      <c r="GK147" s="126"/>
      <c r="GL147" s="126"/>
      <c r="GM147" s="126"/>
      <c r="GN147" s="126"/>
    </row>
    <row r="148" spans="1:196" s="127" customFormat="1" ht="93" hidden="1" customHeight="1" x14ac:dyDescent="0.3">
      <c r="A148" s="144"/>
      <c r="B148" s="123" t="s">
        <v>19</v>
      </c>
      <c r="C148" s="194" t="s">
        <v>282</v>
      </c>
      <c r="D148" s="194" t="s">
        <v>60</v>
      </c>
      <c r="E148" s="261" t="s">
        <v>283</v>
      </c>
      <c r="F148" s="124"/>
      <c r="G148" s="27"/>
      <c r="H148" s="125"/>
      <c r="I148" s="111">
        <f t="shared" si="29"/>
        <v>0</v>
      </c>
      <c r="J148" s="13">
        <f t="shared" si="46"/>
        <v>0</v>
      </c>
      <c r="K148" s="145" t="str">
        <f t="shared" si="48"/>
        <v/>
      </c>
      <c r="L148" s="168"/>
      <c r="M148" s="112"/>
      <c r="N148" s="13"/>
      <c r="O148" s="125"/>
      <c r="P148" s="12">
        <f t="shared" si="42"/>
        <v>0</v>
      </c>
      <c r="Q148" s="176" t="str">
        <f t="shared" si="47"/>
        <v/>
      </c>
      <c r="R148" s="182">
        <f t="shared" si="30"/>
        <v>0</v>
      </c>
      <c r="S148" s="112">
        <f t="shared" si="31"/>
        <v>0</v>
      </c>
      <c r="T148" s="112">
        <f t="shared" si="31"/>
        <v>0</v>
      </c>
      <c r="U148" s="112">
        <f t="shared" si="31"/>
        <v>0</v>
      </c>
      <c r="V148" s="112">
        <f t="shared" si="32"/>
        <v>0</v>
      </c>
      <c r="W148" s="145" t="str">
        <f t="shared" si="45"/>
        <v/>
      </c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  <c r="EQ148" s="114"/>
      <c r="ER148" s="114"/>
      <c r="ES148" s="114"/>
      <c r="ET148" s="114"/>
      <c r="EU148" s="114"/>
      <c r="EV148" s="114"/>
      <c r="EW148" s="114"/>
      <c r="EX148" s="114"/>
      <c r="EY148" s="114"/>
      <c r="EZ148" s="114"/>
      <c r="FA148" s="114"/>
      <c r="FB148" s="114"/>
      <c r="FC148" s="114"/>
      <c r="FD148" s="114"/>
      <c r="FE148" s="114"/>
      <c r="FF148" s="114"/>
      <c r="FG148" s="114"/>
      <c r="FH148" s="114"/>
      <c r="FI148" s="114"/>
      <c r="FJ148" s="114"/>
      <c r="FK148" s="114"/>
      <c r="FL148" s="114"/>
      <c r="FM148" s="114"/>
      <c r="FN148" s="114"/>
      <c r="FO148" s="114"/>
      <c r="FP148" s="114"/>
      <c r="FQ148" s="114"/>
      <c r="FR148" s="114"/>
      <c r="FS148" s="114"/>
      <c r="FT148" s="114"/>
      <c r="FU148" s="114"/>
      <c r="FV148" s="114"/>
      <c r="FW148" s="114"/>
      <c r="FX148" s="114"/>
      <c r="FY148" s="114"/>
      <c r="FZ148" s="114"/>
      <c r="GA148" s="114"/>
      <c r="GB148" s="114"/>
      <c r="GC148" s="114"/>
      <c r="GD148" s="114"/>
      <c r="GE148" s="126"/>
      <c r="GF148" s="126"/>
      <c r="GG148" s="126"/>
      <c r="GH148" s="126"/>
      <c r="GI148" s="126"/>
      <c r="GJ148" s="126"/>
      <c r="GK148" s="126"/>
      <c r="GL148" s="126"/>
      <c r="GM148" s="126"/>
      <c r="GN148" s="126"/>
    </row>
    <row r="149" spans="1:196" s="127" customFormat="1" ht="40.5" hidden="1" customHeight="1" x14ac:dyDescent="0.3">
      <c r="A149" s="144"/>
      <c r="B149" s="123"/>
      <c r="C149" s="194" t="s">
        <v>306</v>
      </c>
      <c r="D149" s="194" t="s">
        <v>85</v>
      </c>
      <c r="E149" s="261" t="s">
        <v>307</v>
      </c>
      <c r="F149" s="124"/>
      <c r="G149" s="27"/>
      <c r="H149" s="125"/>
      <c r="I149" s="111">
        <f t="shared" si="29"/>
        <v>0</v>
      </c>
      <c r="J149" s="13">
        <f t="shared" si="46"/>
        <v>0</v>
      </c>
      <c r="K149" s="145" t="str">
        <f t="shared" si="48"/>
        <v/>
      </c>
      <c r="L149" s="166"/>
      <c r="M149" s="112"/>
      <c r="N149" s="13"/>
      <c r="O149" s="125"/>
      <c r="P149" s="12">
        <f t="shared" si="42"/>
        <v>0</v>
      </c>
      <c r="Q149" s="176" t="str">
        <f t="shared" si="47"/>
        <v/>
      </c>
      <c r="R149" s="182">
        <f t="shared" si="30"/>
        <v>0</v>
      </c>
      <c r="S149" s="112">
        <f t="shared" si="31"/>
        <v>0</v>
      </c>
      <c r="T149" s="112">
        <f t="shared" si="31"/>
        <v>0</v>
      </c>
      <c r="U149" s="112">
        <f t="shared" si="31"/>
        <v>0</v>
      </c>
      <c r="V149" s="112">
        <f t="shared" si="32"/>
        <v>0</v>
      </c>
      <c r="W149" s="145" t="str">
        <f t="shared" si="45"/>
        <v/>
      </c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  <c r="EQ149" s="114"/>
      <c r="ER149" s="114"/>
      <c r="ES149" s="114"/>
      <c r="ET149" s="114"/>
      <c r="EU149" s="114"/>
      <c r="EV149" s="114"/>
      <c r="EW149" s="114"/>
      <c r="EX149" s="114"/>
      <c r="EY149" s="114"/>
      <c r="EZ149" s="114"/>
      <c r="FA149" s="114"/>
      <c r="FB149" s="114"/>
      <c r="FC149" s="114"/>
      <c r="FD149" s="114"/>
      <c r="FE149" s="114"/>
      <c r="FF149" s="114"/>
      <c r="FG149" s="114"/>
      <c r="FH149" s="114"/>
      <c r="FI149" s="114"/>
      <c r="FJ149" s="114"/>
      <c r="FK149" s="114"/>
      <c r="FL149" s="114"/>
      <c r="FM149" s="114"/>
      <c r="FN149" s="114"/>
      <c r="FO149" s="114"/>
      <c r="FP149" s="114"/>
      <c r="FQ149" s="114"/>
      <c r="FR149" s="114"/>
      <c r="FS149" s="114"/>
      <c r="FT149" s="114"/>
      <c r="FU149" s="114"/>
      <c r="FV149" s="114"/>
      <c r="FW149" s="114"/>
      <c r="FX149" s="114"/>
      <c r="FY149" s="114"/>
      <c r="FZ149" s="114"/>
      <c r="GA149" s="114"/>
      <c r="GB149" s="114"/>
      <c r="GC149" s="114"/>
      <c r="GD149" s="114"/>
      <c r="GE149" s="126"/>
      <c r="GF149" s="126"/>
      <c r="GG149" s="126"/>
      <c r="GH149" s="126"/>
      <c r="GI149" s="126"/>
      <c r="GJ149" s="126"/>
      <c r="GK149" s="126"/>
      <c r="GL149" s="126"/>
      <c r="GM149" s="126"/>
      <c r="GN149" s="126"/>
    </row>
    <row r="150" spans="1:196" s="1" customFormat="1" ht="28.5" customHeight="1" x14ac:dyDescent="0.3">
      <c r="A150" s="137">
        <v>13</v>
      </c>
      <c r="B150" s="48" t="s">
        <v>20</v>
      </c>
      <c r="C150" s="87" t="s">
        <v>86</v>
      </c>
      <c r="D150" s="87" t="s">
        <v>50</v>
      </c>
      <c r="E150" s="155" t="s">
        <v>299</v>
      </c>
      <c r="F150" s="262">
        <v>167495.6</v>
      </c>
      <c r="G150" s="263">
        <v>83748</v>
      </c>
      <c r="H150" s="33">
        <v>83748</v>
      </c>
      <c r="I150" s="21">
        <f t="shared" si="29"/>
        <v>0.17163170343248327</v>
      </c>
      <c r="J150" s="13">
        <f t="shared" si="46"/>
        <v>0</v>
      </c>
      <c r="K150" s="138">
        <f t="shared" si="48"/>
        <v>1</v>
      </c>
      <c r="L150" s="133"/>
      <c r="M150" s="12"/>
      <c r="N150" s="133"/>
      <c r="O150" s="33"/>
      <c r="P150" s="12">
        <f t="shared" si="42"/>
        <v>0</v>
      </c>
      <c r="Q150" s="174" t="str">
        <f t="shared" si="47"/>
        <v/>
      </c>
      <c r="R150" s="172">
        <f t="shared" si="30"/>
        <v>167495.6</v>
      </c>
      <c r="S150" s="12">
        <f t="shared" si="31"/>
        <v>167495.6</v>
      </c>
      <c r="T150" s="12">
        <f t="shared" si="31"/>
        <v>83748</v>
      </c>
      <c r="U150" s="12">
        <f t="shared" si="31"/>
        <v>83748</v>
      </c>
      <c r="V150" s="12">
        <f t="shared" si="32"/>
        <v>0</v>
      </c>
      <c r="W150" s="138">
        <f t="shared" si="45"/>
        <v>1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</row>
    <row r="151" spans="1:196" s="1" customFormat="1" ht="29.25" customHeight="1" x14ac:dyDescent="0.3">
      <c r="A151" s="137">
        <v>14</v>
      </c>
      <c r="B151" s="48" t="s">
        <v>20</v>
      </c>
      <c r="C151" s="87" t="s">
        <v>166</v>
      </c>
      <c r="D151" s="87" t="s">
        <v>50</v>
      </c>
      <c r="E151" s="155" t="s">
        <v>167</v>
      </c>
      <c r="F151" s="262">
        <f>SUM(F152:F164)</f>
        <v>37803.699999999997</v>
      </c>
      <c r="G151" s="263">
        <f>SUM(G152:G164)</f>
        <v>37803.699999999997</v>
      </c>
      <c r="H151" s="263">
        <f>SUM(H152:H164)</f>
        <v>36803.699999999997</v>
      </c>
      <c r="I151" s="21">
        <f t="shared" si="29"/>
        <v>7.5424866547476765E-2</v>
      </c>
      <c r="J151" s="12">
        <f t="shared" si="46"/>
        <v>-1000</v>
      </c>
      <c r="K151" s="138">
        <f t="shared" si="48"/>
        <v>0.97354756280469901</v>
      </c>
      <c r="L151" s="262">
        <f>SUM(L152:L164)</f>
        <v>4100</v>
      </c>
      <c r="M151" s="33">
        <f>SUM(M152:M164)</f>
        <v>4100</v>
      </c>
      <c r="N151" s="33">
        <f>SUM(N152:N164)</f>
        <v>4100</v>
      </c>
      <c r="O151" s="263">
        <f>SUM(O152:O164)</f>
        <v>1000</v>
      </c>
      <c r="P151" s="12">
        <f t="shared" si="42"/>
        <v>-3100</v>
      </c>
      <c r="Q151" s="174">
        <f t="shared" si="47"/>
        <v>0.24390243902439024</v>
      </c>
      <c r="R151" s="172">
        <f t="shared" si="30"/>
        <v>41903.699999999997</v>
      </c>
      <c r="S151" s="12">
        <f t="shared" si="31"/>
        <v>41903.699999999997</v>
      </c>
      <c r="T151" s="12">
        <f t="shared" si="31"/>
        <v>41903.699999999997</v>
      </c>
      <c r="U151" s="12">
        <f t="shared" si="31"/>
        <v>37803.699999999997</v>
      </c>
      <c r="V151" s="12">
        <f t="shared" si="32"/>
        <v>-4100</v>
      </c>
      <c r="W151" s="138">
        <f t="shared" si="45"/>
        <v>0.90215661146867698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76" customFormat="1" ht="54" customHeight="1" x14ac:dyDescent="0.3">
      <c r="A152" s="141"/>
      <c r="B152" s="54"/>
      <c r="C152" s="54"/>
      <c r="D152" s="54"/>
      <c r="E152" s="264" t="s">
        <v>351</v>
      </c>
      <c r="F152" s="265">
        <v>24100</v>
      </c>
      <c r="G152" s="106">
        <v>24100</v>
      </c>
      <c r="H152" s="106">
        <v>24100</v>
      </c>
      <c r="I152" s="38">
        <f>H152/$H$11</f>
        <v>4.9390123378741546E-2</v>
      </c>
      <c r="J152" s="13">
        <f t="shared" si="46"/>
        <v>0</v>
      </c>
      <c r="K152" s="142">
        <f>IFERROR(100%*(H152/G152),"")</f>
        <v>1</v>
      </c>
      <c r="L152" s="130"/>
      <c r="M152" s="25"/>
      <c r="N152" s="266"/>
      <c r="O152" s="267"/>
      <c r="P152" s="12">
        <f t="shared" si="42"/>
        <v>0</v>
      </c>
      <c r="Q152" s="132" t="str">
        <f>IFERROR(100%*(O152/N152),"")</f>
        <v/>
      </c>
      <c r="R152" s="180">
        <f t="shared" si="30"/>
        <v>24100</v>
      </c>
      <c r="S152" s="25">
        <f t="shared" si="31"/>
        <v>24100</v>
      </c>
      <c r="T152" s="25">
        <f t="shared" si="31"/>
        <v>24100</v>
      </c>
      <c r="U152" s="25">
        <f>SUM(H152,O152)</f>
        <v>24100</v>
      </c>
      <c r="V152" s="25">
        <f>U152-T152</f>
        <v>0</v>
      </c>
      <c r="W152" s="142">
        <f>IFERROR(100%*(U152/T152),"")</f>
        <v>1</v>
      </c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  <c r="EO152" s="56"/>
      <c r="EP152" s="56"/>
      <c r="EQ152" s="56"/>
      <c r="ER152" s="56"/>
      <c r="ES152" s="56"/>
      <c r="ET152" s="56"/>
      <c r="EU152" s="56"/>
      <c r="EV152" s="56"/>
      <c r="EW152" s="56"/>
      <c r="EX152" s="56"/>
      <c r="EY152" s="56"/>
      <c r="EZ152" s="56"/>
      <c r="FA152" s="56"/>
      <c r="FB152" s="56"/>
      <c r="FC152" s="56"/>
      <c r="FD152" s="56"/>
      <c r="FE152" s="56"/>
      <c r="FF152" s="56"/>
      <c r="FG152" s="56"/>
      <c r="FH152" s="56"/>
      <c r="FI152" s="56"/>
      <c r="FJ152" s="56"/>
      <c r="FK152" s="56"/>
      <c r="FL152" s="56"/>
      <c r="FM152" s="56"/>
      <c r="FN152" s="56"/>
      <c r="FO152" s="56"/>
      <c r="FP152" s="56"/>
      <c r="FQ152" s="56"/>
      <c r="FR152" s="56"/>
      <c r="FS152" s="56"/>
      <c r="FT152" s="56"/>
      <c r="FU152" s="56"/>
      <c r="FV152" s="56"/>
      <c r="FW152" s="56"/>
      <c r="FX152" s="56"/>
      <c r="FY152" s="56"/>
      <c r="FZ152" s="56"/>
      <c r="GA152" s="56"/>
      <c r="GB152" s="56"/>
      <c r="GC152" s="56"/>
      <c r="GD152" s="56"/>
      <c r="GE152" s="56"/>
      <c r="GF152" s="56"/>
      <c r="GG152" s="56"/>
      <c r="GH152" s="56"/>
      <c r="GI152" s="56"/>
      <c r="GJ152" s="56"/>
      <c r="GK152" s="56"/>
      <c r="GL152" s="56"/>
      <c r="GM152" s="56"/>
      <c r="GN152" s="56"/>
    </row>
    <row r="153" spans="1:196" s="76" customFormat="1" ht="84" customHeight="1" x14ac:dyDescent="0.3">
      <c r="A153" s="141"/>
      <c r="B153" s="54"/>
      <c r="C153" s="54"/>
      <c r="D153" s="54"/>
      <c r="E153" s="264" t="s">
        <v>352</v>
      </c>
      <c r="F153" s="131">
        <v>1003.7</v>
      </c>
      <c r="G153" s="35">
        <v>1003.7</v>
      </c>
      <c r="H153" s="268">
        <v>1003.7</v>
      </c>
      <c r="I153" s="38">
        <f>H153/$H$11</f>
        <v>2.0569654288482525E-3</v>
      </c>
      <c r="J153" s="13">
        <f t="shared" si="46"/>
        <v>0</v>
      </c>
      <c r="K153" s="142">
        <f>IFERROR(100%*(H153/G153),"")</f>
        <v>1</v>
      </c>
      <c r="L153" s="269"/>
      <c r="M153" s="25"/>
      <c r="N153" s="162"/>
      <c r="O153" s="218"/>
      <c r="P153" s="12">
        <f t="shared" si="42"/>
        <v>0</v>
      </c>
      <c r="Q153" s="132"/>
      <c r="R153" s="24">
        <f>SUM(F153,L153)</f>
        <v>1003.7</v>
      </c>
      <c r="S153" s="25">
        <f>SUM(F153,M153)</f>
        <v>1003.7</v>
      </c>
      <c r="T153" s="25">
        <f>SUM(G153,N153)</f>
        <v>1003.7</v>
      </c>
      <c r="U153" s="25">
        <f t="shared" ref="U153:U164" si="49">SUM(H153,O153)</f>
        <v>1003.7</v>
      </c>
      <c r="V153" s="25">
        <f t="shared" ref="V153:V166" si="50">U153-T153</f>
        <v>0</v>
      </c>
      <c r="W153" s="142">
        <f t="shared" ref="W153:W164" si="51">IFERROR(100%*(U153/T153),"")</f>
        <v>1</v>
      </c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  <c r="GB153" s="56"/>
      <c r="GC153" s="56"/>
      <c r="GD153" s="56"/>
      <c r="GE153" s="56"/>
      <c r="GF153" s="56"/>
      <c r="GG153" s="56"/>
      <c r="GH153" s="56"/>
      <c r="GI153" s="56"/>
      <c r="GJ153" s="56"/>
      <c r="GK153" s="56"/>
      <c r="GL153" s="56"/>
      <c r="GM153" s="56"/>
      <c r="GN153" s="56"/>
    </row>
    <row r="154" spans="1:196" s="76" customFormat="1" ht="49.5" customHeight="1" x14ac:dyDescent="0.3">
      <c r="A154" s="141"/>
      <c r="B154" s="54"/>
      <c r="C154" s="54"/>
      <c r="D154" s="54"/>
      <c r="E154" s="264" t="s">
        <v>353</v>
      </c>
      <c r="F154" s="270"/>
      <c r="G154" s="35"/>
      <c r="H154" s="268"/>
      <c r="I154" s="40"/>
      <c r="J154" s="13">
        <f t="shared" si="46"/>
        <v>0</v>
      </c>
      <c r="K154" s="142"/>
      <c r="L154" s="269">
        <v>3100</v>
      </c>
      <c r="M154" s="271">
        <v>3100</v>
      </c>
      <c r="N154" s="25">
        <v>3100</v>
      </c>
      <c r="O154" s="272"/>
      <c r="P154" s="25">
        <f t="shared" si="42"/>
        <v>-3100</v>
      </c>
      <c r="Q154" s="273">
        <f t="shared" ref="Q154" si="52">IFERROR(100%*(O154/N154),"")</f>
        <v>0</v>
      </c>
      <c r="R154" s="24">
        <f>SUM(F154,L154)</f>
        <v>3100</v>
      </c>
      <c r="S154" s="25">
        <f>SUM(F154,M154)</f>
        <v>3100</v>
      </c>
      <c r="T154" s="25">
        <f>SUM(G154,N154)</f>
        <v>3100</v>
      </c>
      <c r="U154" s="25">
        <f t="shared" si="49"/>
        <v>0</v>
      </c>
      <c r="V154" s="25">
        <f t="shared" si="50"/>
        <v>-3100</v>
      </c>
      <c r="W154" s="142">
        <f t="shared" si="51"/>
        <v>0</v>
      </c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  <c r="GB154" s="56"/>
      <c r="GC154" s="56"/>
      <c r="GD154" s="56"/>
      <c r="GE154" s="56"/>
      <c r="GF154" s="56"/>
      <c r="GG154" s="56"/>
      <c r="GH154" s="56"/>
      <c r="GI154" s="56"/>
      <c r="GJ154" s="56"/>
      <c r="GK154" s="56"/>
      <c r="GL154" s="56"/>
      <c r="GM154" s="56"/>
      <c r="GN154" s="56"/>
    </row>
    <row r="155" spans="1:196" s="76" customFormat="1" ht="66.75" customHeight="1" x14ac:dyDescent="0.3">
      <c r="A155" s="141"/>
      <c r="B155" s="54"/>
      <c r="C155" s="54"/>
      <c r="D155" s="54"/>
      <c r="E155" s="264" t="s">
        <v>320</v>
      </c>
      <c r="F155" s="131">
        <v>1000</v>
      </c>
      <c r="G155" s="35">
        <v>1000</v>
      </c>
      <c r="H155" s="35">
        <v>1000</v>
      </c>
      <c r="I155" s="42">
        <f t="shared" si="29"/>
        <v>2.0493827128108522E-3</v>
      </c>
      <c r="J155" s="13">
        <f t="shared" si="46"/>
        <v>0</v>
      </c>
      <c r="K155" s="142">
        <f t="shared" si="48"/>
        <v>1</v>
      </c>
      <c r="L155" s="165"/>
      <c r="M155" s="41"/>
      <c r="N155" s="41"/>
      <c r="O155" s="34"/>
      <c r="P155" s="12">
        <f t="shared" si="42"/>
        <v>0</v>
      </c>
      <c r="Q155" s="175" t="str">
        <f t="shared" si="47"/>
        <v/>
      </c>
      <c r="R155" s="180">
        <f t="shared" si="30"/>
        <v>1000</v>
      </c>
      <c r="S155" s="25">
        <f t="shared" si="31"/>
        <v>1000</v>
      </c>
      <c r="T155" s="25">
        <f t="shared" si="31"/>
        <v>1000</v>
      </c>
      <c r="U155" s="25">
        <f t="shared" si="49"/>
        <v>1000</v>
      </c>
      <c r="V155" s="25">
        <f t="shared" si="50"/>
        <v>0</v>
      </c>
      <c r="W155" s="142">
        <f t="shared" si="51"/>
        <v>1</v>
      </c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O155" s="56"/>
      <c r="EP155" s="56"/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  <c r="GB155" s="56"/>
      <c r="GC155" s="56"/>
      <c r="GD155" s="56"/>
      <c r="GE155" s="56"/>
      <c r="GF155" s="56"/>
      <c r="GG155" s="56"/>
      <c r="GH155" s="56"/>
      <c r="GI155" s="56"/>
      <c r="GJ155" s="56"/>
      <c r="GK155" s="56"/>
      <c r="GL155" s="56"/>
      <c r="GM155" s="56"/>
      <c r="GN155" s="56"/>
    </row>
    <row r="156" spans="1:196" s="76" customFormat="1" ht="69.75" customHeight="1" x14ac:dyDescent="0.3">
      <c r="A156" s="141"/>
      <c r="B156" s="54"/>
      <c r="C156" s="54"/>
      <c r="D156" s="54"/>
      <c r="E156" s="264" t="s">
        <v>354</v>
      </c>
      <c r="F156" s="131">
        <v>2000</v>
      </c>
      <c r="G156" s="35">
        <v>2000</v>
      </c>
      <c r="H156" s="35">
        <v>2000</v>
      </c>
      <c r="I156" s="38">
        <f t="shared" si="29"/>
        <v>4.0987654256217044E-3</v>
      </c>
      <c r="J156" s="13">
        <f t="shared" si="46"/>
        <v>0</v>
      </c>
      <c r="K156" s="142">
        <f t="shared" si="48"/>
        <v>1</v>
      </c>
      <c r="L156" s="165"/>
      <c r="M156" s="41"/>
      <c r="N156" s="41"/>
      <c r="O156" s="34"/>
      <c r="P156" s="12">
        <f t="shared" si="42"/>
        <v>0</v>
      </c>
      <c r="Q156" s="175" t="str">
        <f t="shared" si="47"/>
        <v/>
      </c>
      <c r="R156" s="180">
        <f t="shared" si="30"/>
        <v>2000</v>
      </c>
      <c r="S156" s="25">
        <f t="shared" si="31"/>
        <v>2000</v>
      </c>
      <c r="T156" s="25">
        <f t="shared" si="31"/>
        <v>2000</v>
      </c>
      <c r="U156" s="25">
        <f t="shared" si="49"/>
        <v>2000</v>
      </c>
      <c r="V156" s="25">
        <f t="shared" si="50"/>
        <v>0</v>
      </c>
      <c r="W156" s="142">
        <f t="shared" si="51"/>
        <v>1</v>
      </c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  <c r="EO156" s="56"/>
      <c r="EP156" s="56"/>
      <c r="EQ156" s="56"/>
      <c r="ER156" s="56"/>
      <c r="ES156" s="56"/>
      <c r="ET156" s="56"/>
      <c r="EU156" s="56"/>
      <c r="EV156" s="56"/>
      <c r="EW156" s="56"/>
      <c r="EX156" s="56"/>
      <c r="EY156" s="56"/>
      <c r="EZ156" s="56"/>
      <c r="FA156" s="56"/>
      <c r="FB156" s="56"/>
      <c r="FC156" s="56"/>
      <c r="FD156" s="56"/>
      <c r="FE156" s="56"/>
      <c r="FF156" s="56"/>
      <c r="FG156" s="56"/>
      <c r="FH156" s="56"/>
      <c r="FI156" s="56"/>
      <c r="FJ156" s="56"/>
      <c r="FK156" s="56"/>
      <c r="FL156" s="56"/>
      <c r="FM156" s="56"/>
      <c r="FN156" s="56"/>
      <c r="FO156" s="56"/>
      <c r="FP156" s="56"/>
      <c r="FQ156" s="56"/>
      <c r="FR156" s="56"/>
      <c r="FS156" s="56"/>
      <c r="FT156" s="56"/>
      <c r="FU156" s="56"/>
      <c r="FV156" s="56"/>
      <c r="FW156" s="56"/>
      <c r="FX156" s="56"/>
      <c r="FY156" s="56"/>
      <c r="FZ156" s="56"/>
      <c r="GA156" s="56"/>
      <c r="GB156" s="56"/>
      <c r="GC156" s="56"/>
      <c r="GD156" s="56"/>
      <c r="GE156" s="56"/>
      <c r="GF156" s="56"/>
      <c r="GG156" s="56"/>
      <c r="GH156" s="56"/>
      <c r="GI156" s="56"/>
      <c r="GJ156" s="56"/>
      <c r="GK156" s="56"/>
      <c r="GL156" s="56"/>
      <c r="GM156" s="56"/>
      <c r="GN156" s="56"/>
    </row>
    <row r="157" spans="1:196" s="76" customFormat="1" ht="69.75" customHeight="1" x14ac:dyDescent="0.3">
      <c r="A157" s="141"/>
      <c r="B157" s="54"/>
      <c r="C157" s="54"/>
      <c r="D157" s="54"/>
      <c r="E157" s="264" t="s">
        <v>325</v>
      </c>
      <c r="F157" s="28">
        <v>1000</v>
      </c>
      <c r="G157" s="29">
        <v>1000</v>
      </c>
      <c r="H157" s="29">
        <v>1000</v>
      </c>
      <c r="I157" s="38">
        <f t="shared" ref="I157:I179" si="53">H157/$H$11</f>
        <v>2.0493827128108522E-3</v>
      </c>
      <c r="J157" s="13">
        <f t="shared" si="46"/>
        <v>0</v>
      </c>
      <c r="K157" s="142">
        <f t="shared" si="48"/>
        <v>1</v>
      </c>
      <c r="L157" s="130"/>
      <c r="M157" s="41"/>
      <c r="N157" s="41"/>
      <c r="O157" s="88"/>
      <c r="P157" s="12">
        <f t="shared" si="42"/>
        <v>0</v>
      </c>
      <c r="Q157" s="132" t="str">
        <f t="shared" si="47"/>
        <v/>
      </c>
      <c r="R157" s="180">
        <f t="shared" si="30"/>
        <v>1000</v>
      </c>
      <c r="S157" s="25">
        <f t="shared" si="31"/>
        <v>1000</v>
      </c>
      <c r="T157" s="25">
        <f t="shared" si="31"/>
        <v>1000</v>
      </c>
      <c r="U157" s="25">
        <f t="shared" si="49"/>
        <v>1000</v>
      </c>
      <c r="V157" s="25">
        <f t="shared" si="50"/>
        <v>0</v>
      </c>
      <c r="W157" s="142">
        <f t="shared" si="51"/>
        <v>1</v>
      </c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  <c r="GB157" s="56"/>
      <c r="GC157" s="56"/>
      <c r="GD157" s="56"/>
      <c r="GE157" s="56"/>
      <c r="GF157" s="56"/>
      <c r="GG157" s="56"/>
      <c r="GH157" s="56"/>
      <c r="GI157" s="56"/>
      <c r="GJ157" s="56"/>
      <c r="GK157" s="56"/>
      <c r="GL157" s="56"/>
      <c r="GM157" s="56"/>
      <c r="GN157" s="56"/>
    </row>
    <row r="158" spans="1:196" s="76" customFormat="1" ht="87" customHeight="1" x14ac:dyDescent="0.3">
      <c r="A158" s="141"/>
      <c r="B158" s="54"/>
      <c r="C158" s="54"/>
      <c r="D158" s="54"/>
      <c r="E158" s="264" t="s">
        <v>326</v>
      </c>
      <c r="F158" s="28">
        <v>500</v>
      </c>
      <c r="G158" s="29">
        <v>500</v>
      </c>
      <c r="H158" s="29">
        <v>500</v>
      </c>
      <c r="I158" s="40">
        <f t="shared" si="53"/>
        <v>1.0246913564054261E-3</v>
      </c>
      <c r="J158" s="13">
        <f t="shared" si="46"/>
        <v>0</v>
      </c>
      <c r="K158" s="142">
        <f t="shared" si="48"/>
        <v>1</v>
      </c>
      <c r="L158" s="170"/>
      <c r="M158" s="41"/>
      <c r="N158" s="41"/>
      <c r="O158" s="88"/>
      <c r="P158" s="12">
        <f t="shared" si="42"/>
        <v>0</v>
      </c>
      <c r="Q158" s="132" t="str">
        <f t="shared" si="47"/>
        <v/>
      </c>
      <c r="R158" s="180">
        <f t="shared" si="30"/>
        <v>500</v>
      </c>
      <c r="S158" s="25">
        <f t="shared" si="31"/>
        <v>500</v>
      </c>
      <c r="T158" s="25">
        <f t="shared" si="31"/>
        <v>500</v>
      </c>
      <c r="U158" s="25">
        <f t="shared" si="49"/>
        <v>500</v>
      </c>
      <c r="V158" s="25">
        <f t="shared" si="50"/>
        <v>0</v>
      </c>
      <c r="W158" s="142">
        <f t="shared" si="51"/>
        <v>1</v>
      </c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  <c r="GB158" s="56"/>
      <c r="GC158" s="56"/>
      <c r="GD158" s="56"/>
      <c r="GE158" s="56"/>
      <c r="GF158" s="56"/>
      <c r="GG158" s="56"/>
      <c r="GH158" s="56"/>
      <c r="GI158" s="56"/>
      <c r="GJ158" s="56"/>
      <c r="GK158" s="56"/>
      <c r="GL158" s="56"/>
      <c r="GM158" s="56"/>
      <c r="GN158" s="56"/>
    </row>
    <row r="159" spans="1:196" s="76" customFormat="1" ht="84.75" customHeight="1" x14ac:dyDescent="0.3">
      <c r="A159" s="141"/>
      <c r="B159" s="54"/>
      <c r="C159" s="54"/>
      <c r="D159" s="54"/>
      <c r="E159" s="264" t="s">
        <v>327</v>
      </c>
      <c r="F159" s="131">
        <v>500</v>
      </c>
      <c r="G159" s="29">
        <v>500</v>
      </c>
      <c r="H159" s="29">
        <v>500</v>
      </c>
      <c r="I159" s="40">
        <f t="shared" si="53"/>
        <v>1.0246913564054261E-3</v>
      </c>
      <c r="J159" s="13">
        <f t="shared" si="46"/>
        <v>0</v>
      </c>
      <c r="K159" s="142">
        <f t="shared" si="48"/>
        <v>1</v>
      </c>
      <c r="L159" s="170"/>
      <c r="M159" s="41"/>
      <c r="N159" s="41"/>
      <c r="O159" s="88"/>
      <c r="P159" s="12">
        <f t="shared" si="42"/>
        <v>0</v>
      </c>
      <c r="Q159" s="132" t="str">
        <f t="shared" si="47"/>
        <v/>
      </c>
      <c r="R159" s="180">
        <f t="shared" si="30"/>
        <v>500</v>
      </c>
      <c r="S159" s="25">
        <f t="shared" si="31"/>
        <v>500</v>
      </c>
      <c r="T159" s="25">
        <f t="shared" si="31"/>
        <v>500</v>
      </c>
      <c r="U159" s="25">
        <f t="shared" si="49"/>
        <v>500</v>
      </c>
      <c r="V159" s="25">
        <f t="shared" si="50"/>
        <v>0</v>
      </c>
      <c r="W159" s="142">
        <f t="shared" si="51"/>
        <v>1</v>
      </c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  <c r="GB159" s="56"/>
      <c r="GC159" s="56"/>
      <c r="GD159" s="56"/>
      <c r="GE159" s="56"/>
      <c r="GF159" s="56"/>
      <c r="GG159" s="56"/>
      <c r="GH159" s="56"/>
      <c r="GI159" s="56"/>
      <c r="GJ159" s="56"/>
      <c r="GK159" s="56"/>
      <c r="GL159" s="56"/>
      <c r="GM159" s="56"/>
      <c r="GN159" s="56"/>
    </row>
    <row r="160" spans="1:196" s="76" customFormat="1" ht="185.25" customHeight="1" x14ac:dyDescent="0.3">
      <c r="A160" s="141"/>
      <c r="B160" s="54"/>
      <c r="C160" s="54"/>
      <c r="D160" s="54"/>
      <c r="E160" s="264" t="s">
        <v>328</v>
      </c>
      <c r="F160" s="131">
        <v>500</v>
      </c>
      <c r="G160" s="35">
        <v>500</v>
      </c>
      <c r="H160" s="29">
        <v>500</v>
      </c>
      <c r="I160" s="40">
        <f t="shared" si="53"/>
        <v>1.0246913564054261E-3</v>
      </c>
      <c r="J160" s="13">
        <f t="shared" si="46"/>
        <v>0</v>
      </c>
      <c r="K160" s="142">
        <f t="shared" si="48"/>
        <v>1</v>
      </c>
      <c r="L160" s="165"/>
      <c r="M160" s="41"/>
      <c r="N160" s="41"/>
      <c r="O160" s="88"/>
      <c r="P160" s="12">
        <f t="shared" si="42"/>
        <v>0</v>
      </c>
      <c r="Q160" s="132" t="str">
        <f t="shared" si="47"/>
        <v/>
      </c>
      <c r="R160" s="180">
        <f t="shared" si="30"/>
        <v>500</v>
      </c>
      <c r="S160" s="25">
        <f t="shared" si="31"/>
        <v>500</v>
      </c>
      <c r="T160" s="25">
        <f t="shared" si="31"/>
        <v>500</v>
      </c>
      <c r="U160" s="25">
        <f t="shared" si="49"/>
        <v>500</v>
      </c>
      <c r="V160" s="25">
        <f t="shared" si="50"/>
        <v>0</v>
      </c>
      <c r="W160" s="142">
        <f t="shared" si="51"/>
        <v>1</v>
      </c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  <c r="GB160" s="56"/>
      <c r="GC160" s="56"/>
      <c r="GD160" s="56"/>
      <c r="GE160" s="56"/>
      <c r="GF160" s="56"/>
      <c r="GG160" s="56"/>
      <c r="GH160" s="56"/>
      <c r="GI160" s="56"/>
      <c r="GJ160" s="56"/>
      <c r="GK160" s="56"/>
      <c r="GL160" s="56"/>
      <c r="GM160" s="56"/>
      <c r="GN160" s="56"/>
    </row>
    <row r="161" spans="1:196" s="76" customFormat="1" ht="54" customHeight="1" x14ac:dyDescent="0.3">
      <c r="A161" s="141"/>
      <c r="B161" s="54"/>
      <c r="C161" s="54"/>
      <c r="D161" s="54"/>
      <c r="E161" s="264" t="s">
        <v>355</v>
      </c>
      <c r="F161" s="131">
        <v>1000</v>
      </c>
      <c r="G161" s="35">
        <v>1000</v>
      </c>
      <c r="H161" s="29"/>
      <c r="I161" s="40">
        <f t="shared" si="53"/>
        <v>0</v>
      </c>
      <c r="J161" s="13">
        <f t="shared" si="46"/>
        <v>-1000</v>
      </c>
      <c r="K161" s="142">
        <f t="shared" si="48"/>
        <v>0</v>
      </c>
      <c r="L161" s="196"/>
      <c r="M161" s="162"/>
      <c r="N161" s="162"/>
      <c r="O161" s="106"/>
      <c r="P161" s="12">
        <f t="shared" si="42"/>
        <v>0</v>
      </c>
      <c r="Q161" s="132" t="str">
        <f>IFERROR(100%*(O161/N161),"")</f>
        <v/>
      </c>
      <c r="R161" s="180">
        <f>SUM(F161,L161)</f>
        <v>1000</v>
      </c>
      <c r="S161" s="25">
        <f>SUM(F161,M161)</f>
        <v>1000</v>
      </c>
      <c r="T161" s="25">
        <f>SUM(G161,N161)</f>
        <v>1000</v>
      </c>
      <c r="U161" s="25">
        <f t="shared" si="49"/>
        <v>0</v>
      </c>
      <c r="V161" s="25">
        <f t="shared" si="50"/>
        <v>-1000</v>
      </c>
      <c r="W161" s="142">
        <f t="shared" si="51"/>
        <v>0</v>
      </c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</row>
    <row r="162" spans="1:196" s="76" customFormat="1" ht="88.5" customHeight="1" x14ac:dyDescent="0.3">
      <c r="A162" s="141"/>
      <c r="B162" s="54"/>
      <c r="C162" s="54"/>
      <c r="D162" s="54"/>
      <c r="E162" s="264" t="s">
        <v>329</v>
      </c>
      <c r="F162" s="131">
        <v>700</v>
      </c>
      <c r="G162" s="35">
        <v>700</v>
      </c>
      <c r="H162" s="29">
        <v>700</v>
      </c>
      <c r="I162" s="40">
        <f t="shared" si="53"/>
        <v>1.4345678989675966E-3</v>
      </c>
      <c r="J162" s="13">
        <f t="shared" si="46"/>
        <v>0</v>
      </c>
      <c r="K162" s="142">
        <f t="shared" si="48"/>
        <v>1</v>
      </c>
      <c r="L162" s="165"/>
      <c r="M162" s="41"/>
      <c r="N162" s="41"/>
      <c r="O162" s="88"/>
      <c r="P162" s="12">
        <f t="shared" si="42"/>
        <v>0</v>
      </c>
      <c r="Q162" s="132" t="str">
        <f t="shared" si="47"/>
        <v/>
      </c>
      <c r="R162" s="180">
        <f t="shared" si="30"/>
        <v>700</v>
      </c>
      <c r="S162" s="25">
        <f t="shared" si="31"/>
        <v>700</v>
      </c>
      <c r="T162" s="25">
        <f t="shared" si="31"/>
        <v>700</v>
      </c>
      <c r="U162" s="25">
        <f t="shared" si="49"/>
        <v>700</v>
      </c>
      <c r="V162" s="25">
        <f t="shared" si="50"/>
        <v>0</v>
      </c>
      <c r="W162" s="142">
        <f t="shared" si="51"/>
        <v>1</v>
      </c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  <c r="GB162" s="56"/>
      <c r="GC162" s="56"/>
      <c r="GD162" s="56"/>
      <c r="GE162" s="56"/>
      <c r="GF162" s="56"/>
      <c r="GG162" s="56"/>
      <c r="GH162" s="56"/>
      <c r="GI162" s="56"/>
      <c r="GJ162" s="56"/>
      <c r="GK162" s="56"/>
      <c r="GL162" s="56"/>
      <c r="GM162" s="56"/>
      <c r="GN162" s="56"/>
    </row>
    <row r="163" spans="1:196" s="76" customFormat="1" ht="67.5" customHeight="1" x14ac:dyDescent="0.3">
      <c r="A163" s="141"/>
      <c r="B163" s="54"/>
      <c r="C163" s="54"/>
      <c r="D163" s="54"/>
      <c r="E163" s="264" t="s">
        <v>330</v>
      </c>
      <c r="F163" s="131">
        <v>1500</v>
      </c>
      <c r="G163" s="35">
        <v>1500</v>
      </c>
      <c r="H163" s="29">
        <v>1500</v>
      </c>
      <c r="I163" s="40">
        <f t="shared" si="53"/>
        <v>3.0740740692162785E-3</v>
      </c>
      <c r="J163" s="13">
        <f t="shared" si="46"/>
        <v>0</v>
      </c>
      <c r="K163" s="142">
        <f t="shared" si="48"/>
        <v>1</v>
      </c>
      <c r="L163" s="196"/>
      <c r="M163" s="25"/>
      <c r="N163" s="25"/>
      <c r="O163" s="106"/>
      <c r="P163" s="12">
        <f t="shared" si="42"/>
        <v>0</v>
      </c>
      <c r="Q163" s="132" t="str">
        <f t="shared" si="47"/>
        <v/>
      </c>
      <c r="R163" s="180">
        <f t="shared" si="30"/>
        <v>1500</v>
      </c>
      <c r="S163" s="25">
        <f t="shared" si="31"/>
        <v>1500</v>
      </c>
      <c r="T163" s="25">
        <f t="shared" si="31"/>
        <v>1500</v>
      </c>
      <c r="U163" s="25">
        <f t="shared" si="49"/>
        <v>1500</v>
      </c>
      <c r="V163" s="25">
        <f t="shared" si="50"/>
        <v>0</v>
      </c>
      <c r="W163" s="142">
        <f t="shared" si="51"/>
        <v>1</v>
      </c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56"/>
      <c r="GC163" s="56"/>
      <c r="GD163" s="56"/>
      <c r="GE163" s="56"/>
      <c r="GF163" s="56"/>
      <c r="GG163" s="56"/>
      <c r="GH163" s="56"/>
      <c r="GI163" s="56"/>
      <c r="GJ163" s="56"/>
      <c r="GK163" s="56"/>
      <c r="GL163" s="56"/>
      <c r="GM163" s="56"/>
      <c r="GN163" s="56"/>
    </row>
    <row r="164" spans="1:196" s="76" customFormat="1" ht="87.75" customHeight="1" x14ac:dyDescent="0.3">
      <c r="A164" s="141"/>
      <c r="B164" s="54"/>
      <c r="C164" s="54"/>
      <c r="D164" s="54"/>
      <c r="E164" s="264" t="s">
        <v>356</v>
      </c>
      <c r="F164" s="270">
        <v>4000</v>
      </c>
      <c r="G164" s="35">
        <v>4000</v>
      </c>
      <c r="H164" s="268">
        <v>4000</v>
      </c>
      <c r="I164" s="40">
        <f t="shared" si="53"/>
        <v>8.1975308512434088E-3</v>
      </c>
      <c r="J164" s="13">
        <f t="shared" si="46"/>
        <v>0</v>
      </c>
      <c r="K164" s="142">
        <f t="shared" si="48"/>
        <v>1</v>
      </c>
      <c r="L164" s="269">
        <v>1000</v>
      </c>
      <c r="M164" s="271">
        <v>1000</v>
      </c>
      <c r="N164" s="25">
        <v>1000</v>
      </c>
      <c r="O164" s="218">
        <v>1000</v>
      </c>
      <c r="P164" s="12">
        <f t="shared" si="42"/>
        <v>0</v>
      </c>
      <c r="Q164" s="132"/>
      <c r="R164" s="24">
        <f t="shared" si="30"/>
        <v>5000</v>
      </c>
      <c r="S164" s="25">
        <f t="shared" si="31"/>
        <v>5000</v>
      </c>
      <c r="T164" s="25">
        <f t="shared" si="31"/>
        <v>5000</v>
      </c>
      <c r="U164" s="25">
        <f t="shared" si="49"/>
        <v>5000</v>
      </c>
      <c r="V164" s="25">
        <f t="shared" si="50"/>
        <v>0</v>
      </c>
      <c r="W164" s="142">
        <f t="shared" si="51"/>
        <v>1</v>
      </c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  <c r="GB164" s="56"/>
      <c r="GC164" s="56"/>
      <c r="GD164" s="56"/>
      <c r="GE164" s="56"/>
      <c r="GF164" s="56"/>
      <c r="GG164" s="56"/>
      <c r="GH164" s="56"/>
      <c r="GI164" s="56"/>
      <c r="GJ164" s="56"/>
      <c r="GK164" s="56"/>
      <c r="GL164" s="56"/>
      <c r="GM164" s="56"/>
      <c r="GN164" s="56"/>
    </row>
    <row r="165" spans="1:196" s="51" customFormat="1" ht="60.75" customHeight="1" x14ac:dyDescent="0.3">
      <c r="A165" s="137">
        <v>15</v>
      </c>
      <c r="B165" s="48"/>
      <c r="C165" s="48" t="s">
        <v>241</v>
      </c>
      <c r="D165" s="48" t="s">
        <v>50</v>
      </c>
      <c r="E165" s="156" t="s">
        <v>245</v>
      </c>
      <c r="F165" s="262">
        <f>F166+F167+F168+F172+F175+F170+F171</f>
        <v>7484.7000000000007</v>
      </c>
      <c r="G165" s="33">
        <f>G166+G167+G168+G172+G175+G170+G171</f>
        <v>7484.7000000000007</v>
      </c>
      <c r="H165" s="169">
        <f>H166+H167+H168+H172+H175+H170+H171</f>
        <v>7484.7000000000007</v>
      </c>
      <c r="I165" s="21">
        <f t="shared" si="53"/>
        <v>1.5339014790575388E-2</v>
      </c>
      <c r="J165" s="13">
        <f t="shared" si="46"/>
        <v>0</v>
      </c>
      <c r="K165" s="148">
        <f t="shared" si="48"/>
        <v>1</v>
      </c>
      <c r="L165" s="32">
        <f>L166+L167+L168+L172+L175+L170+L171+L173+L174</f>
        <v>4388</v>
      </c>
      <c r="M165" s="274">
        <f>M166+M167+M168+M172+M175+M170+M173+M174</f>
        <v>4388</v>
      </c>
      <c r="N165" s="33">
        <f>N166+N167+N168+N172+N175+N170+N173+N174</f>
        <v>4388</v>
      </c>
      <c r="O165" s="169">
        <f>O166+O167+O168+O172+O175+O170+O173+O174</f>
        <v>4388</v>
      </c>
      <c r="P165" s="12">
        <f t="shared" si="42"/>
        <v>0</v>
      </c>
      <c r="Q165" s="174">
        <f t="shared" si="47"/>
        <v>1</v>
      </c>
      <c r="R165" s="18">
        <f t="shared" si="30"/>
        <v>11872.7</v>
      </c>
      <c r="S165" s="12">
        <f>SUM(G165,M165)</f>
        <v>11872.7</v>
      </c>
      <c r="T165" s="12">
        <f t="shared" si="31"/>
        <v>11872.7</v>
      </c>
      <c r="U165" s="12">
        <f t="shared" si="31"/>
        <v>11872.7</v>
      </c>
      <c r="V165" s="12">
        <f t="shared" si="50"/>
        <v>0</v>
      </c>
      <c r="W165" s="148">
        <f t="shared" si="45"/>
        <v>1</v>
      </c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  <c r="CA165" s="50"/>
      <c r="CB165" s="50"/>
      <c r="CC165" s="50"/>
      <c r="CD165" s="50"/>
      <c r="CE165" s="50"/>
      <c r="CF165" s="50"/>
      <c r="CG165" s="50"/>
      <c r="CH165" s="50"/>
      <c r="CI165" s="50"/>
      <c r="CJ165" s="50"/>
      <c r="CK165" s="50"/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0"/>
      <c r="CX165" s="50"/>
      <c r="CY165" s="50"/>
      <c r="CZ165" s="50"/>
      <c r="DA165" s="50"/>
      <c r="DB165" s="50"/>
      <c r="DC165" s="50"/>
      <c r="DD165" s="50"/>
      <c r="DE165" s="50"/>
      <c r="DF165" s="50"/>
      <c r="DG165" s="50"/>
      <c r="DH165" s="50"/>
      <c r="DI165" s="50"/>
      <c r="DJ165" s="50"/>
      <c r="DK165" s="50"/>
      <c r="DL165" s="50"/>
      <c r="DM165" s="50"/>
      <c r="DN165" s="50"/>
      <c r="DO165" s="50"/>
      <c r="DP165" s="50"/>
      <c r="DQ165" s="50"/>
      <c r="DR165" s="50"/>
      <c r="DS165" s="50"/>
      <c r="DT165" s="50"/>
      <c r="DU165" s="50"/>
      <c r="DV165" s="50"/>
      <c r="DW165" s="50"/>
      <c r="DX165" s="50"/>
      <c r="DY165" s="50"/>
      <c r="DZ165" s="50"/>
      <c r="EA165" s="50"/>
      <c r="EB165" s="50"/>
      <c r="EC165" s="50"/>
      <c r="ED165" s="50"/>
      <c r="EE165" s="50"/>
      <c r="EF165" s="50"/>
      <c r="EG165" s="50"/>
      <c r="EH165" s="50"/>
      <c r="EI165" s="50"/>
      <c r="EJ165" s="50"/>
      <c r="EK165" s="50"/>
      <c r="EL165" s="50"/>
      <c r="EM165" s="50"/>
      <c r="EN165" s="50"/>
      <c r="EO165" s="50"/>
      <c r="EP165" s="50"/>
      <c r="EQ165" s="50"/>
      <c r="ER165" s="50"/>
      <c r="ES165" s="50"/>
      <c r="ET165" s="50"/>
      <c r="EU165" s="50"/>
      <c r="EV165" s="50"/>
      <c r="EW165" s="50"/>
      <c r="EX165" s="50"/>
      <c r="EY165" s="50"/>
      <c r="EZ165" s="50"/>
      <c r="FA165" s="50"/>
      <c r="FB165" s="50"/>
      <c r="FC165" s="50"/>
      <c r="FD165" s="50"/>
      <c r="FE165" s="50"/>
      <c r="FF165" s="50"/>
      <c r="FG165" s="50"/>
      <c r="FH165" s="50"/>
      <c r="FI165" s="50"/>
      <c r="FJ165" s="50"/>
      <c r="FK165" s="50"/>
      <c r="FL165" s="50"/>
      <c r="FM165" s="50"/>
      <c r="FN165" s="50"/>
      <c r="FO165" s="50"/>
      <c r="FP165" s="50"/>
      <c r="FQ165" s="50"/>
      <c r="FR165" s="50"/>
      <c r="FS165" s="50"/>
      <c r="FT165" s="50"/>
      <c r="FU165" s="50"/>
      <c r="FV165" s="50"/>
      <c r="FW165" s="50"/>
      <c r="FX165" s="50"/>
      <c r="FY165" s="50"/>
      <c r="FZ165" s="50"/>
      <c r="GA165" s="50"/>
      <c r="GB165" s="50"/>
      <c r="GC165" s="50"/>
      <c r="GD165" s="50"/>
      <c r="GE165" s="50"/>
      <c r="GF165" s="50"/>
      <c r="GG165" s="50"/>
      <c r="GH165" s="50"/>
      <c r="GI165" s="50"/>
      <c r="GJ165" s="50"/>
      <c r="GK165" s="50"/>
      <c r="GL165" s="50"/>
      <c r="GM165" s="50"/>
      <c r="GN165" s="50"/>
    </row>
    <row r="166" spans="1:196" s="76" customFormat="1" ht="85.5" customHeight="1" x14ac:dyDescent="0.3">
      <c r="A166" s="141"/>
      <c r="B166" s="54"/>
      <c r="C166" s="54"/>
      <c r="D166" s="54"/>
      <c r="E166" s="264" t="s">
        <v>331</v>
      </c>
      <c r="F166" s="28">
        <v>2581.1</v>
      </c>
      <c r="G166" s="29">
        <v>2581.1</v>
      </c>
      <c r="H166" s="29">
        <v>2581.1</v>
      </c>
      <c r="I166" s="38">
        <f t="shared" si="53"/>
        <v>5.2896617200360908E-3</v>
      </c>
      <c r="J166" s="13">
        <f t="shared" si="46"/>
        <v>0</v>
      </c>
      <c r="K166" s="142">
        <f t="shared" si="48"/>
        <v>1</v>
      </c>
      <c r="L166" s="162"/>
      <c r="M166" s="25"/>
      <c r="N166" s="25"/>
      <c r="O166" s="29"/>
      <c r="P166" s="12">
        <f t="shared" si="42"/>
        <v>0</v>
      </c>
      <c r="Q166" s="132" t="str">
        <f t="shared" si="47"/>
        <v/>
      </c>
      <c r="R166" s="180">
        <f t="shared" si="30"/>
        <v>2581.1</v>
      </c>
      <c r="S166" s="25">
        <f t="shared" ref="S166" si="54">SUM(F166,M166)</f>
        <v>2581.1</v>
      </c>
      <c r="T166" s="25">
        <f t="shared" si="31"/>
        <v>2581.1</v>
      </c>
      <c r="U166" s="25">
        <f t="shared" si="31"/>
        <v>2581.1</v>
      </c>
      <c r="V166" s="25">
        <f t="shared" si="50"/>
        <v>0</v>
      </c>
      <c r="W166" s="142">
        <f t="shared" si="45"/>
        <v>1</v>
      </c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  <c r="EO166" s="56"/>
      <c r="EP166" s="56"/>
      <c r="EQ166" s="56"/>
      <c r="ER166" s="56"/>
      <c r="ES166" s="56"/>
      <c r="ET166" s="56"/>
      <c r="EU166" s="56"/>
      <c r="EV166" s="56"/>
      <c r="EW166" s="56"/>
      <c r="EX166" s="56"/>
      <c r="EY166" s="56"/>
      <c r="EZ166" s="56"/>
      <c r="FA166" s="56"/>
      <c r="FB166" s="56"/>
      <c r="FC166" s="56"/>
      <c r="FD166" s="56"/>
      <c r="FE166" s="56"/>
      <c r="FF166" s="56"/>
      <c r="FG166" s="56"/>
      <c r="FH166" s="56"/>
      <c r="FI166" s="56"/>
      <c r="FJ166" s="56"/>
      <c r="FK166" s="56"/>
      <c r="FL166" s="56"/>
      <c r="FM166" s="56"/>
      <c r="FN166" s="56"/>
      <c r="FO166" s="56"/>
      <c r="FP166" s="56"/>
      <c r="FQ166" s="56"/>
      <c r="FR166" s="56"/>
      <c r="FS166" s="56"/>
      <c r="FT166" s="56"/>
      <c r="FU166" s="56"/>
      <c r="FV166" s="56"/>
      <c r="FW166" s="56"/>
      <c r="FX166" s="56"/>
      <c r="FY166" s="56"/>
      <c r="FZ166" s="56"/>
      <c r="GA166" s="56"/>
      <c r="GB166" s="56"/>
      <c r="GC166" s="56"/>
      <c r="GD166" s="56"/>
      <c r="GE166" s="56"/>
      <c r="GF166" s="56"/>
      <c r="GG166" s="56"/>
      <c r="GH166" s="56"/>
      <c r="GI166" s="56"/>
      <c r="GJ166" s="56"/>
      <c r="GK166" s="56"/>
      <c r="GL166" s="56"/>
      <c r="GM166" s="56"/>
      <c r="GN166" s="56"/>
    </row>
    <row r="167" spans="1:196" s="76" customFormat="1" ht="89.25" customHeight="1" x14ac:dyDescent="0.3">
      <c r="A167" s="137"/>
      <c r="B167" s="48"/>
      <c r="C167" s="48"/>
      <c r="D167" s="48"/>
      <c r="E167" s="275" t="s">
        <v>332</v>
      </c>
      <c r="F167" s="28">
        <v>1000</v>
      </c>
      <c r="G167" s="29">
        <v>1000</v>
      </c>
      <c r="H167" s="29">
        <v>1000</v>
      </c>
      <c r="I167" s="38">
        <f>H167/$H$11</f>
        <v>2.0493827128108522E-3</v>
      </c>
      <c r="J167" s="13">
        <f t="shared" si="46"/>
        <v>0</v>
      </c>
      <c r="K167" s="142">
        <f>IFERROR(100%*(H167/G167),"")</f>
        <v>1</v>
      </c>
      <c r="L167" s="130">
        <v>622.20000000000005</v>
      </c>
      <c r="M167" s="25">
        <v>622.20000000000005</v>
      </c>
      <c r="N167" s="25">
        <v>622.20000000000005</v>
      </c>
      <c r="O167" s="29">
        <v>622.20000000000005</v>
      </c>
      <c r="P167" s="12">
        <f t="shared" si="42"/>
        <v>0</v>
      </c>
      <c r="Q167" s="132">
        <f t="shared" si="47"/>
        <v>1</v>
      </c>
      <c r="R167" s="180">
        <f>SUM(F167,L167)</f>
        <v>1622.2</v>
      </c>
      <c r="S167" s="25">
        <f>SUM(F167,M167)</f>
        <v>1622.2</v>
      </c>
      <c r="T167" s="25">
        <f>SUM(G167,N167)</f>
        <v>1622.2</v>
      </c>
      <c r="U167" s="25">
        <f>SUM(H167,O167)</f>
        <v>1622.2</v>
      </c>
      <c r="V167" s="25">
        <f>U167-T167</f>
        <v>0</v>
      </c>
      <c r="W167" s="142">
        <f>IFERROR(100%*(U167/T167),"")</f>
        <v>1</v>
      </c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  <c r="EO167" s="56"/>
      <c r="EP167" s="56"/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  <c r="FK167" s="56"/>
      <c r="FL167" s="56"/>
      <c r="FM167" s="56"/>
      <c r="FN167" s="56"/>
      <c r="FO167" s="56"/>
      <c r="FP167" s="56"/>
      <c r="FQ167" s="56"/>
      <c r="FR167" s="56"/>
      <c r="FS167" s="56"/>
      <c r="FT167" s="56"/>
      <c r="FU167" s="56"/>
      <c r="FV167" s="56"/>
      <c r="FW167" s="56"/>
      <c r="FX167" s="56"/>
      <c r="FY167" s="56"/>
      <c r="FZ167" s="56"/>
      <c r="GA167" s="56"/>
      <c r="GB167" s="56"/>
      <c r="GC167" s="56"/>
      <c r="GD167" s="56"/>
      <c r="GE167" s="56"/>
      <c r="GF167" s="56"/>
      <c r="GG167" s="56"/>
      <c r="GH167" s="56"/>
      <c r="GI167" s="56"/>
      <c r="GJ167" s="56"/>
      <c r="GK167" s="56"/>
      <c r="GL167" s="56"/>
      <c r="GM167" s="56"/>
      <c r="GN167" s="56"/>
    </row>
    <row r="168" spans="1:196" s="76" customFormat="1" ht="71.25" customHeight="1" x14ac:dyDescent="0.3">
      <c r="A168" s="141"/>
      <c r="B168" s="54"/>
      <c r="C168" s="54"/>
      <c r="D168" s="54"/>
      <c r="E168" s="264" t="s">
        <v>333</v>
      </c>
      <c r="F168" s="28">
        <v>1100</v>
      </c>
      <c r="G168" s="29">
        <v>1100</v>
      </c>
      <c r="H168" s="29">
        <v>1100</v>
      </c>
      <c r="I168" s="38">
        <f t="shared" si="53"/>
        <v>2.2543209840919375E-3</v>
      </c>
      <c r="J168" s="13">
        <f t="shared" si="46"/>
        <v>0</v>
      </c>
      <c r="K168" s="142">
        <f t="shared" si="48"/>
        <v>1</v>
      </c>
      <c r="L168" s="162"/>
      <c r="M168" s="25"/>
      <c r="N168" s="25"/>
      <c r="O168" s="29"/>
      <c r="P168" s="12">
        <f t="shared" si="42"/>
        <v>0</v>
      </c>
      <c r="Q168" s="132" t="str">
        <f t="shared" si="47"/>
        <v/>
      </c>
      <c r="R168" s="180">
        <f t="shared" si="30"/>
        <v>1100</v>
      </c>
      <c r="S168" s="25">
        <f t="shared" si="31"/>
        <v>1100</v>
      </c>
      <c r="T168" s="25">
        <f t="shared" si="31"/>
        <v>1100</v>
      </c>
      <c r="U168" s="25">
        <f t="shared" si="31"/>
        <v>1100</v>
      </c>
      <c r="V168" s="25">
        <f t="shared" si="32"/>
        <v>0</v>
      </c>
      <c r="W168" s="142">
        <f t="shared" si="45"/>
        <v>1</v>
      </c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  <c r="GB168" s="56"/>
      <c r="GC168" s="56"/>
      <c r="GD168" s="56"/>
      <c r="GE168" s="56"/>
      <c r="GF168" s="56"/>
      <c r="GG168" s="56"/>
      <c r="GH168" s="56"/>
      <c r="GI168" s="56"/>
      <c r="GJ168" s="56"/>
      <c r="GK168" s="56"/>
      <c r="GL168" s="56"/>
      <c r="GM168" s="56"/>
      <c r="GN168" s="56"/>
    </row>
    <row r="169" spans="1:196" s="215" customFormat="1" ht="26.25" hidden="1" customHeight="1" x14ac:dyDescent="0.3">
      <c r="A169" s="216"/>
      <c r="B169" s="217"/>
      <c r="C169" s="217"/>
      <c r="D169" s="217"/>
      <c r="E169" s="276" t="s">
        <v>337</v>
      </c>
      <c r="F169" s="131">
        <v>587</v>
      </c>
      <c r="G169" s="35">
        <v>587</v>
      </c>
      <c r="H169" s="218">
        <v>587</v>
      </c>
      <c r="I169" s="209">
        <f t="shared" si="53"/>
        <v>1.2029876524199705E-3</v>
      </c>
      <c r="J169" s="13">
        <f t="shared" si="46"/>
        <v>0</v>
      </c>
      <c r="K169" s="142">
        <f t="shared" si="48"/>
        <v>1</v>
      </c>
      <c r="L169" s="218">
        <v>2208.4</v>
      </c>
      <c r="M169" s="35">
        <v>2208.4</v>
      </c>
      <c r="N169" s="35">
        <v>2208.4</v>
      </c>
      <c r="O169" s="35"/>
      <c r="P169" s="12">
        <f t="shared" si="42"/>
        <v>-2208.4</v>
      </c>
      <c r="Q169" s="132">
        <f t="shared" si="47"/>
        <v>0</v>
      </c>
      <c r="R169" s="212">
        <f t="shared" ref="R169:R174" si="55">SUM(F169,L169)</f>
        <v>2795.4</v>
      </c>
      <c r="S169" s="210">
        <f t="shared" si="31"/>
        <v>2795.4</v>
      </c>
      <c r="T169" s="210">
        <f t="shared" si="31"/>
        <v>2795.4</v>
      </c>
      <c r="U169" s="210">
        <f t="shared" si="31"/>
        <v>587</v>
      </c>
      <c r="V169" s="210">
        <f t="shared" ref="V169:V174" si="56">U169-T169</f>
        <v>-2208.4</v>
      </c>
      <c r="W169" s="211">
        <f t="shared" si="45"/>
        <v>0.20998783716105029</v>
      </c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214"/>
      <c r="EJ169" s="214"/>
      <c r="EK169" s="214"/>
      <c r="EL169" s="214"/>
      <c r="EM169" s="214"/>
      <c r="EN169" s="214"/>
      <c r="EO169" s="214"/>
      <c r="EP169" s="214"/>
      <c r="EQ169" s="214"/>
      <c r="ER169" s="214"/>
      <c r="ES169" s="214"/>
      <c r="ET169" s="214"/>
      <c r="EU169" s="214"/>
      <c r="EV169" s="214"/>
      <c r="EW169" s="214"/>
      <c r="EX169" s="214"/>
      <c r="EY169" s="214"/>
      <c r="EZ169" s="214"/>
      <c r="FA169" s="214"/>
      <c r="FB169" s="214"/>
      <c r="FC169" s="214"/>
      <c r="FD169" s="214"/>
      <c r="FE169" s="214"/>
      <c r="FF169" s="214"/>
      <c r="FG169" s="214"/>
      <c r="FH169" s="214"/>
      <c r="FI169" s="214"/>
      <c r="FJ169" s="214"/>
      <c r="FK169" s="214"/>
      <c r="FL169" s="214"/>
      <c r="FM169" s="214"/>
      <c r="FN169" s="214"/>
      <c r="FO169" s="214"/>
      <c r="FP169" s="214"/>
      <c r="FQ169" s="214"/>
      <c r="FR169" s="214"/>
      <c r="FS169" s="214"/>
      <c r="FT169" s="214"/>
      <c r="FU169" s="214"/>
      <c r="FV169" s="214"/>
      <c r="FW169" s="214"/>
      <c r="FX169" s="214"/>
      <c r="FY169" s="214"/>
      <c r="FZ169" s="214"/>
      <c r="GA169" s="214"/>
      <c r="GB169" s="214"/>
      <c r="GC169" s="214"/>
      <c r="GD169" s="214"/>
      <c r="GE169" s="214"/>
      <c r="GF169" s="214"/>
      <c r="GG169" s="214"/>
      <c r="GH169" s="214"/>
      <c r="GI169" s="214"/>
      <c r="GJ169" s="214"/>
      <c r="GK169" s="214"/>
      <c r="GL169" s="214"/>
      <c r="GM169" s="214"/>
      <c r="GN169" s="214"/>
    </row>
    <row r="170" spans="1:196" s="76" customFormat="1" ht="69" customHeight="1" x14ac:dyDescent="0.3">
      <c r="A170" s="137"/>
      <c r="B170" s="48"/>
      <c r="C170" s="48"/>
      <c r="D170" s="48"/>
      <c r="E170" s="264" t="s">
        <v>336</v>
      </c>
      <c r="F170" s="28">
        <v>589.6</v>
      </c>
      <c r="G170" s="29">
        <v>589.6</v>
      </c>
      <c r="H170" s="29">
        <v>589.6</v>
      </c>
      <c r="I170" s="38">
        <f t="shared" si="53"/>
        <v>1.2083160474732786E-3</v>
      </c>
      <c r="J170" s="13">
        <f t="shared" si="46"/>
        <v>0</v>
      </c>
      <c r="K170" s="142">
        <f t="shared" si="48"/>
        <v>1</v>
      </c>
      <c r="L170" s="162">
        <v>140.4</v>
      </c>
      <c r="M170" s="25">
        <v>140.4</v>
      </c>
      <c r="N170" s="25">
        <v>140.4</v>
      </c>
      <c r="O170" s="29">
        <v>140.4</v>
      </c>
      <c r="P170" s="12">
        <f t="shared" si="42"/>
        <v>0</v>
      </c>
      <c r="Q170" s="132">
        <f t="shared" si="47"/>
        <v>1</v>
      </c>
      <c r="R170" s="24">
        <f t="shared" si="55"/>
        <v>730</v>
      </c>
      <c r="S170" s="25">
        <f t="shared" si="31"/>
        <v>730</v>
      </c>
      <c r="T170" s="25">
        <f t="shared" si="31"/>
        <v>730</v>
      </c>
      <c r="U170" s="25">
        <f t="shared" si="31"/>
        <v>730</v>
      </c>
      <c r="V170" s="130">
        <f t="shared" si="56"/>
        <v>0</v>
      </c>
      <c r="W170" s="142">
        <f t="shared" si="45"/>
        <v>1</v>
      </c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  <c r="EO170" s="56"/>
      <c r="EP170" s="56"/>
      <c r="EQ170" s="56"/>
      <c r="ER170" s="56"/>
      <c r="ES170" s="56"/>
      <c r="ET170" s="56"/>
      <c r="EU170" s="56"/>
      <c r="EV170" s="56"/>
      <c r="EW170" s="56"/>
      <c r="EX170" s="56"/>
      <c r="EY170" s="56"/>
      <c r="EZ170" s="56"/>
      <c r="FA170" s="56"/>
      <c r="FB170" s="56"/>
      <c r="FC170" s="56"/>
      <c r="FD170" s="56"/>
      <c r="FE170" s="56"/>
      <c r="FF170" s="56"/>
      <c r="FG170" s="56"/>
      <c r="FH170" s="56"/>
      <c r="FI170" s="56"/>
      <c r="FJ170" s="56"/>
      <c r="FK170" s="56"/>
      <c r="FL170" s="56"/>
      <c r="FM170" s="56"/>
      <c r="FN170" s="56"/>
      <c r="FO170" s="56"/>
      <c r="FP170" s="56"/>
      <c r="FQ170" s="56"/>
      <c r="FR170" s="56"/>
      <c r="FS170" s="56"/>
      <c r="FT170" s="56"/>
      <c r="FU170" s="56"/>
      <c r="FV170" s="56"/>
      <c r="FW170" s="56"/>
      <c r="FX170" s="56"/>
      <c r="FY170" s="56"/>
      <c r="FZ170" s="56"/>
      <c r="GA170" s="56"/>
      <c r="GB170" s="56"/>
      <c r="GC170" s="56"/>
      <c r="GD170" s="56"/>
      <c r="GE170" s="56"/>
      <c r="GF170" s="56"/>
      <c r="GG170" s="56"/>
      <c r="GH170" s="56"/>
      <c r="GI170" s="56"/>
      <c r="GJ170" s="56"/>
      <c r="GK170" s="56"/>
      <c r="GL170" s="56"/>
      <c r="GM170" s="56"/>
      <c r="GN170" s="56"/>
    </row>
    <row r="171" spans="1:196" s="76" customFormat="1" ht="119.25" hidden="1" customHeight="1" x14ac:dyDescent="0.3">
      <c r="A171" s="137"/>
      <c r="B171" s="48"/>
      <c r="C171" s="48"/>
      <c r="D171" s="48"/>
      <c r="E171" s="264" t="s">
        <v>357</v>
      </c>
      <c r="F171" s="28"/>
      <c r="G171" s="277"/>
      <c r="H171" s="29"/>
      <c r="I171" s="38">
        <f t="shared" si="53"/>
        <v>0</v>
      </c>
      <c r="J171" s="13">
        <f t="shared" si="46"/>
        <v>0</v>
      </c>
      <c r="K171" s="142" t="str">
        <f t="shared" si="48"/>
        <v/>
      </c>
      <c r="L171" s="162"/>
      <c r="M171" s="25"/>
      <c r="N171" s="25"/>
      <c r="O171" s="29"/>
      <c r="P171" s="12">
        <f t="shared" si="42"/>
        <v>0</v>
      </c>
      <c r="Q171" s="132" t="str">
        <f t="shared" si="47"/>
        <v/>
      </c>
      <c r="R171" s="24">
        <f t="shared" si="55"/>
        <v>0</v>
      </c>
      <c r="S171" s="25">
        <f>SUM(F171,M171)</f>
        <v>0</v>
      </c>
      <c r="T171" s="25">
        <f t="shared" si="31"/>
        <v>0</v>
      </c>
      <c r="U171" s="25">
        <f t="shared" si="31"/>
        <v>0</v>
      </c>
      <c r="V171" s="130">
        <f t="shared" si="56"/>
        <v>0</v>
      </c>
      <c r="W171" s="142" t="str">
        <f t="shared" si="45"/>
        <v/>
      </c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</row>
    <row r="172" spans="1:196" s="215" customFormat="1" ht="70.5" customHeight="1" x14ac:dyDescent="0.3">
      <c r="A172" s="216"/>
      <c r="B172" s="217"/>
      <c r="C172" s="217"/>
      <c r="D172" s="217"/>
      <c r="E172" s="276" t="s">
        <v>358</v>
      </c>
      <c r="F172" s="131">
        <v>1718</v>
      </c>
      <c r="G172" s="35">
        <v>1718</v>
      </c>
      <c r="H172" s="218">
        <v>1718</v>
      </c>
      <c r="I172" s="209">
        <f>H172/$H$11</f>
        <v>3.5208395006090447E-3</v>
      </c>
      <c r="J172" s="13">
        <f t="shared" si="46"/>
        <v>0</v>
      </c>
      <c r="K172" s="142">
        <f>IFERROR(100%*(H172/G172),"")</f>
        <v>1</v>
      </c>
      <c r="L172" s="218">
        <v>1073.5999999999999</v>
      </c>
      <c r="M172" s="35">
        <v>1073.5999999999999</v>
      </c>
      <c r="N172" s="35">
        <v>1073.5999999999999</v>
      </c>
      <c r="O172" s="35">
        <v>1073.5999999999999</v>
      </c>
      <c r="P172" s="12">
        <f t="shared" si="42"/>
        <v>0</v>
      </c>
      <c r="Q172" s="132">
        <f>IFERROR(100%*(O172/N172),"")</f>
        <v>1</v>
      </c>
      <c r="R172" s="212">
        <f>SUM(F172,L172)</f>
        <v>2791.6</v>
      </c>
      <c r="S172" s="210">
        <f>SUM(F172,M172)</f>
        <v>2791.6</v>
      </c>
      <c r="T172" s="210">
        <f>SUM(G172,N172)</f>
        <v>2791.6</v>
      </c>
      <c r="U172" s="210">
        <f>SUM(H172,O172)</f>
        <v>2791.6</v>
      </c>
      <c r="V172" s="210">
        <f>U172-T172</f>
        <v>0</v>
      </c>
      <c r="W172" s="211">
        <f>IFERROR(100%*(U172/T172),"")</f>
        <v>1</v>
      </c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  <c r="DT172" s="214"/>
      <c r="DU172" s="214"/>
      <c r="DV172" s="214"/>
      <c r="DW172" s="214"/>
      <c r="DX172" s="214"/>
      <c r="DY172" s="214"/>
      <c r="DZ172" s="214"/>
      <c r="EA172" s="214"/>
      <c r="EB172" s="214"/>
      <c r="EC172" s="214"/>
      <c r="ED172" s="214"/>
      <c r="EE172" s="214"/>
      <c r="EF172" s="214"/>
      <c r="EG172" s="214"/>
      <c r="EH172" s="214"/>
      <c r="EI172" s="214"/>
      <c r="EJ172" s="214"/>
      <c r="EK172" s="214"/>
      <c r="EL172" s="214"/>
      <c r="EM172" s="214"/>
      <c r="EN172" s="214"/>
      <c r="EO172" s="214"/>
      <c r="EP172" s="214"/>
      <c r="EQ172" s="214"/>
      <c r="ER172" s="214"/>
      <c r="ES172" s="214"/>
      <c r="ET172" s="214"/>
      <c r="EU172" s="214"/>
      <c r="EV172" s="214"/>
      <c r="EW172" s="214"/>
      <c r="EX172" s="214"/>
      <c r="EY172" s="214"/>
      <c r="EZ172" s="214"/>
      <c r="FA172" s="214"/>
      <c r="FB172" s="214"/>
      <c r="FC172" s="214"/>
      <c r="FD172" s="214"/>
      <c r="FE172" s="214"/>
      <c r="FF172" s="214"/>
      <c r="FG172" s="214"/>
      <c r="FH172" s="214"/>
      <c r="FI172" s="214"/>
      <c r="FJ172" s="214"/>
      <c r="FK172" s="214"/>
      <c r="FL172" s="214"/>
      <c r="FM172" s="214"/>
      <c r="FN172" s="214"/>
      <c r="FO172" s="214"/>
      <c r="FP172" s="214"/>
      <c r="FQ172" s="214"/>
      <c r="FR172" s="214"/>
      <c r="FS172" s="214"/>
      <c r="FT172" s="214"/>
      <c r="FU172" s="214"/>
      <c r="FV172" s="214"/>
      <c r="FW172" s="214"/>
      <c r="FX172" s="214"/>
      <c r="FY172" s="214"/>
      <c r="FZ172" s="214"/>
      <c r="GA172" s="214"/>
      <c r="GB172" s="214"/>
      <c r="GC172" s="214"/>
      <c r="GD172" s="214"/>
      <c r="GE172" s="214"/>
      <c r="GF172" s="214"/>
      <c r="GG172" s="214"/>
      <c r="GH172" s="214"/>
      <c r="GI172" s="214"/>
      <c r="GJ172" s="214"/>
      <c r="GK172" s="214"/>
      <c r="GL172" s="214"/>
      <c r="GM172" s="214"/>
      <c r="GN172" s="214"/>
    </row>
    <row r="173" spans="1:196" s="76" customFormat="1" ht="72.75" customHeight="1" x14ac:dyDescent="0.3">
      <c r="A173" s="137"/>
      <c r="B173" s="48"/>
      <c r="C173" s="48"/>
      <c r="D173" s="48"/>
      <c r="E173" s="264" t="s">
        <v>359</v>
      </c>
      <c r="F173" s="265"/>
      <c r="G173" s="268"/>
      <c r="H173" s="29"/>
      <c r="I173" s="38"/>
      <c r="J173" s="13">
        <f t="shared" si="46"/>
        <v>0</v>
      </c>
      <c r="K173" s="142"/>
      <c r="L173" s="130">
        <v>1452.8</v>
      </c>
      <c r="M173" s="271">
        <v>1452.8</v>
      </c>
      <c r="N173" s="271">
        <v>1452.8</v>
      </c>
      <c r="O173" s="277">
        <v>1452.8</v>
      </c>
      <c r="P173" s="12">
        <f t="shared" si="42"/>
        <v>0</v>
      </c>
      <c r="Q173" s="132">
        <f t="shared" ref="Q173:Q174" si="57">IFERROR(100%*(O173/N173),"")</f>
        <v>1</v>
      </c>
      <c r="R173" s="24">
        <f t="shared" si="55"/>
        <v>1452.8</v>
      </c>
      <c r="S173" s="25">
        <f t="shared" ref="S173:S174" si="58">SUM(F173,M173)</f>
        <v>1452.8</v>
      </c>
      <c r="T173" s="25">
        <f t="shared" si="31"/>
        <v>1452.8</v>
      </c>
      <c r="U173" s="25">
        <f t="shared" si="31"/>
        <v>1452.8</v>
      </c>
      <c r="V173" s="130">
        <f t="shared" si="56"/>
        <v>0</v>
      </c>
      <c r="W173" s="142">
        <f t="shared" si="45"/>
        <v>1</v>
      </c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  <c r="ER173" s="56"/>
      <c r="ES173" s="56"/>
      <c r="ET173" s="56"/>
      <c r="EU173" s="56"/>
      <c r="EV173" s="56"/>
      <c r="EW173" s="56"/>
      <c r="EX173" s="56"/>
      <c r="EY173" s="56"/>
      <c r="EZ173" s="56"/>
      <c r="FA173" s="56"/>
      <c r="FB173" s="56"/>
      <c r="FC173" s="56"/>
      <c r="FD173" s="56"/>
      <c r="FE173" s="56"/>
      <c r="FF173" s="56"/>
      <c r="FG173" s="56"/>
      <c r="FH173" s="56"/>
      <c r="FI173" s="56"/>
      <c r="FJ173" s="56"/>
      <c r="FK173" s="56"/>
      <c r="FL173" s="56"/>
      <c r="FM173" s="56"/>
      <c r="FN173" s="56"/>
      <c r="FO173" s="56"/>
      <c r="FP173" s="56"/>
      <c r="FQ173" s="56"/>
      <c r="FR173" s="56"/>
      <c r="FS173" s="56"/>
      <c r="FT173" s="56"/>
      <c r="FU173" s="56"/>
      <c r="FV173" s="56"/>
      <c r="FW173" s="56"/>
      <c r="FX173" s="56"/>
      <c r="FY173" s="56"/>
      <c r="FZ173" s="56"/>
      <c r="GA173" s="56"/>
      <c r="GB173" s="56"/>
      <c r="GC173" s="56"/>
      <c r="GD173" s="56"/>
      <c r="GE173" s="56"/>
      <c r="GF173" s="56"/>
      <c r="GG173" s="56"/>
      <c r="GH173" s="56"/>
      <c r="GI173" s="56"/>
      <c r="GJ173" s="56"/>
      <c r="GK173" s="56"/>
      <c r="GL173" s="56"/>
      <c r="GM173" s="56"/>
      <c r="GN173" s="56"/>
    </row>
    <row r="174" spans="1:196" s="76" customFormat="1" ht="74.25" customHeight="1" x14ac:dyDescent="0.3">
      <c r="A174" s="137"/>
      <c r="B174" s="48"/>
      <c r="C174" s="48"/>
      <c r="D174" s="48"/>
      <c r="E174" s="264" t="s">
        <v>360</v>
      </c>
      <c r="F174" s="265"/>
      <c r="G174" s="268"/>
      <c r="H174" s="29"/>
      <c r="I174" s="38"/>
      <c r="J174" s="13">
        <f t="shared" si="46"/>
        <v>0</v>
      </c>
      <c r="K174" s="142"/>
      <c r="L174" s="130">
        <v>1000</v>
      </c>
      <c r="M174" s="271">
        <v>1000</v>
      </c>
      <c r="N174" s="271">
        <v>1000</v>
      </c>
      <c r="O174" s="277">
        <v>1000</v>
      </c>
      <c r="P174" s="12">
        <f t="shared" si="42"/>
        <v>0</v>
      </c>
      <c r="Q174" s="132">
        <f t="shared" si="57"/>
        <v>1</v>
      </c>
      <c r="R174" s="24">
        <f t="shared" si="55"/>
        <v>1000</v>
      </c>
      <c r="S174" s="25">
        <f t="shared" si="58"/>
        <v>1000</v>
      </c>
      <c r="T174" s="25">
        <f t="shared" si="31"/>
        <v>1000</v>
      </c>
      <c r="U174" s="25">
        <f t="shared" si="31"/>
        <v>1000</v>
      </c>
      <c r="V174" s="130">
        <f t="shared" si="56"/>
        <v>0</v>
      </c>
      <c r="W174" s="142">
        <f t="shared" si="45"/>
        <v>1</v>
      </c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  <c r="EO174" s="56"/>
      <c r="EP174" s="56"/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  <c r="FK174" s="56"/>
      <c r="FL174" s="56"/>
      <c r="FM174" s="56"/>
      <c r="FN174" s="56"/>
      <c r="FO174" s="56"/>
      <c r="FP174" s="56"/>
      <c r="FQ174" s="56"/>
      <c r="FR174" s="56"/>
      <c r="FS174" s="56"/>
      <c r="FT174" s="56"/>
      <c r="FU174" s="56"/>
      <c r="FV174" s="56"/>
      <c r="FW174" s="56"/>
      <c r="FX174" s="56"/>
      <c r="FY174" s="56"/>
      <c r="FZ174" s="56"/>
      <c r="GA174" s="56"/>
      <c r="GB174" s="56"/>
      <c r="GC174" s="56"/>
      <c r="GD174" s="56"/>
      <c r="GE174" s="56"/>
      <c r="GF174" s="56"/>
      <c r="GG174" s="56"/>
      <c r="GH174" s="56"/>
      <c r="GI174" s="56"/>
      <c r="GJ174" s="56"/>
      <c r="GK174" s="56"/>
      <c r="GL174" s="56"/>
      <c r="GM174" s="56"/>
      <c r="GN174" s="56"/>
    </row>
    <row r="175" spans="1:196" s="76" customFormat="1" ht="66.75" customHeight="1" x14ac:dyDescent="0.3">
      <c r="A175" s="137"/>
      <c r="B175" s="48"/>
      <c r="C175" s="48"/>
      <c r="D175" s="48"/>
      <c r="E175" s="278" t="s">
        <v>334</v>
      </c>
      <c r="F175" s="28">
        <v>496</v>
      </c>
      <c r="G175" s="29">
        <v>496</v>
      </c>
      <c r="H175" s="29">
        <v>496</v>
      </c>
      <c r="I175" s="38">
        <f>H175/$H$11</f>
        <v>1.0164938255541828E-3</v>
      </c>
      <c r="J175" s="13">
        <f t="shared" si="46"/>
        <v>0</v>
      </c>
      <c r="K175" s="142">
        <f>IFERROR(100%*(H175/G175),"")</f>
        <v>1</v>
      </c>
      <c r="L175" s="162">
        <v>99</v>
      </c>
      <c r="M175" s="25">
        <v>99</v>
      </c>
      <c r="N175" s="25">
        <v>99</v>
      </c>
      <c r="O175" s="29">
        <v>99</v>
      </c>
      <c r="P175" s="12">
        <f t="shared" si="42"/>
        <v>0</v>
      </c>
      <c r="Q175" s="132">
        <f>IFERROR(100%*(O175/N175),"")</f>
        <v>1</v>
      </c>
      <c r="R175" s="180">
        <f>SUM(F175,L175)</f>
        <v>595</v>
      </c>
      <c r="S175" s="25">
        <f>SUM(F175,M175)</f>
        <v>595</v>
      </c>
      <c r="T175" s="25">
        <f>SUM(G175,N175)</f>
        <v>595</v>
      </c>
      <c r="U175" s="25">
        <f>SUM(H175,O175)</f>
        <v>595</v>
      </c>
      <c r="V175" s="25">
        <f>U175-T175</f>
        <v>0</v>
      </c>
      <c r="W175" s="142">
        <f>IFERROR(100%*(U175/T175),"")</f>
        <v>1</v>
      </c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</row>
    <row r="176" spans="1:196" s="1" customFormat="1" ht="29.25" customHeight="1" x14ac:dyDescent="0.3">
      <c r="A176" s="289" t="s">
        <v>5</v>
      </c>
      <c r="B176" s="290"/>
      <c r="C176" s="290"/>
      <c r="D176" s="290"/>
      <c r="E176" s="291"/>
      <c r="F176" s="172">
        <f>SUM(F54,F14,F41,F74,F79,F85,F86,F87,F88,F89,F102,F139,F150:F151,F165)</f>
        <v>960886.7</v>
      </c>
      <c r="G176" s="128">
        <f>SUM(G54,G14,G41,G74,G79,G85,G86,G87,G88,G89,G102,G139,G150:G151,G165)</f>
        <v>558427.1</v>
      </c>
      <c r="H176" s="18">
        <f>SUM(H54,H14,H41,H74,H79,H85,H86,H87,H88,H89,H102,H139,H150:H151,H165)</f>
        <v>487951.8079999999</v>
      </c>
      <c r="I176" s="21">
        <f t="shared" si="53"/>
        <v>1</v>
      </c>
      <c r="J176" s="12">
        <f t="shared" si="46"/>
        <v>-70475.292000000074</v>
      </c>
      <c r="K176" s="138">
        <f t="shared" si="48"/>
        <v>0.87379679102249863</v>
      </c>
      <c r="L176" s="18">
        <f>SUM(L54,L14,L41,L74,L79,L85,L86,L87,L88,L89,L102,L139,L150:L151,L165)</f>
        <v>86497.1</v>
      </c>
      <c r="M176" s="18">
        <f>SUM(M54,M14,M41,M74,M79,M85,M86,M87,M88,M89,M102,M139,M150:M151,M165)</f>
        <v>146450.29999999999</v>
      </c>
      <c r="N176" s="18">
        <f>SUM(N54,N14,N41,N74,N79,N85,N86,N87,N88,N89,N102,N139,N150:N151,N165)</f>
        <v>112880.9</v>
      </c>
      <c r="O176" s="129">
        <f>SUM(O54,O14,O41,O74,O79,O85,O86,O87,O88,O89,O102,O139,O150:O151,O165)</f>
        <v>77619.300000000017</v>
      </c>
      <c r="P176" s="12">
        <f t="shared" si="42"/>
        <v>-35261.599999999977</v>
      </c>
      <c r="Q176" s="174">
        <f t="shared" si="47"/>
        <v>0.68762120075229749</v>
      </c>
      <c r="R176" s="172">
        <f>SUM(R54,R14,R41,R74,R79,R85,R86,R87,R88,R89,R102,R139,R150:R151,R165)</f>
        <v>1047383.7999999999</v>
      </c>
      <c r="S176" s="129">
        <f>SUM(S54,S14,S41,S74,S79,S85,S86,S87,S88,S89,S102,S139,S150:S151,S165)</f>
        <v>1107337.0000000002</v>
      </c>
      <c r="T176" s="129">
        <f>SUM(T54,T14,T41,T74,T79,T85,T86,T87,T88,T89,T102,T139,T150:T151,T165)</f>
        <v>671308</v>
      </c>
      <c r="U176" s="12">
        <f>SUM(U54,U14,U41,U74,U79,U85,U86,U87,U88,U89,U102,U139,U150:U151,U165)</f>
        <v>565571.10799999989</v>
      </c>
      <c r="V176" s="128">
        <f>SUM(V54,V14,V41,V74,V79,V85,V86,V87,V88,V89,V102,V139,V150:V151,V165)</f>
        <v>-105736.89200000009</v>
      </c>
      <c r="W176" s="138">
        <f t="shared" si="45"/>
        <v>0.84249123800103665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</row>
    <row r="177" spans="1:196" s="93" customFormat="1" ht="75.599999999999994" hidden="1" customHeight="1" x14ac:dyDescent="0.25">
      <c r="A177" s="137">
        <v>15</v>
      </c>
      <c r="B177" s="89">
        <v>250909</v>
      </c>
      <c r="C177" s="89">
        <v>8821</v>
      </c>
      <c r="D177" s="89">
        <v>1060</v>
      </c>
      <c r="E177" s="159" t="s">
        <v>278</v>
      </c>
      <c r="F177" s="26"/>
      <c r="G177" s="33"/>
      <c r="H177" s="33"/>
      <c r="I177" s="21">
        <f t="shared" si="53"/>
        <v>0</v>
      </c>
      <c r="J177" s="13">
        <f t="shared" si="46"/>
        <v>0</v>
      </c>
      <c r="K177" s="138" t="str">
        <f t="shared" si="48"/>
        <v/>
      </c>
      <c r="L177" s="161"/>
      <c r="M177" s="13"/>
      <c r="N177" s="13"/>
      <c r="O177" s="27"/>
      <c r="P177" s="12">
        <f t="shared" si="42"/>
        <v>0</v>
      </c>
      <c r="Q177" s="174" t="str">
        <f t="shared" si="47"/>
        <v/>
      </c>
      <c r="R177" s="179">
        <f>SUM(F177,L177)</f>
        <v>0</v>
      </c>
      <c r="S177" s="13">
        <f t="shared" si="31"/>
        <v>0</v>
      </c>
      <c r="T177" s="13">
        <f t="shared" si="31"/>
        <v>0</v>
      </c>
      <c r="U177" s="13">
        <f t="shared" si="31"/>
        <v>0</v>
      </c>
      <c r="V177" s="13">
        <f>U177-T177</f>
        <v>0</v>
      </c>
      <c r="W177" s="138" t="str">
        <f t="shared" si="45"/>
        <v/>
      </c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1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  <c r="FE177" s="91"/>
      <c r="FF177" s="91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2"/>
      <c r="GF177" s="92"/>
      <c r="GG177" s="92"/>
      <c r="GH177" s="92"/>
      <c r="GI177" s="92"/>
      <c r="GJ177" s="92"/>
      <c r="GK177" s="92"/>
      <c r="GL177" s="92"/>
      <c r="GM177" s="92"/>
      <c r="GN177" s="92"/>
    </row>
    <row r="178" spans="1:196" s="93" customFormat="1" ht="60" customHeight="1" x14ac:dyDescent="0.3">
      <c r="A178" s="137">
        <v>16</v>
      </c>
      <c r="B178" s="89">
        <v>250909</v>
      </c>
      <c r="C178" s="89">
        <v>8822</v>
      </c>
      <c r="D178" s="89">
        <v>1060</v>
      </c>
      <c r="E178" s="279" t="s">
        <v>319</v>
      </c>
      <c r="F178" s="32"/>
      <c r="G178" s="33"/>
      <c r="H178" s="33"/>
      <c r="I178" s="21">
        <f t="shared" si="53"/>
        <v>0</v>
      </c>
      <c r="J178" s="13">
        <f t="shared" si="46"/>
        <v>0</v>
      </c>
      <c r="K178" s="138" t="str">
        <f t="shared" si="48"/>
        <v/>
      </c>
      <c r="L178" s="161"/>
      <c r="M178" s="13"/>
      <c r="N178" s="13"/>
      <c r="O178" s="27">
        <v>-34.5</v>
      </c>
      <c r="P178" s="13">
        <f t="shared" si="42"/>
        <v>-34.5</v>
      </c>
      <c r="Q178" s="174" t="str">
        <f t="shared" si="47"/>
        <v/>
      </c>
      <c r="R178" s="179">
        <f>SUM(F178,L178)</f>
        <v>0</v>
      </c>
      <c r="S178" s="13" t="s">
        <v>181</v>
      </c>
      <c r="T178" s="13">
        <f t="shared" ref="T178:U179" si="59">SUM(G178,N178)</f>
        <v>0</v>
      </c>
      <c r="U178" s="13">
        <f t="shared" si="59"/>
        <v>-34.5</v>
      </c>
      <c r="V178" s="13">
        <f>U178-T178</f>
        <v>-34.5</v>
      </c>
      <c r="W178" s="138" t="str">
        <f t="shared" si="45"/>
        <v/>
      </c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</row>
    <row r="179" spans="1:196" s="97" customFormat="1" ht="40.5" customHeight="1" x14ac:dyDescent="0.3">
      <c r="A179" s="149"/>
      <c r="B179" s="150"/>
      <c r="C179" s="150"/>
      <c r="D179" s="150"/>
      <c r="E179" s="280" t="s">
        <v>33</v>
      </c>
      <c r="F179" s="198">
        <f>SUM(F176:F178)</f>
        <v>960886.7</v>
      </c>
      <c r="G179" s="151">
        <f>SUM(G176:G178)</f>
        <v>558427.1</v>
      </c>
      <c r="H179" s="151">
        <f>SUM(H176:H178)</f>
        <v>487951.8079999999</v>
      </c>
      <c r="I179" s="152">
        <f t="shared" si="53"/>
        <v>1</v>
      </c>
      <c r="J179" s="153">
        <f t="shared" si="46"/>
        <v>-70475.292000000074</v>
      </c>
      <c r="K179" s="154">
        <f t="shared" si="48"/>
        <v>0.87379679102249863</v>
      </c>
      <c r="L179" s="199">
        <f>SUM(L176:L178)</f>
        <v>86497.1</v>
      </c>
      <c r="M179" s="151">
        <f>SUM(M176:M178)</f>
        <v>146450.29999999999</v>
      </c>
      <c r="N179" s="200">
        <f>SUM(N176:N178)</f>
        <v>112880.9</v>
      </c>
      <c r="O179" s="151">
        <f>SUM(O176:O178)</f>
        <v>77584.800000000017</v>
      </c>
      <c r="P179" s="153">
        <f t="shared" si="42"/>
        <v>-35296.099999999977</v>
      </c>
      <c r="Q179" s="177">
        <f t="shared" si="47"/>
        <v>0.68731556888720791</v>
      </c>
      <c r="R179" s="201">
        <f>SUM(F179,L179)</f>
        <v>1047383.7999999999</v>
      </c>
      <c r="S179" s="153">
        <f>SUM(F179,M179)</f>
        <v>1107337</v>
      </c>
      <c r="T179" s="153">
        <f>SUM(G179,N179)</f>
        <v>671308</v>
      </c>
      <c r="U179" s="153">
        <f t="shared" si="59"/>
        <v>565536.60799999989</v>
      </c>
      <c r="V179" s="153">
        <f>U179-T179</f>
        <v>-105771.39200000011</v>
      </c>
      <c r="W179" s="154">
        <f t="shared" si="45"/>
        <v>0.84243984579358488</v>
      </c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6"/>
      <c r="GF179" s="96"/>
      <c r="GG179" s="96"/>
      <c r="GH179" s="96"/>
      <c r="GI179" s="96"/>
      <c r="GJ179" s="96"/>
      <c r="GK179" s="96"/>
      <c r="GL179" s="96"/>
      <c r="GM179" s="96"/>
      <c r="GN179" s="96"/>
    </row>
    <row r="180" spans="1:196" ht="86.25" customHeight="1" x14ac:dyDescent="0.4">
      <c r="E180" s="286" t="s">
        <v>339</v>
      </c>
      <c r="F180" s="286"/>
      <c r="G180" s="99"/>
      <c r="H180" s="228"/>
      <c r="I180" s="100"/>
      <c r="J180" s="100"/>
      <c r="K180" s="229"/>
      <c r="L180" s="100"/>
      <c r="M180" s="230" t="s">
        <v>340</v>
      </c>
      <c r="N180" s="231"/>
      <c r="O180" s="101"/>
      <c r="P180" s="101"/>
      <c r="Q180" s="10"/>
      <c r="U180" s="10"/>
      <c r="V180" s="10"/>
      <c r="W180" s="10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196" ht="25.5" x14ac:dyDescent="0.35">
      <c r="B181" s="3"/>
      <c r="C181" s="3"/>
      <c r="D181" s="3"/>
      <c r="E181" s="228"/>
      <c r="F181" s="99"/>
      <c r="G181" s="99"/>
      <c r="H181" s="100"/>
      <c r="I181" s="100"/>
      <c r="J181" s="100"/>
      <c r="K181" s="281"/>
      <c r="L181" s="100"/>
      <c r="M181" s="100"/>
      <c r="N181" s="100"/>
      <c r="O181" s="10"/>
      <c r="P181" s="101"/>
      <c r="Q181" s="10"/>
      <c r="R181" s="10"/>
      <c r="S181" s="10"/>
      <c r="T181" s="10"/>
      <c r="U181" s="10"/>
      <c r="V181" s="10"/>
      <c r="W181" s="10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1:196" ht="25.5" x14ac:dyDescent="0.35">
      <c r="B182" s="3"/>
      <c r="C182" s="3"/>
      <c r="D182" s="3"/>
      <c r="E182" s="228"/>
      <c r="F182" s="99"/>
      <c r="G182" s="99"/>
      <c r="H182" s="100"/>
      <c r="I182" s="100"/>
      <c r="J182" s="100"/>
      <c r="K182" s="281"/>
      <c r="L182" s="100"/>
      <c r="M182" s="100"/>
      <c r="N182" s="100"/>
      <c r="O182" s="10"/>
      <c r="P182" s="101"/>
      <c r="Q182" s="10"/>
      <c r="R182" s="10"/>
      <c r="S182" s="10"/>
      <c r="T182" s="10"/>
      <c r="U182" s="10"/>
      <c r="V182" s="10"/>
      <c r="W182" s="10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1:196" ht="25.5" x14ac:dyDescent="0.35">
      <c r="B183" s="3"/>
      <c r="C183" s="3"/>
      <c r="D183" s="3"/>
      <c r="E183" s="228"/>
      <c r="F183" s="99"/>
      <c r="G183" s="99"/>
      <c r="H183" s="100"/>
      <c r="I183" s="100"/>
      <c r="J183" s="100"/>
      <c r="K183" s="281"/>
      <c r="L183" s="100"/>
      <c r="M183" s="100"/>
      <c r="N183" s="100"/>
      <c r="O183" s="10"/>
      <c r="P183" s="101"/>
      <c r="Q183" s="10"/>
      <c r="R183" s="10"/>
      <c r="S183" s="10"/>
      <c r="T183" s="10"/>
      <c r="U183" s="10"/>
      <c r="V183" s="10"/>
      <c r="W183" s="10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1:196" ht="25.5" x14ac:dyDescent="0.35">
      <c r="B184" s="3"/>
      <c r="C184" s="3"/>
      <c r="D184" s="3"/>
      <c r="E184" s="228"/>
      <c r="F184" s="99"/>
      <c r="G184" s="99"/>
      <c r="H184" s="100"/>
      <c r="I184" s="100"/>
      <c r="J184" s="100"/>
      <c r="K184" s="281"/>
      <c r="L184" s="100"/>
      <c r="M184" s="100"/>
      <c r="N184" s="100"/>
      <c r="O184" s="10"/>
      <c r="P184" s="101"/>
      <c r="Q184" s="10"/>
      <c r="R184" s="10"/>
      <c r="S184" s="10"/>
      <c r="T184" s="10"/>
      <c r="U184" s="10"/>
      <c r="V184" s="10"/>
      <c r="W184" s="10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1:196" ht="25.5" x14ac:dyDescent="0.35">
      <c r="B185" s="3"/>
      <c r="C185" s="3"/>
      <c r="D185" s="3"/>
      <c r="E185" s="228"/>
      <c r="F185" s="99"/>
      <c r="G185" s="99"/>
      <c r="H185" s="100"/>
      <c r="I185" s="100"/>
      <c r="J185" s="100"/>
      <c r="K185" s="281"/>
      <c r="L185" s="100"/>
      <c r="M185" s="100"/>
      <c r="N185" s="100"/>
      <c r="O185" s="10"/>
      <c r="P185" s="101"/>
      <c r="Q185" s="10"/>
      <c r="R185" s="10"/>
      <c r="S185" s="10"/>
      <c r="T185" s="10"/>
      <c r="U185" s="10"/>
      <c r="V185" s="10"/>
      <c r="W185" s="10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1:196" ht="25.5" x14ac:dyDescent="0.35">
      <c r="B186" s="3"/>
      <c r="C186" s="3"/>
      <c r="D186" s="3"/>
      <c r="E186" s="228"/>
      <c r="F186" s="99"/>
      <c r="G186" s="99"/>
      <c r="H186" s="100"/>
      <c r="I186" s="100"/>
      <c r="J186" s="100"/>
      <c r="K186" s="281"/>
      <c r="L186" s="100"/>
      <c r="M186" s="100"/>
      <c r="N186" s="100"/>
      <c r="O186" s="10"/>
      <c r="P186" s="101"/>
      <c r="Q186" s="10"/>
      <c r="R186" s="10"/>
      <c r="S186" s="10"/>
      <c r="T186" s="10"/>
      <c r="U186" s="10"/>
      <c r="V186" s="10"/>
      <c r="W186" s="10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1:196" x14ac:dyDescent="0.2">
      <c r="B187" s="3"/>
      <c r="C187" s="3"/>
      <c r="D187" s="3"/>
      <c r="F187" s="102"/>
      <c r="G187" s="102"/>
      <c r="H187" s="10"/>
      <c r="I187" s="10"/>
      <c r="J187" s="10"/>
      <c r="K187" s="103"/>
      <c r="L187" s="10"/>
      <c r="M187" s="10"/>
      <c r="N187" s="10"/>
      <c r="O187" s="10"/>
      <c r="P187" s="101"/>
      <c r="Q187" s="10"/>
      <c r="R187" s="10"/>
      <c r="S187" s="10"/>
      <c r="T187" s="10"/>
      <c r="U187" s="10"/>
      <c r="V187" s="10"/>
      <c r="W187" s="10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1:196" x14ac:dyDescent="0.2">
      <c r="B188" s="3"/>
      <c r="C188" s="3"/>
      <c r="D188" s="3"/>
      <c r="F188" s="102"/>
      <c r="G188" s="102"/>
      <c r="H188" s="10"/>
      <c r="I188" s="10"/>
      <c r="J188" s="10"/>
      <c r="K188" s="103"/>
      <c r="L188" s="10"/>
      <c r="M188" s="10"/>
      <c r="N188" s="10"/>
      <c r="O188" s="10"/>
      <c r="P188" s="101"/>
      <c r="Q188" s="10"/>
      <c r="R188" s="10"/>
      <c r="S188" s="10"/>
      <c r="T188" s="10"/>
      <c r="U188" s="10"/>
      <c r="V188" s="10"/>
      <c r="W188" s="10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1:196" x14ac:dyDescent="0.2">
      <c r="B189" s="3"/>
      <c r="C189" s="3"/>
      <c r="D189" s="3"/>
      <c r="F189" s="102"/>
      <c r="G189" s="102"/>
      <c r="H189" s="10"/>
      <c r="I189" s="10"/>
      <c r="J189" s="10"/>
      <c r="K189" s="103"/>
      <c r="L189" s="10"/>
      <c r="M189" s="10"/>
      <c r="N189" s="10"/>
      <c r="O189" s="10"/>
      <c r="P189" s="101"/>
      <c r="Q189" s="10"/>
      <c r="R189" s="10"/>
      <c r="S189" s="10"/>
      <c r="T189" s="10"/>
      <c r="U189" s="10"/>
      <c r="V189" s="10"/>
      <c r="W189" s="10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1:196" x14ac:dyDescent="0.2">
      <c r="B190" s="3"/>
      <c r="C190" s="3"/>
      <c r="D190" s="3"/>
      <c r="F190" s="102"/>
      <c r="G190" s="102"/>
      <c r="H190" s="10"/>
      <c r="I190" s="10"/>
      <c r="J190" s="10"/>
      <c r="K190" s="103"/>
      <c r="L190" s="10"/>
      <c r="M190" s="10"/>
      <c r="N190" s="10"/>
      <c r="O190" s="10"/>
      <c r="P190" s="101"/>
      <c r="Q190" s="10"/>
      <c r="R190" s="10"/>
      <c r="S190" s="10"/>
      <c r="T190" s="10"/>
      <c r="U190" s="10"/>
      <c r="V190" s="10"/>
      <c r="W190" s="10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1:196" x14ac:dyDescent="0.2">
      <c r="B191" s="3"/>
      <c r="C191" s="3"/>
      <c r="D191" s="3"/>
      <c r="F191" s="102"/>
      <c r="G191" s="102"/>
      <c r="H191" s="10"/>
      <c r="I191" s="10"/>
      <c r="J191" s="10"/>
      <c r="K191" s="103"/>
      <c r="L191" s="10"/>
      <c r="M191" s="10"/>
      <c r="N191" s="10"/>
      <c r="O191" s="10"/>
      <c r="P191" s="101"/>
      <c r="Q191" s="10"/>
      <c r="R191" s="10"/>
      <c r="S191" s="10"/>
      <c r="T191" s="10"/>
      <c r="U191" s="10"/>
      <c r="V191" s="10"/>
      <c r="W191" s="10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1:196" x14ac:dyDescent="0.2">
      <c r="B192" s="3"/>
      <c r="C192" s="3"/>
      <c r="D192" s="3"/>
      <c r="E192" s="3"/>
      <c r="F192" s="102"/>
      <c r="G192" s="102"/>
      <c r="H192" s="10"/>
      <c r="I192" s="10"/>
      <c r="J192" s="10"/>
      <c r="K192" s="103"/>
      <c r="L192" s="10"/>
      <c r="M192" s="10"/>
      <c r="N192" s="10"/>
      <c r="O192" s="10"/>
      <c r="P192" s="101"/>
      <c r="Q192" s="10"/>
      <c r="R192" s="10"/>
      <c r="S192" s="10"/>
      <c r="T192" s="10"/>
      <c r="U192" s="10"/>
      <c r="V192" s="10"/>
      <c r="W192" s="10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02"/>
      <c r="G193" s="102"/>
      <c r="H193" s="10"/>
      <c r="I193" s="10"/>
      <c r="J193" s="10"/>
      <c r="K193" s="103"/>
      <c r="L193" s="10"/>
      <c r="M193" s="10"/>
      <c r="N193" s="10"/>
      <c r="O193" s="10"/>
      <c r="P193" s="101"/>
      <c r="Q193" s="10"/>
      <c r="R193" s="10"/>
      <c r="S193" s="10"/>
      <c r="T193" s="10"/>
      <c r="U193" s="10"/>
      <c r="V193" s="10"/>
      <c r="W193" s="10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02"/>
      <c r="G194" s="102"/>
      <c r="H194" s="10"/>
      <c r="I194" s="10"/>
      <c r="J194" s="10"/>
      <c r="K194" s="103"/>
      <c r="L194" s="10"/>
      <c r="M194" s="10"/>
      <c r="N194" s="10"/>
      <c r="O194" s="10"/>
      <c r="P194" s="101"/>
      <c r="Q194" s="10"/>
      <c r="R194" s="10"/>
      <c r="S194" s="10"/>
      <c r="T194" s="10"/>
      <c r="U194" s="10"/>
      <c r="V194" s="10"/>
      <c r="W194" s="10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02"/>
      <c r="G195" s="102"/>
      <c r="H195" s="10"/>
      <c r="I195" s="10"/>
      <c r="J195" s="10"/>
      <c r="K195" s="103"/>
      <c r="L195" s="10"/>
      <c r="M195" s="10"/>
      <c r="N195" s="10"/>
      <c r="O195" s="10"/>
      <c r="P195" s="101"/>
      <c r="Q195" s="10"/>
      <c r="R195" s="10"/>
      <c r="S195" s="10"/>
      <c r="T195" s="10"/>
      <c r="U195" s="10"/>
      <c r="V195" s="10"/>
      <c r="W195" s="10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02"/>
      <c r="G196" s="102"/>
      <c r="H196" s="10"/>
      <c r="I196" s="10"/>
      <c r="J196" s="10"/>
      <c r="K196" s="103"/>
      <c r="L196" s="10"/>
      <c r="M196" s="10"/>
      <c r="N196" s="10"/>
      <c r="O196" s="10"/>
      <c r="P196" s="101"/>
      <c r="Q196" s="10"/>
      <c r="R196" s="10"/>
      <c r="S196" s="10"/>
      <c r="T196" s="10"/>
      <c r="U196" s="10"/>
      <c r="V196" s="10"/>
      <c r="W196" s="10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02"/>
      <c r="G197" s="102"/>
      <c r="H197" s="10"/>
      <c r="I197" s="10"/>
      <c r="J197" s="10"/>
      <c r="K197" s="103"/>
      <c r="L197" s="10"/>
      <c r="M197" s="10"/>
      <c r="N197" s="10"/>
      <c r="O197" s="10"/>
      <c r="P197" s="101"/>
      <c r="Q197" s="10"/>
      <c r="R197" s="10"/>
      <c r="S197" s="10"/>
      <c r="T197" s="10"/>
      <c r="U197" s="10"/>
      <c r="V197" s="10"/>
      <c r="W197" s="10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02"/>
      <c r="G198" s="102"/>
      <c r="H198" s="10"/>
      <c r="I198" s="10"/>
      <c r="J198" s="10"/>
      <c r="K198" s="103"/>
      <c r="L198" s="10"/>
      <c r="M198" s="10"/>
      <c r="N198" s="10"/>
      <c r="O198" s="10"/>
      <c r="P198" s="101"/>
      <c r="Q198" s="10"/>
      <c r="R198" s="10"/>
      <c r="S198" s="10"/>
      <c r="T198" s="10"/>
      <c r="U198" s="10"/>
      <c r="V198" s="10"/>
      <c r="W198" s="1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02"/>
      <c r="G199" s="102"/>
      <c r="H199" s="10"/>
      <c r="I199" s="10"/>
      <c r="J199" s="10"/>
      <c r="K199" s="103"/>
      <c r="L199" s="10"/>
      <c r="M199" s="10"/>
      <c r="N199" s="10"/>
      <c r="O199" s="10"/>
      <c r="P199" s="101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02"/>
      <c r="G200" s="102"/>
      <c r="H200" s="10"/>
      <c r="I200" s="10"/>
      <c r="J200" s="10"/>
      <c r="K200" s="103"/>
      <c r="L200" s="10"/>
      <c r="M200" s="10"/>
      <c r="N200" s="10"/>
      <c r="O200" s="10"/>
      <c r="P200" s="101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02"/>
      <c r="G201" s="102"/>
      <c r="H201" s="10"/>
      <c r="I201" s="10"/>
      <c r="J201" s="10"/>
      <c r="K201" s="103"/>
      <c r="L201" s="10"/>
      <c r="M201" s="10"/>
      <c r="N201" s="10"/>
      <c r="O201" s="10"/>
      <c r="P201" s="101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02"/>
      <c r="G202" s="102"/>
      <c r="H202" s="10"/>
      <c r="I202" s="10"/>
      <c r="J202" s="10"/>
      <c r="K202" s="103"/>
      <c r="L202" s="10"/>
      <c r="M202" s="10"/>
      <c r="N202" s="10"/>
      <c r="O202" s="10"/>
      <c r="P202" s="101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02"/>
      <c r="G203" s="102"/>
      <c r="H203" s="10"/>
      <c r="I203" s="10"/>
      <c r="J203" s="10"/>
      <c r="K203" s="103"/>
      <c r="L203" s="10"/>
      <c r="M203" s="10"/>
      <c r="N203" s="10"/>
      <c r="O203" s="10"/>
      <c r="P203" s="101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02"/>
      <c r="G204" s="102"/>
      <c r="H204" s="10"/>
      <c r="I204" s="10"/>
      <c r="J204" s="10"/>
      <c r="K204" s="103"/>
      <c r="L204" s="10"/>
      <c r="M204" s="10"/>
      <c r="N204" s="10"/>
      <c r="O204" s="10"/>
      <c r="P204" s="101"/>
      <c r="Q204" s="10"/>
      <c r="R204" s="10"/>
      <c r="S204" s="10"/>
      <c r="T204" s="10"/>
      <c r="U204" s="10"/>
      <c r="V204" s="10"/>
      <c r="W204" s="10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02"/>
      <c r="G205" s="102"/>
      <c r="H205" s="10"/>
      <c r="I205" s="10"/>
      <c r="J205" s="10"/>
      <c r="K205" s="103"/>
      <c r="L205" s="10"/>
      <c r="M205" s="10"/>
      <c r="N205" s="10"/>
      <c r="O205" s="10"/>
      <c r="P205" s="101"/>
      <c r="Q205" s="10"/>
      <c r="R205" s="10"/>
      <c r="S205" s="10"/>
      <c r="T205" s="10"/>
      <c r="U205" s="10"/>
      <c r="V205" s="10"/>
      <c r="W205" s="10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02"/>
      <c r="G206" s="102"/>
      <c r="H206" s="10"/>
      <c r="I206" s="10"/>
      <c r="J206" s="10"/>
      <c r="K206" s="103"/>
      <c r="L206" s="10"/>
      <c r="M206" s="10"/>
      <c r="N206" s="10"/>
      <c r="O206" s="10"/>
      <c r="P206" s="101"/>
      <c r="Q206" s="10"/>
      <c r="R206" s="10"/>
      <c r="S206" s="10"/>
      <c r="T206" s="10"/>
      <c r="U206" s="10"/>
      <c r="V206" s="10"/>
      <c r="W206" s="10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02"/>
      <c r="G207" s="102"/>
      <c r="H207" s="10"/>
      <c r="I207" s="10"/>
      <c r="J207" s="10"/>
      <c r="K207" s="103"/>
      <c r="L207" s="10"/>
      <c r="M207" s="10"/>
      <c r="N207" s="10"/>
      <c r="O207" s="10"/>
      <c r="P207" s="101"/>
      <c r="Q207" s="10"/>
      <c r="R207" s="10"/>
      <c r="S207" s="10"/>
      <c r="T207" s="10"/>
      <c r="U207" s="10"/>
      <c r="V207" s="10"/>
      <c r="W207" s="10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02"/>
      <c r="G208" s="102"/>
      <c r="H208" s="10"/>
      <c r="I208" s="10"/>
      <c r="J208" s="10"/>
      <c r="K208" s="103"/>
      <c r="L208" s="10"/>
      <c r="M208" s="10"/>
      <c r="N208" s="10"/>
      <c r="O208" s="10"/>
      <c r="P208" s="101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2"/>
      <c r="G209" s="102"/>
      <c r="H209" s="10"/>
      <c r="I209" s="10"/>
      <c r="J209" s="10"/>
      <c r="K209" s="103"/>
      <c r="L209" s="10"/>
      <c r="M209" s="10"/>
      <c r="N209" s="10"/>
      <c r="O209" s="10"/>
      <c r="P209" s="101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2"/>
      <c r="G210" s="102"/>
      <c r="H210" s="10"/>
      <c r="I210" s="10"/>
      <c r="J210" s="10"/>
      <c r="K210" s="103"/>
      <c r="L210" s="10"/>
      <c r="M210" s="10"/>
      <c r="N210" s="10"/>
      <c r="O210" s="10"/>
      <c r="P210" s="101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2"/>
      <c r="G211" s="102"/>
      <c r="H211" s="10"/>
      <c r="I211" s="10"/>
      <c r="J211" s="10"/>
      <c r="K211" s="103"/>
      <c r="L211" s="10"/>
      <c r="M211" s="10"/>
      <c r="N211" s="10"/>
      <c r="O211" s="10"/>
      <c r="P211" s="101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2"/>
      <c r="G212" s="102"/>
      <c r="H212" s="10"/>
      <c r="I212" s="10"/>
      <c r="J212" s="10"/>
      <c r="K212" s="103"/>
      <c r="L212" s="10"/>
      <c r="M212" s="10"/>
      <c r="N212" s="10"/>
      <c r="O212" s="10"/>
      <c r="P212" s="101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2"/>
      <c r="G213" s="102"/>
      <c r="H213" s="10"/>
      <c r="I213" s="10"/>
      <c r="J213" s="10"/>
      <c r="K213" s="103"/>
      <c r="L213" s="10"/>
      <c r="M213" s="10"/>
      <c r="N213" s="10"/>
      <c r="O213" s="10"/>
      <c r="P213" s="101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2"/>
      <c r="G214" s="102"/>
      <c r="H214" s="10"/>
      <c r="I214" s="10"/>
      <c r="J214" s="10"/>
      <c r="K214" s="103"/>
      <c r="L214" s="10"/>
      <c r="M214" s="10"/>
      <c r="N214" s="10"/>
      <c r="O214" s="10"/>
      <c r="P214" s="101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2"/>
      <c r="G215" s="102"/>
      <c r="H215" s="10"/>
      <c r="I215" s="10"/>
      <c r="J215" s="10"/>
      <c r="K215" s="103"/>
      <c r="L215" s="10"/>
      <c r="M215" s="10"/>
      <c r="N215" s="10"/>
      <c r="O215" s="10"/>
      <c r="P215" s="101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2"/>
      <c r="G216" s="102"/>
      <c r="H216" s="10"/>
      <c r="I216" s="10"/>
      <c r="J216" s="10"/>
      <c r="K216" s="103"/>
      <c r="L216" s="10"/>
      <c r="M216" s="10"/>
      <c r="N216" s="10"/>
      <c r="O216" s="10"/>
      <c r="P216" s="101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2"/>
      <c r="G217" s="102"/>
      <c r="H217" s="10"/>
      <c r="I217" s="10"/>
      <c r="J217" s="10"/>
      <c r="K217" s="103"/>
      <c r="L217" s="10"/>
      <c r="M217" s="10"/>
      <c r="N217" s="10"/>
      <c r="O217" s="10"/>
      <c r="P217" s="101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2"/>
      <c r="G218" s="102"/>
      <c r="H218" s="10"/>
      <c r="I218" s="10"/>
      <c r="J218" s="10"/>
      <c r="K218" s="103"/>
      <c r="L218" s="10"/>
      <c r="M218" s="10"/>
      <c r="N218" s="10"/>
      <c r="O218" s="10"/>
      <c r="P218" s="101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2"/>
      <c r="G219" s="102"/>
      <c r="H219" s="10"/>
      <c r="I219" s="10"/>
      <c r="J219" s="10"/>
      <c r="K219" s="103"/>
      <c r="L219" s="10"/>
      <c r="M219" s="10"/>
      <c r="N219" s="10"/>
      <c r="O219" s="10"/>
      <c r="P219" s="101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2"/>
      <c r="G220" s="102"/>
      <c r="H220" s="10"/>
      <c r="I220" s="10"/>
      <c r="J220" s="10"/>
      <c r="K220" s="103"/>
      <c r="L220" s="10"/>
      <c r="M220" s="10"/>
      <c r="N220" s="10"/>
      <c r="O220" s="10"/>
      <c r="P220" s="101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2"/>
      <c r="G221" s="102"/>
      <c r="H221" s="10"/>
      <c r="I221" s="10"/>
      <c r="J221" s="10"/>
      <c r="K221" s="103"/>
      <c r="L221" s="10"/>
      <c r="M221" s="10"/>
      <c r="N221" s="10"/>
      <c r="O221" s="10"/>
      <c r="P221" s="101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2"/>
      <c r="G222" s="102"/>
      <c r="H222" s="10"/>
      <c r="I222" s="10"/>
      <c r="J222" s="10"/>
      <c r="K222" s="103"/>
      <c r="L222" s="10"/>
      <c r="M222" s="10"/>
      <c r="N222" s="10"/>
      <c r="O222" s="10"/>
      <c r="P222" s="101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2"/>
      <c r="G223" s="102"/>
      <c r="H223" s="10"/>
      <c r="I223" s="10"/>
      <c r="J223" s="10"/>
      <c r="K223" s="103"/>
      <c r="L223" s="10"/>
      <c r="M223" s="10"/>
      <c r="N223" s="10"/>
      <c r="O223" s="10"/>
      <c r="P223" s="101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2"/>
      <c r="G224" s="102"/>
      <c r="H224" s="10"/>
      <c r="I224" s="10"/>
      <c r="J224" s="10"/>
      <c r="K224" s="103"/>
      <c r="L224" s="10"/>
      <c r="M224" s="10"/>
      <c r="N224" s="10"/>
      <c r="O224" s="10"/>
      <c r="P224" s="101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2"/>
      <c r="G225" s="102"/>
      <c r="H225" s="10"/>
      <c r="I225" s="10"/>
      <c r="J225" s="10"/>
      <c r="K225" s="103"/>
      <c r="L225" s="10"/>
      <c r="M225" s="10"/>
      <c r="N225" s="10"/>
      <c r="O225" s="10"/>
      <c r="P225" s="101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2"/>
      <c r="G226" s="102"/>
      <c r="H226" s="10"/>
      <c r="I226" s="10"/>
      <c r="J226" s="10"/>
      <c r="K226" s="103"/>
      <c r="L226" s="10"/>
      <c r="M226" s="10"/>
      <c r="N226" s="10"/>
      <c r="O226" s="10"/>
      <c r="P226" s="101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2"/>
      <c r="G227" s="102"/>
      <c r="H227" s="10"/>
      <c r="I227" s="10"/>
      <c r="J227" s="10"/>
      <c r="K227" s="103"/>
      <c r="L227" s="10"/>
      <c r="M227" s="10"/>
      <c r="N227" s="10"/>
      <c r="O227" s="10"/>
      <c r="P227" s="101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2"/>
      <c r="G228" s="102"/>
      <c r="H228" s="10"/>
      <c r="I228" s="10"/>
      <c r="J228" s="10"/>
      <c r="K228" s="103"/>
      <c r="L228" s="10"/>
      <c r="M228" s="10"/>
      <c r="N228" s="10"/>
      <c r="O228" s="10"/>
      <c r="P228" s="101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2"/>
      <c r="G229" s="102"/>
      <c r="H229" s="10"/>
      <c r="I229" s="10"/>
      <c r="J229" s="10"/>
      <c r="K229" s="103"/>
      <c r="L229" s="10"/>
      <c r="M229" s="10"/>
      <c r="N229" s="10"/>
      <c r="O229" s="10"/>
      <c r="P229" s="101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2"/>
      <c r="G230" s="102"/>
      <c r="H230" s="10"/>
      <c r="I230" s="10"/>
      <c r="J230" s="10"/>
      <c r="K230" s="103"/>
      <c r="L230" s="10"/>
      <c r="M230" s="10"/>
      <c r="N230" s="10"/>
      <c r="O230" s="10"/>
      <c r="P230" s="101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2"/>
      <c r="G231" s="102"/>
      <c r="H231" s="10"/>
      <c r="I231" s="10"/>
      <c r="J231" s="10"/>
      <c r="K231" s="103"/>
      <c r="L231" s="10"/>
      <c r="M231" s="10"/>
      <c r="N231" s="10"/>
      <c r="O231" s="10"/>
      <c r="P231" s="101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2"/>
      <c r="G232" s="102"/>
      <c r="H232" s="10"/>
      <c r="I232" s="10"/>
      <c r="J232" s="10"/>
      <c r="K232" s="103"/>
      <c r="L232" s="10"/>
      <c r="M232" s="10"/>
      <c r="N232" s="10"/>
      <c r="O232" s="10"/>
      <c r="P232" s="101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2"/>
      <c r="G233" s="102"/>
      <c r="H233" s="10"/>
      <c r="I233" s="10"/>
      <c r="J233" s="10"/>
      <c r="K233" s="103"/>
      <c r="L233" s="10"/>
      <c r="M233" s="10"/>
      <c r="N233" s="10"/>
      <c r="O233" s="10"/>
      <c r="P233" s="101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2"/>
      <c r="G234" s="102"/>
      <c r="H234" s="10"/>
      <c r="I234" s="10"/>
      <c r="J234" s="10"/>
      <c r="K234" s="103"/>
      <c r="L234" s="10"/>
      <c r="M234" s="10"/>
      <c r="N234" s="10"/>
      <c r="O234" s="10"/>
      <c r="P234" s="101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2"/>
      <c r="G235" s="102"/>
      <c r="H235" s="10"/>
      <c r="I235" s="10"/>
      <c r="J235" s="10"/>
      <c r="K235" s="103"/>
      <c r="L235" s="10"/>
      <c r="M235" s="10"/>
      <c r="N235" s="10"/>
      <c r="O235" s="10"/>
      <c r="P235" s="101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2"/>
      <c r="G236" s="102"/>
      <c r="H236" s="10"/>
      <c r="I236" s="10"/>
      <c r="J236" s="10"/>
      <c r="K236" s="103"/>
      <c r="L236" s="10"/>
      <c r="M236" s="10"/>
      <c r="N236" s="10"/>
      <c r="O236" s="10"/>
      <c r="P236" s="101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2"/>
      <c r="G237" s="102"/>
      <c r="H237" s="10"/>
      <c r="I237" s="10"/>
      <c r="J237" s="10"/>
      <c r="K237" s="103"/>
      <c r="L237" s="10"/>
      <c r="M237" s="10"/>
      <c r="N237" s="10"/>
      <c r="O237" s="10"/>
      <c r="P237" s="101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2"/>
      <c r="G238" s="102"/>
      <c r="H238" s="10"/>
      <c r="I238" s="10"/>
      <c r="J238" s="10"/>
      <c r="K238" s="103"/>
      <c r="L238" s="10"/>
      <c r="M238" s="10"/>
      <c r="N238" s="10"/>
      <c r="O238" s="10"/>
      <c r="P238" s="101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2"/>
      <c r="G239" s="102"/>
      <c r="H239" s="10"/>
      <c r="I239" s="10"/>
      <c r="J239" s="10"/>
      <c r="K239" s="103"/>
      <c r="L239" s="10"/>
      <c r="M239" s="10"/>
      <c r="N239" s="10"/>
      <c r="O239" s="10"/>
      <c r="P239" s="101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2"/>
      <c r="G240" s="102"/>
      <c r="H240" s="10"/>
      <c r="I240" s="10"/>
      <c r="J240" s="10"/>
      <c r="K240" s="103"/>
      <c r="L240" s="10"/>
      <c r="M240" s="10"/>
      <c r="N240" s="10"/>
      <c r="O240" s="10"/>
      <c r="P240" s="101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2"/>
      <c r="G241" s="102"/>
      <c r="H241" s="10"/>
      <c r="I241" s="10"/>
      <c r="J241" s="10"/>
      <c r="K241" s="103"/>
      <c r="L241" s="10"/>
      <c r="M241" s="10"/>
      <c r="N241" s="10"/>
      <c r="O241" s="10"/>
      <c r="P241" s="101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2"/>
      <c r="G242" s="102"/>
      <c r="H242" s="10"/>
      <c r="I242" s="10"/>
      <c r="J242" s="10"/>
      <c r="K242" s="103"/>
      <c r="L242" s="10"/>
      <c r="M242" s="10"/>
      <c r="N242" s="10"/>
      <c r="O242" s="10"/>
      <c r="P242" s="101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2"/>
      <c r="G243" s="102"/>
      <c r="H243" s="10"/>
      <c r="I243" s="10"/>
      <c r="J243" s="10"/>
      <c r="K243" s="103"/>
      <c r="L243" s="10"/>
      <c r="M243" s="10"/>
      <c r="N243" s="10"/>
      <c r="O243" s="10"/>
      <c r="P243" s="101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2"/>
      <c r="G244" s="102"/>
      <c r="H244" s="10"/>
      <c r="I244" s="10"/>
      <c r="J244" s="10"/>
      <c r="K244" s="103"/>
      <c r="L244" s="10"/>
      <c r="M244" s="10"/>
      <c r="N244" s="10"/>
      <c r="O244" s="10"/>
      <c r="P244" s="101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2"/>
      <c r="G245" s="102"/>
      <c r="H245" s="10"/>
      <c r="I245" s="10"/>
      <c r="J245" s="10"/>
      <c r="K245" s="103"/>
      <c r="L245" s="10"/>
      <c r="M245" s="10"/>
      <c r="N245" s="10"/>
      <c r="O245" s="10"/>
      <c r="P245" s="101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2"/>
      <c r="G246" s="102"/>
      <c r="H246" s="10"/>
      <c r="I246" s="10"/>
      <c r="J246" s="10"/>
      <c r="K246" s="103"/>
      <c r="L246" s="10"/>
      <c r="M246" s="10"/>
      <c r="N246" s="10"/>
      <c r="O246" s="10"/>
      <c r="P246" s="101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2"/>
      <c r="G247" s="102"/>
      <c r="H247" s="10"/>
      <c r="I247" s="10"/>
      <c r="J247" s="10"/>
      <c r="K247" s="103"/>
      <c r="L247" s="10"/>
      <c r="M247" s="10"/>
      <c r="N247" s="10"/>
      <c r="O247" s="10"/>
      <c r="P247" s="101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2"/>
      <c r="G248" s="102"/>
      <c r="H248" s="10"/>
      <c r="I248" s="10"/>
      <c r="J248" s="10"/>
      <c r="K248" s="103"/>
      <c r="L248" s="10"/>
      <c r="M248" s="10"/>
      <c r="N248" s="10"/>
      <c r="O248" s="10"/>
      <c r="P248" s="101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2"/>
      <c r="G249" s="102"/>
      <c r="H249" s="10"/>
      <c r="I249" s="10"/>
      <c r="J249" s="10"/>
      <c r="K249" s="103"/>
      <c r="L249" s="10"/>
      <c r="M249" s="10"/>
      <c r="N249" s="10"/>
      <c r="O249" s="10"/>
      <c r="P249" s="101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2"/>
      <c r="G250" s="102"/>
      <c r="H250" s="10"/>
      <c r="I250" s="10"/>
      <c r="J250" s="10"/>
      <c r="K250" s="103"/>
      <c r="L250" s="10"/>
      <c r="M250" s="10"/>
      <c r="N250" s="10"/>
      <c r="O250" s="10"/>
      <c r="P250" s="101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2"/>
      <c r="G251" s="102"/>
      <c r="H251" s="10"/>
      <c r="I251" s="10"/>
      <c r="J251" s="10"/>
      <c r="K251" s="103"/>
      <c r="L251" s="10"/>
      <c r="M251" s="10"/>
      <c r="N251" s="10"/>
      <c r="O251" s="10"/>
      <c r="P251" s="101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2"/>
      <c r="G252" s="102"/>
      <c r="H252" s="10"/>
      <c r="I252" s="10"/>
      <c r="J252" s="10"/>
      <c r="K252" s="103"/>
      <c r="L252" s="10"/>
      <c r="M252" s="10"/>
      <c r="N252" s="10"/>
      <c r="O252" s="10"/>
      <c r="P252" s="101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2"/>
      <c r="G253" s="102"/>
      <c r="H253" s="10"/>
      <c r="I253" s="10"/>
      <c r="J253" s="10"/>
      <c r="K253" s="103"/>
      <c r="L253" s="10"/>
      <c r="M253" s="10"/>
      <c r="N253" s="10"/>
      <c r="O253" s="10"/>
      <c r="P253" s="101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2"/>
      <c r="G254" s="102"/>
      <c r="H254" s="10"/>
      <c r="I254" s="10"/>
      <c r="J254" s="10"/>
      <c r="K254" s="103"/>
      <c r="L254" s="10"/>
      <c r="M254" s="10"/>
      <c r="N254" s="10"/>
      <c r="O254" s="10"/>
      <c r="P254" s="101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2"/>
      <c r="G255" s="102"/>
      <c r="H255" s="10"/>
      <c r="I255" s="10"/>
      <c r="J255" s="10"/>
      <c r="K255" s="103"/>
      <c r="L255" s="10"/>
      <c r="M255" s="10"/>
      <c r="N255" s="10"/>
      <c r="O255" s="10"/>
      <c r="P255" s="101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2"/>
      <c r="G256" s="102"/>
      <c r="H256" s="10"/>
      <c r="I256" s="10"/>
      <c r="J256" s="10"/>
      <c r="K256" s="103"/>
      <c r="L256" s="10"/>
      <c r="M256" s="10"/>
      <c r="N256" s="10"/>
      <c r="O256" s="10"/>
      <c r="P256" s="101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2"/>
      <c r="G257" s="102"/>
      <c r="H257" s="10"/>
      <c r="I257" s="10"/>
      <c r="J257" s="10"/>
      <c r="K257" s="103"/>
      <c r="L257" s="10"/>
      <c r="M257" s="10"/>
      <c r="N257" s="10"/>
      <c r="O257" s="10"/>
      <c r="P257" s="101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2"/>
      <c r="G258" s="102"/>
      <c r="H258" s="10"/>
      <c r="I258" s="10"/>
      <c r="J258" s="10"/>
      <c r="K258" s="103"/>
      <c r="L258" s="10"/>
      <c r="M258" s="10"/>
      <c r="N258" s="10"/>
      <c r="O258" s="10"/>
      <c r="P258" s="101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2"/>
      <c r="G259" s="102"/>
      <c r="H259" s="10"/>
      <c r="I259" s="10"/>
      <c r="J259" s="10"/>
      <c r="K259" s="103"/>
      <c r="L259" s="10"/>
      <c r="M259" s="10"/>
      <c r="N259" s="10"/>
      <c r="O259" s="10"/>
      <c r="P259" s="101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2"/>
      <c r="G260" s="102"/>
      <c r="H260" s="10"/>
      <c r="I260" s="10"/>
      <c r="J260" s="10"/>
      <c r="K260" s="103"/>
      <c r="L260" s="10"/>
      <c r="M260" s="10"/>
      <c r="N260" s="10"/>
      <c r="O260" s="10"/>
      <c r="P260" s="101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2"/>
      <c r="G261" s="102"/>
      <c r="H261" s="10"/>
      <c r="I261" s="10"/>
      <c r="J261" s="10"/>
      <c r="K261" s="103"/>
      <c r="L261" s="10"/>
      <c r="M261" s="10"/>
      <c r="N261" s="10"/>
      <c r="O261" s="10"/>
      <c r="P261" s="101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2"/>
      <c r="G262" s="102"/>
      <c r="H262" s="10"/>
      <c r="I262" s="10"/>
      <c r="J262" s="10"/>
      <c r="K262" s="103"/>
      <c r="L262" s="10"/>
      <c r="M262" s="10"/>
      <c r="N262" s="10"/>
      <c r="O262" s="10"/>
      <c r="P262" s="101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2"/>
      <c r="G263" s="102"/>
      <c r="H263" s="10"/>
      <c r="I263" s="10"/>
      <c r="J263" s="10"/>
      <c r="K263" s="103"/>
      <c r="L263" s="10"/>
      <c r="M263" s="10"/>
      <c r="N263" s="10"/>
      <c r="O263" s="10"/>
      <c r="P263" s="101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2"/>
      <c r="G264" s="102"/>
      <c r="H264" s="10"/>
      <c r="I264" s="10"/>
      <c r="J264" s="10"/>
      <c r="K264" s="103"/>
      <c r="L264" s="10"/>
      <c r="M264" s="10"/>
      <c r="N264" s="10"/>
      <c r="O264" s="10"/>
      <c r="P264" s="101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2"/>
      <c r="G265" s="102"/>
      <c r="H265" s="10"/>
      <c r="I265" s="10"/>
      <c r="J265" s="10"/>
      <c r="K265" s="103"/>
      <c r="L265" s="10"/>
      <c r="M265" s="10"/>
      <c r="N265" s="10"/>
      <c r="O265" s="10"/>
      <c r="P265" s="101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2"/>
      <c r="G266" s="102"/>
      <c r="H266" s="10"/>
      <c r="I266" s="10"/>
      <c r="J266" s="10"/>
      <c r="K266" s="103"/>
      <c r="L266" s="10"/>
      <c r="M266" s="10"/>
      <c r="N266" s="10"/>
      <c r="O266" s="10"/>
      <c r="P266" s="101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2"/>
      <c r="G267" s="102"/>
      <c r="H267" s="10"/>
      <c r="I267" s="10"/>
      <c r="J267" s="10"/>
      <c r="K267" s="103"/>
      <c r="L267" s="10"/>
      <c r="M267" s="10"/>
      <c r="N267" s="10"/>
      <c r="O267" s="10"/>
      <c r="P267" s="101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2"/>
      <c r="G268" s="102"/>
      <c r="H268" s="10"/>
      <c r="I268" s="10"/>
      <c r="J268" s="10"/>
      <c r="K268" s="103"/>
      <c r="L268" s="10"/>
      <c r="M268" s="10"/>
      <c r="N268" s="10"/>
      <c r="O268" s="10"/>
      <c r="P268" s="101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2"/>
      <c r="G269" s="102"/>
      <c r="H269" s="10"/>
      <c r="I269" s="10"/>
      <c r="J269" s="10"/>
      <c r="K269" s="103"/>
      <c r="L269" s="10"/>
      <c r="M269" s="10"/>
      <c r="N269" s="10"/>
      <c r="O269" s="10"/>
      <c r="P269" s="101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2"/>
      <c r="G270" s="102"/>
      <c r="H270" s="10"/>
      <c r="I270" s="10"/>
      <c r="J270" s="10"/>
      <c r="K270" s="103"/>
      <c r="L270" s="10"/>
      <c r="M270" s="10"/>
      <c r="N270" s="10"/>
      <c r="O270" s="10"/>
      <c r="P270" s="101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2"/>
      <c r="G271" s="102"/>
      <c r="H271" s="10"/>
      <c r="I271" s="10"/>
      <c r="J271" s="10"/>
      <c r="K271" s="103"/>
      <c r="L271" s="10"/>
      <c r="M271" s="10"/>
      <c r="N271" s="10"/>
      <c r="O271" s="10"/>
      <c r="P271" s="101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2"/>
      <c r="G272" s="102"/>
      <c r="H272" s="10"/>
      <c r="I272" s="10"/>
      <c r="J272" s="10"/>
      <c r="K272" s="103"/>
      <c r="L272" s="10"/>
      <c r="M272" s="10"/>
      <c r="N272" s="10"/>
      <c r="O272" s="10"/>
      <c r="P272" s="101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2"/>
      <c r="G273" s="102"/>
      <c r="H273" s="10"/>
      <c r="I273" s="10"/>
      <c r="J273" s="10"/>
      <c r="K273" s="103"/>
      <c r="L273" s="10"/>
      <c r="M273" s="10"/>
      <c r="N273" s="10"/>
      <c r="O273" s="10"/>
      <c r="P273" s="101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2"/>
      <c r="G274" s="102"/>
      <c r="H274" s="10"/>
      <c r="I274" s="10"/>
      <c r="J274" s="10"/>
      <c r="K274" s="103"/>
      <c r="L274" s="10"/>
      <c r="M274" s="10"/>
      <c r="N274" s="10"/>
      <c r="O274" s="10"/>
      <c r="P274" s="101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2"/>
      <c r="G275" s="102"/>
      <c r="H275" s="10"/>
      <c r="I275" s="10"/>
      <c r="J275" s="10"/>
      <c r="K275" s="103"/>
      <c r="L275" s="10"/>
      <c r="M275" s="10"/>
      <c r="N275" s="10"/>
      <c r="O275" s="10"/>
      <c r="P275" s="101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2"/>
      <c r="G276" s="102"/>
      <c r="H276" s="10"/>
      <c r="I276" s="10"/>
      <c r="J276" s="10"/>
      <c r="K276" s="103"/>
      <c r="L276" s="10"/>
      <c r="M276" s="10"/>
      <c r="N276" s="10"/>
      <c r="O276" s="10"/>
      <c r="P276" s="101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2"/>
      <c r="G277" s="102"/>
      <c r="H277" s="10"/>
      <c r="I277" s="10"/>
      <c r="J277" s="10"/>
      <c r="K277" s="103"/>
      <c r="L277" s="10"/>
      <c r="M277" s="10"/>
      <c r="N277" s="10"/>
      <c r="O277" s="10"/>
      <c r="P277" s="101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2"/>
      <c r="G278" s="102"/>
      <c r="H278" s="10"/>
      <c r="I278" s="10"/>
      <c r="J278" s="10"/>
      <c r="K278" s="103"/>
      <c r="L278" s="10"/>
      <c r="M278" s="10"/>
      <c r="N278" s="10"/>
      <c r="O278" s="10"/>
      <c r="P278" s="101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2"/>
      <c r="G279" s="102"/>
      <c r="H279" s="10"/>
      <c r="I279" s="10"/>
      <c r="J279" s="10"/>
      <c r="K279" s="103"/>
      <c r="L279" s="10"/>
      <c r="M279" s="10"/>
      <c r="N279" s="10"/>
      <c r="O279" s="10"/>
      <c r="P279" s="101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2"/>
      <c r="G280" s="102"/>
      <c r="H280" s="10"/>
      <c r="I280" s="10"/>
      <c r="J280" s="10"/>
      <c r="K280" s="103"/>
      <c r="L280" s="10"/>
      <c r="M280" s="10"/>
      <c r="N280" s="10"/>
      <c r="O280" s="10"/>
      <c r="P280" s="101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2"/>
      <c r="G281" s="102"/>
      <c r="H281" s="10"/>
      <c r="I281" s="10"/>
      <c r="J281" s="10"/>
      <c r="K281" s="103"/>
      <c r="L281" s="10"/>
      <c r="M281" s="10"/>
      <c r="N281" s="10"/>
      <c r="O281" s="10"/>
      <c r="P281" s="101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2"/>
      <c r="G282" s="102"/>
      <c r="H282" s="10"/>
      <c r="I282" s="10"/>
      <c r="J282" s="10"/>
      <c r="K282" s="103"/>
      <c r="L282" s="10"/>
      <c r="M282" s="10"/>
      <c r="N282" s="10"/>
      <c r="O282" s="10"/>
      <c r="P282" s="101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2"/>
      <c r="G283" s="102"/>
      <c r="H283" s="10"/>
      <c r="I283" s="10"/>
      <c r="J283" s="10"/>
      <c r="K283" s="103"/>
      <c r="L283" s="10"/>
      <c r="M283" s="10"/>
      <c r="N283" s="10"/>
      <c r="O283" s="10"/>
      <c r="P283" s="101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2"/>
      <c r="G284" s="102"/>
      <c r="H284" s="10"/>
      <c r="I284" s="10"/>
      <c r="J284" s="10"/>
      <c r="K284" s="103"/>
      <c r="L284" s="10"/>
      <c r="M284" s="10"/>
      <c r="N284" s="10"/>
      <c r="O284" s="10"/>
      <c r="P284" s="101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2"/>
      <c r="G285" s="102"/>
      <c r="H285" s="10"/>
      <c r="I285" s="10"/>
      <c r="J285" s="10"/>
      <c r="K285" s="103"/>
      <c r="L285" s="10"/>
      <c r="M285" s="10"/>
      <c r="N285" s="10"/>
      <c r="O285" s="10"/>
      <c r="P285" s="101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2"/>
      <c r="G286" s="102"/>
      <c r="H286" s="10"/>
      <c r="I286" s="10"/>
      <c r="J286" s="10"/>
      <c r="K286" s="103"/>
      <c r="L286" s="10"/>
      <c r="M286" s="10"/>
      <c r="N286" s="10"/>
      <c r="O286" s="10"/>
      <c r="P286" s="101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2"/>
      <c r="G287" s="102"/>
      <c r="H287" s="10"/>
      <c r="I287" s="10"/>
      <c r="J287" s="10"/>
      <c r="K287" s="103"/>
      <c r="L287" s="10"/>
      <c r="M287" s="10"/>
      <c r="N287" s="10"/>
      <c r="O287" s="10"/>
      <c r="P287" s="101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2"/>
      <c r="G288" s="102"/>
      <c r="H288" s="10"/>
      <c r="I288" s="10"/>
      <c r="J288" s="10"/>
      <c r="K288" s="103"/>
      <c r="L288" s="10"/>
      <c r="M288" s="10"/>
      <c r="N288" s="10"/>
      <c r="O288" s="10"/>
      <c r="P288" s="101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2"/>
      <c r="G289" s="102"/>
      <c r="H289" s="10"/>
      <c r="I289" s="10"/>
      <c r="J289" s="10"/>
      <c r="K289" s="103"/>
      <c r="L289" s="10"/>
      <c r="M289" s="10"/>
      <c r="N289" s="10"/>
      <c r="O289" s="10"/>
      <c r="P289" s="101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2"/>
      <c r="G290" s="102"/>
      <c r="H290" s="10"/>
      <c r="I290" s="10"/>
      <c r="J290" s="10"/>
      <c r="K290" s="103"/>
      <c r="L290" s="10"/>
      <c r="M290" s="10"/>
      <c r="N290" s="10"/>
      <c r="O290" s="10"/>
      <c r="P290" s="101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2"/>
      <c r="G291" s="102"/>
      <c r="H291" s="10"/>
      <c r="I291" s="10"/>
      <c r="J291" s="10"/>
      <c r="K291" s="103"/>
      <c r="L291" s="10"/>
      <c r="M291" s="10"/>
      <c r="N291" s="10"/>
      <c r="O291" s="10"/>
      <c r="P291" s="101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2"/>
      <c r="G292" s="102"/>
      <c r="H292" s="10"/>
      <c r="I292" s="10"/>
      <c r="J292" s="10"/>
      <c r="K292" s="103"/>
      <c r="L292" s="10"/>
      <c r="M292" s="10"/>
      <c r="N292" s="10"/>
      <c r="O292" s="10"/>
      <c r="P292" s="101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2"/>
      <c r="G293" s="102"/>
      <c r="H293" s="10"/>
      <c r="I293" s="10"/>
      <c r="J293" s="10"/>
      <c r="K293" s="103"/>
      <c r="L293" s="10"/>
      <c r="M293" s="10"/>
      <c r="N293" s="10"/>
      <c r="O293" s="10"/>
      <c r="P293" s="101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2"/>
      <c r="G294" s="102"/>
      <c r="H294" s="10"/>
      <c r="I294" s="10"/>
      <c r="J294" s="10"/>
      <c r="K294" s="103"/>
      <c r="L294" s="10"/>
      <c r="M294" s="10"/>
      <c r="N294" s="10"/>
      <c r="O294" s="10"/>
      <c r="P294" s="101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2"/>
      <c r="G295" s="102"/>
      <c r="H295" s="10"/>
      <c r="I295" s="10"/>
      <c r="J295" s="10"/>
      <c r="K295" s="103"/>
      <c r="L295" s="10"/>
      <c r="M295" s="10"/>
      <c r="N295" s="10"/>
      <c r="O295" s="10"/>
      <c r="P295" s="101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2"/>
      <c r="G296" s="102"/>
      <c r="H296" s="10"/>
      <c r="I296" s="10"/>
      <c r="J296" s="10"/>
      <c r="K296" s="103"/>
      <c r="L296" s="10"/>
      <c r="M296" s="10"/>
      <c r="N296" s="10"/>
      <c r="O296" s="10"/>
      <c r="P296" s="101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2"/>
      <c r="G297" s="102"/>
      <c r="H297" s="10"/>
      <c r="I297" s="10"/>
      <c r="J297" s="10"/>
      <c r="K297" s="103"/>
      <c r="L297" s="10"/>
      <c r="M297" s="10"/>
      <c r="N297" s="10"/>
      <c r="O297" s="10"/>
      <c r="P297" s="101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2"/>
      <c r="G298" s="102"/>
      <c r="H298" s="10"/>
      <c r="I298" s="10"/>
      <c r="J298" s="10"/>
      <c r="K298" s="103"/>
      <c r="L298" s="10"/>
      <c r="M298" s="10"/>
      <c r="N298" s="10"/>
      <c r="O298" s="10"/>
      <c r="P298" s="101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2"/>
      <c r="G299" s="102"/>
      <c r="H299" s="10"/>
      <c r="I299" s="10"/>
      <c r="J299" s="10"/>
      <c r="K299" s="103"/>
      <c r="L299" s="10"/>
      <c r="M299" s="10"/>
      <c r="N299" s="10"/>
      <c r="O299" s="10"/>
      <c r="P299" s="101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2"/>
      <c r="G300" s="102"/>
      <c r="H300" s="10"/>
      <c r="I300" s="10"/>
      <c r="J300" s="10"/>
      <c r="K300" s="103"/>
      <c r="L300" s="10"/>
      <c r="M300" s="10"/>
      <c r="N300" s="10"/>
      <c r="O300" s="10"/>
      <c r="P300" s="101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2"/>
      <c r="G301" s="102"/>
      <c r="H301" s="10"/>
      <c r="I301" s="10"/>
      <c r="J301" s="10"/>
      <c r="K301" s="103"/>
      <c r="L301" s="10"/>
      <c r="M301" s="10"/>
      <c r="N301" s="10"/>
      <c r="O301" s="10"/>
      <c r="P301" s="101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2"/>
      <c r="G302" s="102"/>
      <c r="H302" s="10"/>
      <c r="I302" s="10"/>
      <c r="J302" s="10"/>
      <c r="K302" s="103"/>
      <c r="L302" s="10"/>
      <c r="M302" s="10"/>
      <c r="N302" s="10"/>
      <c r="O302" s="10"/>
      <c r="P302" s="101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2"/>
      <c r="G303" s="102"/>
      <c r="H303" s="10"/>
      <c r="I303" s="10"/>
      <c r="J303" s="10"/>
      <c r="K303" s="103"/>
      <c r="L303" s="10"/>
      <c r="M303" s="10"/>
      <c r="N303" s="10"/>
      <c r="O303" s="10"/>
      <c r="P303" s="101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2"/>
      <c r="G304" s="102"/>
      <c r="H304" s="10"/>
      <c r="I304" s="10"/>
      <c r="J304" s="10"/>
      <c r="K304" s="103"/>
      <c r="L304" s="10"/>
      <c r="M304" s="10"/>
      <c r="N304" s="10"/>
      <c r="O304" s="10"/>
      <c r="P304" s="101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2"/>
      <c r="G305" s="102"/>
      <c r="H305" s="10"/>
      <c r="I305" s="10"/>
      <c r="J305" s="10"/>
      <c r="K305" s="103"/>
      <c r="L305" s="10"/>
      <c r="M305" s="10"/>
      <c r="N305" s="10"/>
      <c r="O305" s="10"/>
      <c r="P305" s="101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2"/>
      <c r="G306" s="102"/>
      <c r="H306" s="10"/>
      <c r="I306" s="10"/>
      <c r="J306" s="10"/>
      <c r="K306" s="103"/>
      <c r="L306" s="10"/>
      <c r="M306" s="10"/>
      <c r="N306" s="10"/>
      <c r="O306" s="10"/>
      <c r="P306" s="101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2"/>
      <c r="G307" s="102"/>
      <c r="H307" s="10"/>
      <c r="I307" s="10"/>
      <c r="J307" s="10"/>
      <c r="K307" s="103"/>
      <c r="L307" s="10"/>
      <c r="M307" s="10"/>
      <c r="N307" s="10"/>
      <c r="O307" s="10"/>
      <c r="P307" s="101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2"/>
      <c r="G308" s="102"/>
      <c r="H308" s="10"/>
      <c r="I308" s="10"/>
      <c r="J308" s="10"/>
      <c r="K308" s="103"/>
      <c r="L308" s="10"/>
      <c r="M308" s="10"/>
      <c r="N308" s="10"/>
      <c r="O308" s="10"/>
      <c r="P308" s="101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2"/>
      <c r="G309" s="102"/>
      <c r="H309" s="10"/>
      <c r="I309" s="10"/>
      <c r="J309" s="10"/>
      <c r="K309" s="103"/>
      <c r="L309" s="10"/>
      <c r="M309" s="10"/>
      <c r="N309" s="10"/>
      <c r="O309" s="10"/>
      <c r="P309" s="101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2"/>
      <c r="G310" s="102"/>
      <c r="H310" s="10"/>
      <c r="I310" s="10"/>
      <c r="J310" s="10"/>
      <c r="K310" s="103"/>
      <c r="L310" s="10"/>
      <c r="M310" s="10"/>
      <c r="N310" s="10"/>
      <c r="O310" s="10"/>
      <c r="P310" s="101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2"/>
      <c r="G311" s="102"/>
      <c r="H311" s="10"/>
      <c r="I311" s="10"/>
      <c r="J311" s="10"/>
      <c r="K311" s="103"/>
      <c r="L311" s="10"/>
      <c r="M311" s="10"/>
      <c r="N311" s="10"/>
      <c r="O311" s="10"/>
      <c r="P311" s="101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2"/>
      <c r="G312" s="102"/>
      <c r="H312" s="10"/>
      <c r="I312" s="10"/>
      <c r="J312" s="10"/>
      <c r="K312" s="103"/>
      <c r="L312" s="10"/>
      <c r="M312" s="10"/>
      <c r="N312" s="10"/>
      <c r="O312" s="10"/>
      <c r="P312" s="101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2"/>
      <c r="G313" s="102"/>
      <c r="H313" s="10"/>
      <c r="I313" s="10"/>
      <c r="J313" s="10"/>
      <c r="K313" s="103"/>
      <c r="L313" s="10"/>
      <c r="M313" s="10"/>
      <c r="N313" s="10"/>
      <c r="O313" s="10"/>
      <c r="P313" s="101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2"/>
      <c r="G314" s="102"/>
      <c r="H314" s="10"/>
      <c r="I314" s="10"/>
      <c r="J314" s="10"/>
      <c r="K314" s="103"/>
      <c r="L314" s="10"/>
      <c r="M314" s="10"/>
      <c r="N314" s="10"/>
      <c r="O314" s="10"/>
      <c r="P314" s="101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2"/>
      <c r="G315" s="102"/>
      <c r="H315" s="10"/>
      <c r="I315" s="10"/>
      <c r="J315" s="10"/>
      <c r="K315" s="103"/>
      <c r="L315" s="10"/>
      <c r="M315" s="10"/>
      <c r="N315" s="10"/>
      <c r="O315" s="10"/>
      <c r="P315" s="101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2"/>
      <c r="G316" s="102"/>
      <c r="H316" s="10"/>
      <c r="I316" s="10"/>
      <c r="J316" s="10"/>
      <c r="K316" s="103"/>
      <c r="L316" s="10"/>
      <c r="M316" s="10"/>
      <c r="N316" s="10"/>
      <c r="O316" s="10"/>
      <c r="P316" s="101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2"/>
      <c r="G317" s="102"/>
      <c r="H317" s="10"/>
      <c r="I317" s="10"/>
      <c r="J317" s="10"/>
      <c r="K317" s="103"/>
      <c r="L317" s="10"/>
      <c r="M317" s="10"/>
      <c r="N317" s="10"/>
      <c r="O317" s="10"/>
      <c r="P317" s="101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2"/>
      <c r="G318" s="102"/>
      <c r="H318" s="10"/>
      <c r="I318" s="10"/>
      <c r="J318" s="10"/>
      <c r="K318" s="103"/>
      <c r="L318" s="10"/>
      <c r="M318" s="10"/>
      <c r="N318" s="10"/>
      <c r="O318" s="10"/>
      <c r="P318" s="101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2"/>
      <c r="G319" s="102"/>
      <c r="H319" s="10"/>
      <c r="I319" s="10"/>
      <c r="J319" s="10"/>
      <c r="K319" s="103"/>
      <c r="L319" s="10"/>
      <c r="M319" s="10"/>
      <c r="N319" s="10"/>
      <c r="O319" s="10"/>
      <c r="P319" s="101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2"/>
      <c r="G320" s="102"/>
      <c r="H320" s="10"/>
      <c r="I320" s="10"/>
      <c r="J320" s="10"/>
      <c r="K320" s="103"/>
      <c r="L320" s="10"/>
      <c r="M320" s="10"/>
      <c r="N320" s="10"/>
      <c r="O320" s="10"/>
      <c r="P320" s="101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2"/>
      <c r="G321" s="102"/>
      <c r="H321" s="10"/>
      <c r="I321" s="10"/>
      <c r="J321" s="10"/>
      <c r="K321" s="103"/>
      <c r="L321" s="10"/>
      <c r="M321" s="10"/>
      <c r="N321" s="10"/>
      <c r="O321" s="10"/>
      <c r="P321" s="101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2"/>
      <c r="G322" s="102"/>
      <c r="H322" s="10"/>
      <c r="I322" s="10"/>
      <c r="J322" s="10"/>
      <c r="K322" s="103"/>
      <c r="L322" s="10"/>
      <c r="M322" s="10"/>
      <c r="N322" s="10"/>
      <c r="O322" s="10"/>
      <c r="P322" s="101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2"/>
      <c r="G323" s="102"/>
      <c r="H323" s="10"/>
      <c r="I323" s="10"/>
      <c r="J323" s="10"/>
      <c r="K323" s="103"/>
      <c r="L323" s="10"/>
      <c r="M323" s="10"/>
      <c r="N323" s="10"/>
      <c r="O323" s="10"/>
      <c r="P323" s="101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2"/>
      <c r="G324" s="102"/>
      <c r="H324" s="10"/>
      <c r="I324" s="10"/>
      <c r="J324" s="10"/>
      <c r="K324" s="103"/>
      <c r="L324" s="10"/>
      <c r="M324" s="10"/>
      <c r="N324" s="10"/>
      <c r="O324" s="10"/>
      <c r="P324" s="101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2"/>
      <c r="G325" s="102"/>
      <c r="H325" s="10"/>
      <c r="I325" s="10"/>
      <c r="J325" s="10"/>
      <c r="K325" s="103"/>
      <c r="L325" s="10"/>
      <c r="M325" s="10"/>
      <c r="N325" s="10"/>
      <c r="O325" s="10"/>
      <c r="P325" s="101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2"/>
      <c r="G326" s="102"/>
      <c r="H326" s="10"/>
      <c r="I326" s="10"/>
      <c r="J326" s="10"/>
      <c r="K326" s="103"/>
      <c r="L326" s="10"/>
      <c r="M326" s="10"/>
      <c r="N326" s="10"/>
      <c r="O326" s="10"/>
      <c r="P326" s="101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2"/>
      <c r="G327" s="102"/>
      <c r="H327" s="10"/>
      <c r="I327" s="10"/>
      <c r="J327" s="10"/>
      <c r="K327" s="103"/>
      <c r="L327" s="10"/>
      <c r="M327" s="10"/>
      <c r="N327" s="10"/>
      <c r="O327" s="10"/>
      <c r="P327" s="101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2"/>
      <c r="G328" s="102"/>
      <c r="H328" s="10"/>
      <c r="I328" s="10"/>
      <c r="J328" s="10"/>
      <c r="K328" s="103"/>
      <c r="L328" s="10"/>
      <c r="M328" s="10"/>
      <c r="N328" s="10"/>
      <c r="O328" s="10"/>
      <c r="P328" s="101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2"/>
      <c r="G329" s="102"/>
      <c r="H329" s="10"/>
      <c r="I329" s="10"/>
      <c r="J329" s="10"/>
      <c r="K329" s="103"/>
      <c r="L329" s="10"/>
      <c r="M329" s="10"/>
      <c r="N329" s="10"/>
      <c r="O329" s="10"/>
      <c r="P329" s="101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2"/>
      <c r="G330" s="102"/>
      <c r="H330" s="10"/>
      <c r="I330" s="10"/>
      <c r="J330" s="10"/>
      <c r="K330" s="103"/>
      <c r="L330" s="10"/>
      <c r="M330" s="10"/>
      <c r="N330" s="10"/>
      <c r="O330" s="10"/>
      <c r="P330" s="101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2"/>
      <c r="G331" s="102"/>
      <c r="H331" s="10"/>
      <c r="I331" s="10"/>
      <c r="J331" s="10"/>
      <c r="K331" s="103"/>
      <c r="L331" s="10"/>
      <c r="M331" s="10"/>
      <c r="N331" s="10"/>
      <c r="O331" s="10"/>
      <c r="P331" s="101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2"/>
      <c r="G332" s="102"/>
      <c r="H332" s="10"/>
      <c r="I332" s="10"/>
      <c r="J332" s="10"/>
      <c r="K332" s="103"/>
      <c r="L332" s="10"/>
      <c r="M332" s="10"/>
      <c r="N332" s="10"/>
      <c r="O332" s="10"/>
      <c r="P332" s="101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2"/>
      <c r="G333" s="102"/>
      <c r="H333" s="10"/>
      <c r="I333" s="10"/>
      <c r="J333" s="10"/>
      <c r="K333" s="103"/>
      <c r="L333" s="10"/>
      <c r="M333" s="10"/>
      <c r="N333" s="10"/>
      <c r="O333" s="10"/>
      <c r="P333" s="101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2"/>
      <c r="G334" s="102"/>
      <c r="H334" s="10"/>
      <c r="I334" s="10"/>
      <c r="J334" s="10"/>
      <c r="K334" s="103"/>
      <c r="L334" s="10"/>
      <c r="M334" s="10"/>
      <c r="N334" s="10"/>
      <c r="O334" s="10"/>
      <c r="P334" s="101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2"/>
      <c r="G335" s="102"/>
      <c r="H335" s="10"/>
      <c r="I335" s="10"/>
      <c r="J335" s="10"/>
      <c r="K335" s="103"/>
      <c r="L335" s="10"/>
      <c r="M335" s="10"/>
      <c r="N335" s="10"/>
      <c r="O335" s="10"/>
      <c r="P335" s="101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2"/>
      <c r="G336" s="102"/>
      <c r="H336" s="10"/>
      <c r="I336" s="10"/>
      <c r="J336" s="10"/>
      <c r="K336" s="103"/>
      <c r="L336" s="10"/>
      <c r="M336" s="10"/>
      <c r="N336" s="10"/>
      <c r="O336" s="10"/>
      <c r="P336" s="101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2"/>
      <c r="G337" s="102"/>
      <c r="H337" s="10"/>
      <c r="I337" s="10"/>
      <c r="J337" s="10"/>
      <c r="K337" s="103"/>
      <c r="L337" s="10"/>
      <c r="M337" s="10"/>
      <c r="N337" s="10"/>
      <c r="O337" s="10"/>
      <c r="P337" s="101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2"/>
      <c r="G338" s="102"/>
      <c r="H338" s="10"/>
      <c r="I338" s="10"/>
      <c r="J338" s="10"/>
      <c r="K338" s="103"/>
      <c r="L338" s="10"/>
      <c r="M338" s="10"/>
      <c r="N338" s="10"/>
      <c r="O338" s="10"/>
      <c r="P338" s="101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2"/>
      <c r="G339" s="102"/>
      <c r="H339" s="10"/>
      <c r="I339" s="10"/>
      <c r="J339" s="10"/>
      <c r="K339" s="103"/>
      <c r="L339" s="10"/>
      <c r="M339" s="10"/>
      <c r="N339" s="10"/>
      <c r="O339" s="10"/>
      <c r="P339" s="101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2"/>
      <c r="G340" s="102"/>
      <c r="H340" s="10"/>
      <c r="I340" s="10"/>
      <c r="J340" s="10"/>
      <c r="K340" s="103"/>
      <c r="L340" s="10"/>
      <c r="M340" s="10"/>
      <c r="N340" s="10"/>
      <c r="O340" s="10"/>
      <c r="P340" s="101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2"/>
      <c r="G341" s="102"/>
      <c r="H341" s="10"/>
      <c r="I341" s="10"/>
      <c r="J341" s="10"/>
      <c r="K341" s="103"/>
      <c r="L341" s="10"/>
      <c r="M341" s="10"/>
      <c r="N341" s="10"/>
      <c r="O341" s="10"/>
      <c r="P341" s="101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2"/>
      <c r="G342" s="102"/>
      <c r="H342" s="10"/>
      <c r="I342" s="10"/>
      <c r="J342" s="10"/>
      <c r="K342" s="103"/>
      <c r="L342" s="10"/>
      <c r="M342" s="10"/>
      <c r="N342" s="10"/>
      <c r="O342" s="10"/>
      <c r="P342" s="101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2"/>
      <c r="G343" s="102"/>
      <c r="H343" s="10"/>
      <c r="I343" s="10"/>
      <c r="J343" s="10"/>
      <c r="K343" s="103"/>
      <c r="L343" s="10"/>
      <c r="M343" s="10"/>
      <c r="N343" s="10"/>
      <c r="O343" s="10"/>
      <c r="P343" s="101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2"/>
      <c r="G344" s="102"/>
      <c r="H344" s="10"/>
      <c r="I344" s="10"/>
      <c r="J344" s="10"/>
      <c r="K344" s="103"/>
      <c r="L344" s="10"/>
      <c r="M344" s="10"/>
      <c r="N344" s="10"/>
      <c r="O344" s="10"/>
      <c r="P344" s="101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2"/>
      <c r="G345" s="102"/>
      <c r="H345" s="10"/>
      <c r="I345" s="10"/>
      <c r="J345" s="10"/>
      <c r="K345" s="103"/>
      <c r="L345" s="10"/>
      <c r="M345" s="10"/>
      <c r="N345" s="10"/>
      <c r="O345" s="10"/>
      <c r="P345" s="101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2"/>
      <c r="G346" s="102"/>
      <c r="H346" s="10"/>
      <c r="I346" s="10"/>
      <c r="J346" s="10"/>
      <c r="K346" s="103"/>
      <c r="L346" s="10"/>
      <c r="M346" s="10"/>
      <c r="N346" s="10"/>
      <c r="O346" s="10"/>
      <c r="P346" s="101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2"/>
      <c r="G347" s="102"/>
      <c r="H347" s="10"/>
      <c r="I347" s="10"/>
      <c r="J347" s="10"/>
      <c r="K347" s="103"/>
      <c r="L347" s="10"/>
      <c r="M347" s="10"/>
      <c r="N347" s="10"/>
      <c r="O347" s="10"/>
      <c r="P347" s="101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</sheetData>
  <autoFilter ref="A10:GN180"/>
  <mergeCells count="35">
    <mergeCell ref="D1:G1"/>
    <mergeCell ref="S1:W1"/>
    <mergeCell ref="D2:G2"/>
    <mergeCell ref="R2:W2"/>
    <mergeCell ref="D3:G3"/>
    <mergeCell ref="R3:W3"/>
    <mergeCell ref="A4:V4"/>
    <mergeCell ref="E180:F180"/>
    <mergeCell ref="S8:S9"/>
    <mergeCell ref="T8:T9"/>
    <mergeCell ref="U8:U9"/>
    <mergeCell ref="V8:V9"/>
    <mergeCell ref="C7:C9"/>
    <mergeCell ref="D7:D9"/>
    <mergeCell ref="E7:E9"/>
    <mergeCell ref="F7:K7"/>
    <mergeCell ref="L7:Q7"/>
    <mergeCell ref="R7:W7"/>
    <mergeCell ref="F8:F9"/>
    <mergeCell ref="W8:W9"/>
    <mergeCell ref="A176:E176"/>
    <mergeCell ref="M8:M9"/>
    <mergeCell ref="N8:N9"/>
    <mergeCell ref="O8:O9"/>
    <mergeCell ref="P8:P9"/>
    <mergeCell ref="Q8:Q9"/>
    <mergeCell ref="R8:R9"/>
    <mergeCell ref="L8:L9"/>
    <mergeCell ref="A7:A9"/>
    <mergeCell ref="B7:B9"/>
    <mergeCell ref="G8:G9"/>
    <mergeCell ref="H8:H9"/>
    <mergeCell ref="I8:I9"/>
    <mergeCell ref="J8:J9"/>
    <mergeCell ref="K8:K9"/>
  </mergeCells>
  <pageMargins left="0.6692913385826772" right="0.51181102362204722" top="0.74803149606299213" bottom="0.47244094488188981" header="0" footer="0"/>
  <pageSetup paperSize="9" scale="40" fitToHeight="8" orientation="landscape" r:id="rId1"/>
  <headerFooter alignWithMargins="0"/>
  <rowBreaks count="4" manualBreakCount="4">
    <brk id="55" max="22" man="1"/>
    <brk id="85" max="22" man="1"/>
    <brk id="152" max="22" man="1"/>
    <brk id="166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2023-07-20T12:30:03Z</cp:lastPrinted>
  <dcterms:created xsi:type="dcterms:W3CDTF">2004-10-20T06:45:28Z</dcterms:created>
  <dcterms:modified xsi:type="dcterms:W3CDTF">2023-10-27T12:52:52Z</dcterms:modified>
</cp:coreProperties>
</file>