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00" tabRatio="915" activeTab="4"/>
  </bookViews>
  <sheets>
    <sheet name="Лист1" sheetId="20" r:id="rId1"/>
    <sheet name="Осн. фін. пок." sheetId="14" r:id="rId2"/>
    <sheet name="I. Фін результат" sheetId="2" r:id="rId3"/>
    <sheet name="ІІ. Розр. з бюджетом" sheetId="19" r:id="rId4"/>
    <sheet name="ІІІ. Рух грош. коштів" sheetId="18" r:id="rId5"/>
    <sheet name="IV. Кап. інвестиції" sheetId="3" r:id="rId6"/>
    <sheet name=" V. Коефіцієнти" sheetId="11" r:id="rId7"/>
    <sheet name="6.1. Інша інфо_1" sheetId="10" r:id="rId8"/>
    <sheet name="6.2. Інша інфо_2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6">' V. Коефіцієнти'!$5:$5</definedName>
    <definedName name="_xlnm.Print_Titles" localSheetId="2">'I. Фін результат'!$3:$5</definedName>
    <definedName name="_xlnm.Print_Titles" localSheetId="3">'ІІ. Розр. з бюджетом'!$3:$5</definedName>
    <definedName name="_xlnm.Print_Titles" localSheetId="4">'ІІІ. Рух грош. коштів'!$3:$5</definedName>
    <definedName name="_xlnm.Print_Titles" localSheetId="1">'Осн. фін. пок.'!$29:$31</definedName>
    <definedName name="Заголовки_для_печати_МИ">'[29]1993'!$A$1:$IV$3,'[29]1993'!$A$1:$A$65536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 V. Коефіцієнти'!$A$1:$H$28</definedName>
    <definedName name="_xlnm.Print_Area" localSheetId="7">'6.1. Інша інфо_1'!$A$1:$O$75</definedName>
    <definedName name="_xlnm.Print_Area" localSheetId="8">'6.2. Інша інфо_2'!$A$1:$AF$57</definedName>
    <definedName name="_xlnm.Print_Area" localSheetId="2">'I. Фін результат'!$A$1:$I$104</definedName>
    <definedName name="_xlnm.Print_Area" localSheetId="5">'IV. Кап. інвестиції'!$A$2:$H$18</definedName>
    <definedName name="_xlnm.Print_Area" localSheetId="3">'ІІ. Розр. з бюджетом'!$A$1:$H$47</definedName>
    <definedName name="_xlnm.Print_Area" localSheetId="4">'ІІІ. Рух грош. коштів'!$A$1:$H$76</definedName>
    <definedName name="_xlnm.Print_Area" localSheetId="1">'Осн. фін. пок.'!$A$1:$H$170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fullCalcOnLoad="1"/>
</workbook>
</file>

<file path=xl/calcChain.xml><?xml version="1.0" encoding="utf-8"?>
<calcChain xmlns="http://schemas.openxmlformats.org/spreadsheetml/2006/main">
  <c r="I24" i="10"/>
  <c r="F77" i="2"/>
  <c r="I11" i="10"/>
  <c r="G33" i="19"/>
  <c r="G32"/>
  <c r="D8" i="2"/>
  <c r="D17"/>
  <c r="D60"/>
  <c r="F18"/>
  <c r="G18"/>
  <c r="D18"/>
  <c r="E21" i="19"/>
  <c r="C160" i="14"/>
  <c r="C161"/>
  <c r="C26" i="10"/>
  <c r="U33" i="9"/>
  <c r="V33"/>
  <c r="AD33"/>
  <c r="X6"/>
  <c r="U6"/>
  <c r="R6"/>
  <c r="H33" i="19"/>
  <c r="H31"/>
  <c r="G31"/>
  <c r="D77" i="14"/>
  <c r="D74"/>
  <c r="D53" i="2"/>
  <c r="D46" i="14"/>
  <c r="D41" i="2"/>
  <c r="D42" i="14"/>
  <c r="D14" i="2"/>
  <c r="D34" i="14"/>
  <c r="D69" s="1"/>
  <c r="D30" i="19"/>
  <c r="D102" i="14"/>
  <c r="D20" i="19"/>
  <c r="H27"/>
  <c r="G27"/>
  <c r="H39"/>
  <c r="G39"/>
  <c r="F22" i="10"/>
  <c r="F20"/>
  <c r="F18"/>
  <c r="F16"/>
  <c r="C25"/>
  <c r="C165" i="14"/>
  <c r="C164"/>
  <c r="C30" i="19"/>
  <c r="C18" i="2"/>
  <c r="C36" i="14"/>
  <c r="C41" i="2"/>
  <c r="C8"/>
  <c r="C34" i="14"/>
  <c r="E61"/>
  <c r="Q36" i="9"/>
  <c r="V36"/>
  <c r="F126" i="14" s="1"/>
  <c r="H9" i="2"/>
  <c r="F33" i="14"/>
  <c r="G45" i="10" s="1"/>
  <c r="G49" s="1"/>
  <c r="F91" i="2"/>
  <c r="F72" i="14"/>
  <c r="E91" i="2"/>
  <c r="E98"/>
  <c r="H114" i="14"/>
  <c r="H113"/>
  <c r="G113"/>
  <c r="H112"/>
  <c r="G112"/>
  <c r="H111"/>
  <c r="G111"/>
  <c r="H110"/>
  <c r="G110"/>
  <c r="H109"/>
  <c r="G109"/>
  <c r="H108"/>
  <c r="G108"/>
  <c r="F73"/>
  <c r="F53" i="2"/>
  <c r="F46" i="14"/>
  <c r="F51" i="2"/>
  <c r="F49"/>
  <c r="F50"/>
  <c r="F47"/>
  <c r="F46"/>
  <c r="F43"/>
  <c r="F42"/>
  <c r="G40"/>
  <c r="F36"/>
  <c r="F35"/>
  <c r="F34"/>
  <c r="F32"/>
  <c r="F31"/>
  <c r="F30"/>
  <c r="F29"/>
  <c r="G28"/>
  <c r="G26"/>
  <c r="G25"/>
  <c r="H24"/>
  <c r="F41" i="14"/>
  <c r="F22" i="2"/>
  <c r="F21"/>
  <c r="F20"/>
  <c r="H13"/>
  <c r="H7"/>
  <c r="D91"/>
  <c r="D72" i="14"/>
  <c r="G34" i="19"/>
  <c r="G7"/>
  <c r="N16" i="10"/>
  <c r="C91" i="2"/>
  <c r="C72" i="14"/>
  <c r="E84" i="2"/>
  <c r="T53" i="9"/>
  <c r="R53"/>
  <c r="P53"/>
  <c r="N46"/>
  <c r="N47"/>
  <c r="N48"/>
  <c r="N49"/>
  <c r="N50"/>
  <c r="N51"/>
  <c r="N52"/>
  <c r="L53"/>
  <c r="J53"/>
  <c r="H53"/>
  <c r="F53"/>
  <c r="G137" i="14"/>
  <c r="H137"/>
  <c r="G138"/>
  <c r="H138"/>
  <c r="G139"/>
  <c r="H139"/>
  <c r="G140"/>
  <c r="H140"/>
  <c r="G141"/>
  <c r="H141"/>
  <c r="G143"/>
  <c r="H143"/>
  <c r="G147"/>
  <c r="H147"/>
  <c r="H135"/>
  <c r="G135"/>
  <c r="Z36" i="9"/>
  <c r="N36"/>
  <c r="F124" i="14"/>
  <c r="F123" s="1"/>
  <c r="Y36" i="9"/>
  <c r="E127" i="14"/>
  <c r="U36" i="9"/>
  <c r="E126" i="14" s="1"/>
  <c r="E123" s="1"/>
  <c r="E125"/>
  <c r="M36" i="9"/>
  <c r="E124" i="14"/>
  <c r="AD32" i="9"/>
  <c r="AD34"/>
  <c r="AD35"/>
  <c r="AC34"/>
  <c r="AC32"/>
  <c r="AC33"/>
  <c r="AC35"/>
  <c r="AE35"/>
  <c r="AA32"/>
  <c r="AA33"/>
  <c r="AA34"/>
  <c r="AA35"/>
  <c r="AA36"/>
  <c r="W32"/>
  <c r="W33"/>
  <c r="W36"/>
  <c r="X33"/>
  <c r="X36"/>
  <c r="S32"/>
  <c r="S33"/>
  <c r="S34"/>
  <c r="S35"/>
  <c r="O34"/>
  <c r="O35"/>
  <c r="X23"/>
  <c r="U23"/>
  <c r="AA20"/>
  <c r="AA21"/>
  <c r="AA22"/>
  <c r="AA19"/>
  <c r="R23"/>
  <c r="X10"/>
  <c r="U10"/>
  <c r="AA7"/>
  <c r="AA8"/>
  <c r="AA9"/>
  <c r="AA6"/>
  <c r="R10"/>
  <c r="F156" i="14"/>
  <c r="F155"/>
  <c r="F154"/>
  <c r="F153"/>
  <c r="E156"/>
  <c r="E155"/>
  <c r="E154"/>
  <c r="E153" s="1"/>
  <c r="F152"/>
  <c r="F151"/>
  <c r="F150"/>
  <c r="E152"/>
  <c r="E151"/>
  <c r="E150"/>
  <c r="E149" s="1"/>
  <c r="D75" i="10"/>
  <c r="H75"/>
  <c r="L75"/>
  <c r="F75"/>
  <c r="J75"/>
  <c r="I26"/>
  <c r="N26"/>
  <c r="I25"/>
  <c r="F165" i="14"/>
  <c r="G165"/>
  <c r="L24" i="10"/>
  <c r="F75" i="14"/>
  <c r="F26" i="10"/>
  <c r="F25"/>
  <c r="E165" i="14"/>
  <c r="F24" i="10"/>
  <c r="E164" i="14"/>
  <c r="E75"/>
  <c r="E162" s="1"/>
  <c r="F11" i="10"/>
  <c r="N11"/>
  <c r="F160" i="14"/>
  <c r="H160" s="1"/>
  <c r="E160"/>
  <c r="F161"/>
  <c r="G161" s="1"/>
  <c r="E161"/>
  <c r="F159"/>
  <c r="H159"/>
  <c r="E159"/>
  <c r="C159"/>
  <c r="C75"/>
  <c r="D75"/>
  <c r="C166"/>
  <c r="C11" i="10"/>
  <c r="N12"/>
  <c r="N13"/>
  <c r="N14"/>
  <c r="N17"/>
  <c r="N20"/>
  <c r="N21"/>
  <c r="N22"/>
  <c r="L12"/>
  <c r="L13"/>
  <c r="L14"/>
  <c r="L16"/>
  <c r="L17"/>
  <c r="L20"/>
  <c r="L21"/>
  <c r="L22"/>
  <c r="C15"/>
  <c r="D144" i="14"/>
  <c r="D132"/>
  <c r="C144"/>
  <c r="H136"/>
  <c r="D133"/>
  <c r="C133"/>
  <c r="C132"/>
  <c r="E8" i="2"/>
  <c r="E17"/>
  <c r="E33" i="14"/>
  <c r="D45" i="10" s="1"/>
  <c r="D49" s="1"/>
  <c r="E53" i="2"/>
  <c r="E46" i="14"/>
  <c r="D117"/>
  <c r="D118"/>
  <c r="D119"/>
  <c r="D120"/>
  <c r="D121"/>
  <c r="D122"/>
  <c r="E117"/>
  <c r="E118"/>
  <c r="E119"/>
  <c r="E120"/>
  <c r="E121"/>
  <c r="E122"/>
  <c r="F117"/>
  <c r="G117"/>
  <c r="F118"/>
  <c r="G118" s="1"/>
  <c r="F119"/>
  <c r="H119"/>
  <c r="F120"/>
  <c r="F121"/>
  <c r="F122"/>
  <c r="G122" s="1"/>
  <c r="C118"/>
  <c r="C119"/>
  <c r="C120"/>
  <c r="C121"/>
  <c r="C122"/>
  <c r="C117"/>
  <c r="D108"/>
  <c r="E108"/>
  <c r="F108"/>
  <c r="D109"/>
  <c r="E109"/>
  <c r="F109"/>
  <c r="D113"/>
  <c r="E113"/>
  <c r="F113"/>
  <c r="C113"/>
  <c r="C109"/>
  <c r="C108"/>
  <c r="E19" i="11"/>
  <c r="D19"/>
  <c r="E77" i="14"/>
  <c r="F77"/>
  <c r="G77"/>
  <c r="C77"/>
  <c r="E15" i="11"/>
  <c r="D15"/>
  <c r="D84" i="2"/>
  <c r="F84"/>
  <c r="C84"/>
  <c r="G8" i="3"/>
  <c r="G9"/>
  <c r="G10"/>
  <c r="H10"/>
  <c r="G11"/>
  <c r="H11"/>
  <c r="G13"/>
  <c r="D7"/>
  <c r="E7"/>
  <c r="F7"/>
  <c r="G7"/>
  <c r="C7"/>
  <c r="F111" i="14"/>
  <c r="F61" i="18"/>
  <c r="E112" i="14"/>
  <c r="E61" i="18"/>
  <c r="D111" i="14"/>
  <c r="D112"/>
  <c r="D61" i="18"/>
  <c r="C111" i="14"/>
  <c r="C112"/>
  <c r="C61" i="18"/>
  <c r="D105" i="14"/>
  <c r="E105"/>
  <c r="C105"/>
  <c r="D104"/>
  <c r="E104"/>
  <c r="F104"/>
  <c r="G104"/>
  <c r="C104"/>
  <c r="D95"/>
  <c r="E95"/>
  <c r="F95"/>
  <c r="D96"/>
  <c r="E96"/>
  <c r="F96"/>
  <c r="G96"/>
  <c r="D98"/>
  <c r="E98"/>
  <c r="F98"/>
  <c r="D99"/>
  <c r="E99"/>
  <c r="F99"/>
  <c r="D100"/>
  <c r="E100"/>
  <c r="F100"/>
  <c r="D101"/>
  <c r="E101"/>
  <c r="F101"/>
  <c r="C95"/>
  <c r="C96"/>
  <c r="C97"/>
  <c r="C98"/>
  <c r="C99"/>
  <c r="C100"/>
  <c r="C101"/>
  <c r="C90"/>
  <c r="C91"/>
  <c r="C89"/>
  <c r="C86"/>
  <c r="C87"/>
  <c r="C88"/>
  <c r="C84"/>
  <c r="C85"/>
  <c r="C83"/>
  <c r="D83"/>
  <c r="E83"/>
  <c r="F83"/>
  <c r="D82"/>
  <c r="E82"/>
  <c r="G82" s="1"/>
  <c r="F82"/>
  <c r="C82"/>
  <c r="D40" i="19"/>
  <c r="E40"/>
  <c r="F40"/>
  <c r="C40"/>
  <c r="D35"/>
  <c r="D103" i="14"/>
  <c r="E35" i="19"/>
  <c r="E103" i="14"/>
  <c r="C35" i="19"/>
  <c r="C103" i="14"/>
  <c r="E30" i="19"/>
  <c r="E102" i="14"/>
  <c r="E20" i="19"/>
  <c r="E94" i="14" s="1"/>
  <c r="H94" s="1"/>
  <c r="C20" i="19"/>
  <c r="C94" i="14"/>
  <c r="H38" i="19"/>
  <c r="D8"/>
  <c r="E8"/>
  <c r="F8"/>
  <c r="C8"/>
  <c r="D73" i="14"/>
  <c r="E73"/>
  <c r="E74"/>
  <c r="F74"/>
  <c r="G74" s="1"/>
  <c r="D76"/>
  <c r="E76"/>
  <c r="F76"/>
  <c r="H76" s="1"/>
  <c r="D78"/>
  <c r="E78"/>
  <c r="F78"/>
  <c r="G78" s="1"/>
  <c r="C73"/>
  <c r="C74"/>
  <c r="C76"/>
  <c r="C78"/>
  <c r="F66"/>
  <c r="E67"/>
  <c r="C66"/>
  <c r="C59"/>
  <c r="C57"/>
  <c r="D57"/>
  <c r="E57"/>
  <c r="F57"/>
  <c r="C55"/>
  <c r="C54"/>
  <c r="C53"/>
  <c r="D52"/>
  <c r="E52"/>
  <c r="F52"/>
  <c r="C52"/>
  <c r="C47"/>
  <c r="C48"/>
  <c r="C44"/>
  <c r="D44"/>
  <c r="E44"/>
  <c r="F44"/>
  <c r="C45"/>
  <c r="D45"/>
  <c r="E45"/>
  <c r="C38"/>
  <c r="C39"/>
  <c r="C40"/>
  <c r="C41"/>
  <c r="D41"/>
  <c r="E41"/>
  <c r="F149"/>
  <c r="G149" s="1"/>
  <c r="D33"/>
  <c r="C33"/>
  <c r="G52" i="2"/>
  <c r="G45"/>
  <c r="H92"/>
  <c r="H93"/>
  <c r="H94"/>
  <c r="H95"/>
  <c r="H96"/>
  <c r="H97"/>
  <c r="E41"/>
  <c r="E42" i="14"/>
  <c r="H10" i="2"/>
  <c r="H16"/>
  <c r="H25"/>
  <c r="H26"/>
  <c r="H28"/>
  <c r="H37"/>
  <c r="H40"/>
  <c r="H45"/>
  <c r="H52"/>
  <c r="H59"/>
  <c r="H70"/>
  <c r="D123" i="14"/>
  <c r="C123"/>
  <c r="D153"/>
  <c r="C153"/>
  <c r="D149"/>
  <c r="C149"/>
  <c r="C42"/>
  <c r="D68" i="2"/>
  <c r="D58" i="14"/>
  <c r="E68" i="2"/>
  <c r="E58" i="14"/>
  <c r="F68" i="2"/>
  <c r="C68"/>
  <c r="C58" i="14"/>
  <c r="D65" i="2"/>
  <c r="D56" i="14"/>
  <c r="E65" i="2"/>
  <c r="E56" i="14"/>
  <c r="C65" i="2"/>
  <c r="C56" i="14"/>
  <c r="C53" i="2"/>
  <c r="C46" i="14"/>
  <c r="D49" i="2"/>
  <c r="D43" i="14"/>
  <c r="E49" i="2"/>
  <c r="E43" i="14"/>
  <c r="C49" i="2"/>
  <c r="C43" i="14"/>
  <c r="C68"/>
  <c r="G97" i="2"/>
  <c r="G96"/>
  <c r="G95"/>
  <c r="G94"/>
  <c r="G93"/>
  <c r="G92"/>
  <c r="E18"/>
  <c r="E36" i="14"/>
  <c r="C17" i="2"/>
  <c r="K59" i="10"/>
  <c r="G36" i="19"/>
  <c r="G70" i="2"/>
  <c r="G37"/>
  <c r="G24"/>
  <c r="G16"/>
  <c r="G13"/>
  <c r="G10"/>
  <c r="F110" i="14"/>
  <c r="N75" i="10"/>
  <c r="O36" i="9"/>
  <c r="F125" i="14"/>
  <c r="F127"/>
  <c r="E111"/>
  <c r="AA23" i="9"/>
  <c r="S36"/>
  <c r="G125" i="14"/>
  <c r="G124"/>
  <c r="G127"/>
  <c r="I15" i="10"/>
  <c r="N15"/>
  <c r="N18"/>
  <c r="L15"/>
  <c r="L18"/>
  <c r="E110" i="14"/>
  <c r="E114"/>
  <c r="D110"/>
  <c r="D114" s="1"/>
  <c r="C110"/>
  <c r="C114"/>
  <c r="F112"/>
  <c r="F114" s="1"/>
  <c r="G114" s="1"/>
  <c r="G59" i="2"/>
  <c r="G12"/>
  <c r="H12"/>
  <c r="G7"/>
  <c r="G136" i="14"/>
  <c r="C162"/>
  <c r="C116"/>
  <c r="D18" i="11" s="1"/>
  <c r="G8" i="19"/>
  <c r="C102" i="14"/>
  <c r="E34"/>
  <c r="E35"/>
  <c r="H161"/>
  <c r="I19" i="10"/>
  <c r="I23" s="1"/>
  <c r="AC36" i="9"/>
  <c r="AE34"/>
  <c r="AE32"/>
  <c r="F20" i="19"/>
  <c r="G20"/>
  <c r="H22"/>
  <c r="G22"/>
  <c r="G38"/>
  <c r="F35"/>
  <c r="F103" i="14"/>
  <c r="G103" s="1"/>
  <c r="F105"/>
  <c r="H105"/>
  <c r="G105"/>
  <c r="F8" i="2"/>
  <c r="G8"/>
  <c r="G11"/>
  <c r="H11"/>
  <c r="G27"/>
  <c r="H27"/>
  <c r="G44"/>
  <c r="H44"/>
  <c r="F41"/>
  <c r="H41"/>
  <c r="H48"/>
  <c r="G48"/>
  <c r="F65"/>
  <c r="F56" i="14"/>
  <c r="G56"/>
  <c r="H67" i="2"/>
  <c r="H164" i="14"/>
  <c r="N53" i="9"/>
  <c r="G15" i="2"/>
  <c r="H15"/>
  <c r="F94" i="14"/>
  <c r="G94" s="1"/>
  <c r="E116"/>
  <c r="F18" i="11" s="1"/>
  <c r="H32" i="19"/>
  <c r="G144" i="14"/>
  <c r="AA10" i="9"/>
  <c r="F116" i="14"/>
  <c r="H116" s="1"/>
  <c r="H7" i="3"/>
  <c r="H34" i="19"/>
  <c r="F30"/>
  <c r="F102" i="14"/>
  <c r="H102" s="1"/>
  <c r="H53" i="2"/>
  <c r="H144" i="14"/>
  <c r="D116"/>
  <c r="F43"/>
  <c r="F68"/>
  <c r="F45"/>
  <c r="F60" i="2"/>
  <c r="G60"/>
  <c r="C79"/>
  <c r="G68"/>
  <c r="H75" i="14"/>
  <c r="F162"/>
  <c r="G162" s="1"/>
  <c r="H73"/>
  <c r="G120"/>
  <c r="C158"/>
  <c r="E158"/>
  <c r="G164"/>
  <c r="H120"/>
  <c r="H35" i="19"/>
  <c r="H96" i="14"/>
  <c r="F17" i="11"/>
  <c r="G73" i="14"/>
  <c r="H68" i="2"/>
  <c r="F58" i="14"/>
  <c r="H58" s="1"/>
  <c r="H65" i="2"/>
  <c r="G65"/>
  <c r="E79"/>
  <c r="E80"/>
  <c r="G9"/>
  <c r="G33" i="14"/>
  <c r="J45" i="10" s="1"/>
  <c r="E166" i="14"/>
  <c r="G35" i="19"/>
  <c r="G30"/>
  <c r="H78" i="14"/>
  <c r="H77"/>
  <c r="G75"/>
  <c r="E72"/>
  <c r="E68"/>
  <c r="G49" i="2"/>
  <c r="E79" i="14"/>
  <c r="F17" i="2"/>
  <c r="H17"/>
  <c r="H20" i="19"/>
  <c r="E43"/>
  <c r="E106" i="14" s="1"/>
  <c r="G76"/>
  <c r="F34"/>
  <c r="H74"/>
  <c r="L19" i="10"/>
  <c r="F23"/>
  <c r="E163" i="14"/>
  <c r="G159"/>
  <c r="N24" i="10"/>
  <c r="L11"/>
  <c r="F158" i="14"/>
  <c r="H158"/>
  <c r="G158"/>
  <c r="C163"/>
  <c r="D17" i="11"/>
  <c r="C106" i="14"/>
  <c r="C79"/>
  <c r="C98" i="2"/>
  <c r="C60"/>
  <c r="C83"/>
  <c r="C89"/>
  <c r="C50" i="14"/>
  <c r="C51" s="1"/>
  <c r="C35"/>
  <c r="D7" i="11" s="1"/>
  <c r="C69" i="14"/>
  <c r="C80" i="2"/>
  <c r="C71"/>
  <c r="C76"/>
  <c r="C78"/>
  <c r="C67" i="14"/>
  <c r="C49"/>
  <c r="C60" s="1"/>
  <c r="C65" s="1"/>
  <c r="H163"/>
  <c r="G163"/>
  <c r="AD36" i="9"/>
  <c r="AF36" s="1"/>
  <c r="AE33"/>
  <c r="AE36" s="1"/>
  <c r="AF33"/>
  <c r="G116" i="14"/>
  <c r="G119"/>
  <c r="E60" i="2"/>
  <c r="E69" i="14"/>
  <c r="E49"/>
  <c r="E60"/>
  <c r="E65" s="1"/>
  <c r="F7" i="11"/>
  <c r="E71" i="2"/>
  <c r="E76"/>
  <c r="E77"/>
  <c r="E66" i="14"/>
  <c r="E83" i="2"/>
  <c r="E89"/>
  <c r="E50" i="14"/>
  <c r="E18" i="19"/>
  <c r="F8" i="11"/>
  <c r="E51" i="14"/>
  <c r="G58"/>
  <c r="H56"/>
  <c r="F79" i="2"/>
  <c r="H79"/>
  <c r="H46" i="14"/>
  <c r="G46"/>
  <c r="G53" i="2"/>
  <c r="H68" i="14"/>
  <c r="G68"/>
  <c r="G79" i="2"/>
  <c r="G43" i="14"/>
  <c r="H49" i="2"/>
  <c r="H43" i="14"/>
  <c r="F42"/>
  <c r="H42" s="1"/>
  <c r="G41" i="2"/>
  <c r="G42" i="14"/>
  <c r="D36"/>
  <c r="F35"/>
  <c r="G35"/>
  <c r="H34"/>
  <c r="H8" i="2"/>
  <c r="G7" i="11"/>
  <c r="G17" i="2"/>
  <c r="G34" i="14"/>
  <c r="H33"/>
  <c r="M45" i="10" s="1"/>
  <c r="H35" i="14"/>
  <c r="E17" i="11"/>
  <c r="E18"/>
  <c r="D79" i="2"/>
  <c r="D35" i="14"/>
  <c r="D49"/>
  <c r="D60" s="1"/>
  <c r="D65" s="1"/>
  <c r="D68"/>
  <c r="G18" i="11"/>
  <c r="G17"/>
  <c r="H103" i="14"/>
  <c r="H30" i="19"/>
  <c r="F43"/>
  <c r="H43" s="1"/>
  <c r="G43"/>
  <c r="D94" i="14"/>
  <c r="G84" i="2"/>
  <c r="H84"/>
  <c r="D98"/>
  <c r="N19" i="10"/>
  <c r="D79" i="14"/>
  <c r="H91" i="2"/>
  <c r="H72" i="14"/>
  <c r="F79"/>
  <c r="G79" s="1"/>
  <c r="G72"/>
  <c r="F98" i="2"/>
  <c r="G91"/>
  <c r="E7" i="11"/>
  <c r="D67" i="14"/>
  <c r="G98" i="2"/>
  <c r="H98"/>
  <c r="H79" i="14"/>
  <c r="F71" i="2"/>
  <c r="F76"/>
  <c r="H60"/>
  <c r="H18"/>
  <c r="F36" i="14"/>
  <c r="F80" i="2"/>
  <c r="G80"/>
  <c r="H80"/>
  <c r="G71"/>
  <c r="H36" i="14"/>
  <c r="F69"/>
  <c r="G69" s="1"/>
  <c r="G36"/>
  <c r="F49"/>
  <c r="H49" s="1"/>
  <c r="F60"/>
  <c r="G60" s="1"/>
  <c r="G49"/>
  <c r="H60"/>
  <c r="F65"/>
  <c r="F18" i="19"/>
  <c r="G18" s="1"/>
  <c r="H76" i="2"/>
  <c r="F67" i="14"/>
  <c r="G76" i="2"/>
  <c r="H71"/>
  <c r="F83"/>
  <c r="H83"/>
  <c r="G83"/>
  <c r="F89"/>
  <c r="F50" i="14"/>
  <c r="G89" i="2"/>
  <c r="H89"/>
  <c r="F51" i="14"/>
  <c r="G8" i="11"/>
  <c r="G50" i="14"/>
  <c r="H50"/>
  <c r="G51"/>
  <c r="H51"/>
  <c r="D71" i="2"/>
  <c r="D76"/>
  <c r="D77"/>
  <c r="D66" i="14"/>
  <c r="D83" i="2"/>
  <c r="D89"/>
  <c r="D50" i="14"/>
  <c r="D51"/>
  <c r="D80" i="2"/>
  <c r="E8" i="11"/>
  <c r="D18" i="19"/>
  <c r="D43"/>
  <c r="D106" i="14"/>
  <c r="G102"/>
  <c r="L26" i="10"/>
  <c r="L25"/>
  <c r="N25"/>
  <c r="H165" i="14"/>
  <c r="F166"/>
  <c r="G166" s="1"/>
  <c r="F11" i="11" l="1"/>
  <c r="E92" i="14"/>
  <c r="G65"/>
  <c r="E129"/>
  <c r="C130"/>
  <c r="C92"/>
  <c r="D9" i="11"/>
  <c r="D11"/>
  <c r="C131" i="14"/>
  <c r="D10" i="11"/>
  <c r="C129" i="14"/>
  <c r="L23" i="10"/>
  <c r="N23"/>
  <c r="D131" i="14"/>
  <c r="E11" i="11"/>
  <c r="D130" i="14"/>
  <c r="E10" i="11"/>
  <c r="D129" i="14"/>
  <c r="E9" i="11"/>
  <c r="D92" i="14"/>
  <c r="H123"/>
  <c r="G123"/>
  <c r="G126"/>
  <c r="H126"/>
  <c r="H65"/>
  <c r="H18" i="19"/>
  <c r="F129" i="14"/>
  <c r="G11" i="11"/>
  <c r="H69" i="14"/>
  <c r="F106"/>
  <c r="H166"/>
  <c r="F92"/>
  <c r="D8" i="11"/>
  <c r="H162" i="14"/>
  <c r="G160"/>
  <c r="G106" l="1"/>
  <c r="H106"/>
  <c r="H129"/>
  <c r="G129"/>
  <c r="G92"/>
  <c r="H92"/>
</calcChain>
</file>

<file path=xl/sharedStrings.xml><?xml version="1.0" encoding="utf-8"?>
<sst xmlns="http://schemas.openxmlformats.org/spreadsheetml/2006/main" count="1981" uniqueCount="464">
  <si>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</si>
  <si>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</si>
  <si>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</si>
  <si>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</si>
  <si>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</si>
  <si>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</si>
  <si>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</si>
  <si>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</si>
  <si>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</si>
  <si>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</si>
  <si>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</si>
  <si>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</si>
  <si>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</si>
  <si>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</si>
  <si>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</si>
  <si>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</si>
  <si>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</si>
  <si>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</si>
  <si>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</si>
  <si>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</si>
  <si>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</si>
  <si>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</si>
  <si>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</si>
  <si>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</si>
  <si>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</si>
  <si>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</si>
  <si>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</si>
  <si>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</si>
  <si>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</si>
  <si>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</si>
  <si>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</si>
  <si>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</si>
  <si>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</si>
  <si>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</si>
  <si>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</si>
  <si>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</si>
  <si>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</si>
  <si>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</si>
  <si>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</si>
  <si>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</si>
  <si>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</si>
  <si>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</si>
  <si>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</si>
  <si>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</si>
  <si>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</si>
  <si>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</si>
  <si>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</si>
  <si>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</si>
  <si>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</si>
  <si>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</si>
  <si>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</si>
  <si>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</si>
  <si>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</si>
  <si>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</si>
  <si>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</si>
  <si>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</si>
  <si>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</si>
  <si>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</si>
  <si>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</si>
  <si>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</si>
  <si>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</si>
  <si>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</si>
  <si>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</si>
  <si>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</si>
  <si>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</si>
  <si>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</si>
  <si>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</si>
  <si>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</si>
  <si>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</si>
  <si>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</si>
  <si>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</si>
  <si>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__________________________________________________________________________________________________________________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</si>
  <si>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</si>
  <si>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</si>
  <si>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</si>
  <si>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</si>
  <si>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</si>
  <si>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</si>
  <si>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</si>
  <si>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</si>
  <si>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</si>
  <si>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інші платежі (розшифрувати)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</si>
  <si>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</si>
  <si>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</si>
  <si>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</si>
  <si>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</si>
  <si>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</si>
  <si>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</si>
  <si>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</si>
  <si>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</si>
  <si>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</si>
  <si>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</si>
  <si>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</si>
  <si>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</si>
  <si>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</si>
  <si>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</si>
  <si>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</si>
  <si>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</si>
  <si>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</si>
  <si>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</si>
  <si>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</si>
  <si>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</si>
  <si>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</si>
  <si>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</si>
  <si>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</si>
  <si>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</si>
  <si>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</si>
  <si>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</si>
  <si>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</si>
  <si>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</si>
  <si>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</si>
  <si>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</si>
  <si>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</si>
  <si>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</si>
  <si>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</si>
  <si>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Код за ЄДРПОУ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</si>
  <si>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</si>
  <si>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</si>
  <si>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</si>
  <si>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</si>
  <si>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</si>
  <si>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</si>
  <si>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</si>
  <si>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</si>
  <si>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</si>
  <si>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</si>
  <si>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</si>
  <si>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</si>
  <si>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</si>
  <si>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</si>
  <si>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</si>
  <si>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</si>
  <si>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</si>
  <si>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</si>
  <si>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</si>
  <si>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</si>
  <si>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</si>
  <si>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</si>
  <si>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</si>
  <si>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</si>
  <si>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</si>
  <si>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</si>
  <si>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</si>
  <si>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</si>
  <si>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</si>
  <si>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</si>
  <si>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</si>
  <si>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</si>
  <si>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</si>
  <si>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</si>
  <si>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</si>
  <si>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</si>
  <si>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</si>
  <si>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</si>
  <si>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</si>
  <si>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</si>
  <si>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</si>
  <si>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</si>
  <si>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</si>
  <si>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</si>
  <si>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Додаток 3</t>
  </si>
  <si>
    <t>ЗВІТ</t>
  </si>
  <si>
    <t xml:space="preserve">ПРО ВИКОНАННЯ ФІНАНСОВОГО ПЛАНУ ПІДПРИЄМСТВА 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</si>
  <si>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</si>
  <si>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</si>
  <si>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</si>
  <si>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</si>
  <si>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</si>
  <si>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</si>
  <si>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</si>
  <si>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</si>
  <si>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</si>
  <si>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</si>
  <si>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та контролю виконання фінансового плану </t>
  </si>
  <si>
    <t>суб'єкта господарювання державного сектору економіки</t>
  </si>
  <si>
    <t>Коди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</si>
  <si>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</si>
  <si>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</si>
  <si>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</si>
  <si>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</si>
  <si>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</si>
  <si>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</si>
  <si>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</si>
  <si>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</si>
  <si>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</si>
  <si>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</si>
  <si>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</si>
  <si>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</si>
  <si>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</si>
  <si>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</si>
  <si>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</si>
  <si>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</si>
  <si>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</si>
  <si>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</si>
  <si>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</si>
  <si>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</si>
  <si>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</si>
  <si>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</si>
  <si>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</si>
  <si>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</si>
  <si>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</si>
  <si>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</si>
  <si>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</si>
  <si>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</si>
  <si>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</si>
  <si>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</si>
  <si>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</si>
  <si>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</si>
  <si>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</si>
  <si>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</si>
  <si>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</si>
  <si>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</si>
  <si>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</si>
  <si>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</si>
  <si>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(пункт 11)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</si>
  <si>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</si>
  <si>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</si>
  <si>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</si>
  <si>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</si>
  <si>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</si>
  <si>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</si>
  <si>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</si>
  <si>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</si>
  <si>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</si>
  <si>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</si>
  <si>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</si>
  <si>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</si>
  <si>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</si>
  <si>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</si>
  <si>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</si>
  <si>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</si>
  <si>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</si>
  <si>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</si>
  <si>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</si>
  <si>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</si>
  <si>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</si>
  <si>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</si>
  <si>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</si>
  <si>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</si>
  <si>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</si>
  <si>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</si>
  <si>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</si>
  <si>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</si>
  <si>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</si>
  <si>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</si>
  <si>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</si>
  <si>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</si>
  <si>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</si>
  <si>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</si>
  <si>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</si>
  <si>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</si>
  <si>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</si>
  <si>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</si>
  <si>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</si>
  <si>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</si>
  <si>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</si>
  <si>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</si>
  <si>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</si>
  <si>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</si>
  <si>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</si>
  <si>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</si>
  <si>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</si>
  <si>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</si>
  <si>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</si>
  <si>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</si>
  <si>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</si>
  <si>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</si>
  <si>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</si>
  <si>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</si>
  <si>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</si>
  <si>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</si>
  <si>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</si>
  <si>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</si>
  <si>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</si>
  <si>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</si>
  <si>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</si>
  <si>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</si>
  <si>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</si>
  <si>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</si>
  <si>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</si>
  <si>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</si>
  <si>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</si>
  <si>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</si>
  <si>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</si>
  <si>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</si>
  <si>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</si>
  <si>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</si>
  <si>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</si>
  <si>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</si>
  <si>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</si>
  <si>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</si>
  <si>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</si>
  <si>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</si>
  <si>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</si>
  <si>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</si>
  <si>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</si>
  <si>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</si>
  <si>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</si>
  <si>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</si>
  <si>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</si>
  <si>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</si>
  <si>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</si>
  <si>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</si>
  <si>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</si>
  <si>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</si>
  <si>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</si>
  <si>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</si>
  <si>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</si>
  <si>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</si>
  <si>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</si>
  <si>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</si>
  <si>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</si>
  <si>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</si>
  <si>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</si>
  <si>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</si>
  <si>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</si>
  <si>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</si>
  <si>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</si>
  <si>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</si>
  <si>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</si>
  <si>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</si>
  <si>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</si>
  <si>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</si>
  <si>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</si>
  <si>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</si>
  <si>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</si>
  <si>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</si>
  <si>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</si>
  <si>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</si>
  <si>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</si>
  <si>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</si>
  <si>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</si>
  <si>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</si>
  <si>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</si>
  <si>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</si>
  <si>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</si>
  <si>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</si>
  <si>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</si>
  <si>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</si>
  <si>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</si>
  <si>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</si>
  <si>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</si>
  <si>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Дата
початку
оренди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</si>
  <si>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</si>
  <si>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</si>
  <si>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</si>
  <si>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</si>
  <si>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</si>
  <si>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</si>
  <si>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</si>
  <si>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</si>
  <si>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</si>
  <si>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</si>
  <si>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</si>
  <si>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</si>
  <si>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</si>
  <si>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</si>
  <si>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</si>
  <si>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</si>
  <si>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</si>
  <si>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</si>
  <si>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</si>
  <si>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</si>
  <si>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</si>
  <si>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</si>
  <si>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</si>
  <si>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</si>
  <si>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</si>
  <si>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</si>
  <si>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</si>
  <si>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</si>
  <si>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</si>
  <si>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</si>
  <si>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</si>
  <si>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</si>
  <si>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</si>
  <si>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</si>
  <si>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</si>
  <si>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</si>
  <si>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</si>
  <si>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</si>
  <si>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</si>
  <si>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</si>
  <si>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</si>
  <si>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</si>
  <si>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</si>
  <si>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</si>
  <si>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</si>
  <si>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</si>
  <si>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</si>
  <si>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</si>
  <si>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</si>
  <si>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</si>
  <si>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</si>
  <si>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</si>
  <si>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</si>
  <si>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</si>
  <si>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</si>
  <si>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</si>
  <si>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</si>
  <si>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</si>
  <si>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</si>
  <si>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</si>
  <si>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</si>
  <si>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</si>
  <si>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</si>
  <si>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</si>
  <si>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</si>
  <si>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</si>
  <si>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</si>
  <si>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</si>
  <si>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</si>
  <si>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</si>
  <si>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-</t>
  </si>
  <si>
    <t>--</t>
  </si>
  <si>
    <t>Постачання пари,  гарячої води та кондиційованого повітря</t>
  </si>
  <si>
    <t xml:space="preserve">                                         Вик.Концевич Н.І.</t>
  </si>
  <si>
    <t>Комунальне підприємство</t>
  </si>
  <si>
    <t>Рівненська</t>
  </si>
  <si>
    <t>Вараська міська рада</t>
  </si>
  <si>
    <t>Постачання пари , гарячої води  та кондиційованого повітря</t>
  </si>
  <si>
    <t>Одиниця виміру,       тис. грн</t>
  </si>
  <si>
    <t>тис.грн</t>
  </si>
  <si>
    <t>комунальна</t>
  </si>
  <si>
    <t>2-38-65</t>
  </si>
  <si>
    <t>Пріора ВАЗ-2170</t>
  </si>
  <si>
    <t>службові поїздки</t>
  </si>
  <si>
    <t>Ю.Трачук</t>
  </si>
  <si>
    <t>Начальник ПЕВ</t>
  </si>
  <si>
    <t>О.Дембовська</t>
  </si>
  <si>
    <t xml:space="preserve">                                                                         Директор</t>
  </si>
  <si>
    <t xml:space="preserve">                                                                                     Директор</t>
  </si>
  <si>
    <t xml:space="preserve">                                                                               Директор</t>
  </si>
  <si>
    <t xml:space="preserve">Директор  </t>
  </si>
  <si>
    <t>Директор</t>
  </si>
  <si>
    <r>
      <t>Інші надходження (розшифрувати)</t>
    </r>
    <r>
      <rPr>
        <i/>
        <sz val="13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</si>
  <si>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3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</si>
  <si>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3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</si>
  <si>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3"/>
        <rFont val="Times New Roman"/>
        <family val="1"/>
        <charset val="204"/>
      </rPr>
      <t xml:space="preserve"> </t>
    </r>
  </si>
  <si>
    <t>Трачук Юрій Миколайович</t>
  </si>
  <si>
    <t>1 півріччя 2020р.</t>
  </si>
  <si>
    <t>1 півріччя 2021р.</t>
  </si>
  <si>
    <t>2 квартал 2021р.</t>
  </si>
  <si>
    <t xml:space="preserve"> 2 квартал 2021р.</t>
  </si>
  <si>
    <t xml:space="preserve"> 2 квартал  2021р.</t>
  </si>
  <si>
    <t>2  квартал 2021р.</t>
  </si>
  <si>
    <t>План
2 квартал 2021р.</t>
  </si>
  <si>
    <t>Факт
2 квартал 2021р.</t>
  </si>
  <si>
    <t>Факт
2 квартал 2020р.</t>
  </si>
  <si>
    <t>КП "Вараштепловодоканал"ВМР</t>
  </si>
  <si>
    <t>План 2кварт.2021р.</t>
  </si>
  <si>
    <t>Факт 2 кварт.2021р.</t>
  </si>
  <si>
    <t xml:space="preserve">фактично 2 квартал 2020р.
</t>
  </si>
  <si>
    <t xml:space="preserve">план 2 квартал  2021р.
</t>
  </si>
  <si>
    <t>фактично 2 квартал 2021р.</t>
  </si>
  <si>
    <t xml:space="preserve">фактично  2 квартал 2020р.
</t>
  </si>
  <si>
    <t>за   2 квартал 2021р.</t>
  </si>
  <si>
    <t>КП "ВТВК" ВМР</t>
  </si>
  <si>
    <t>м.Вараш , м-н Незалежності,  буд 2, Рівненська обл., 34400</t>
  </si>
  <si>
    <t xml:space="preserve">   Вик. Н.Концевич</t>
  </si>
  <si>
    <t xml:space="preserve">                                      Вик.Н. Концевич </t>
  </si>
  <si>
    <t xml:space="preserve">                                       Вик. Н. Концевич </t>
  </si>
  <si>
    <t xml:space="preserve">Вик.Н. Концевич </t>
  </si>
  <si>
    <t xml:space="preserve">                              Вик.Н. Концевич </t>
  </si>
</sst>
</file>

<file path=xl/styles.xml><?xml version="1.0" encoding="utf-8"?>
<styleSheet xmlns="http://schemas.openxmlformats.org/spreadsheetml/2006/main">
  <numFmts count="16">
    <numFmt numFmtId="179" formatCode="_-* #,##0.00\ _г_р_н_._-;\-* #,##0.00\ _г_р_н_._-;_-* &quot;-&quot;??\ _г_р_н_._-;_-@_-"/>
    <numFmt numFmtId="181" formatCode="#,##0&quot;р.&quot;;[Red]\-#,##0&quot;р.&quot;"/>
    <numFmt numFmtId="182" formatCode="#,##0.00&quot;р.&quot;;\-#,##0.00&quot;р.&quot;"/>
    <numFmt numFmtId="187" formatCode="_-* #,##0.00_р_._-;\-* #,##0.00_р_._-;_-* &quot;-&quot;??_р_._-;_-@_-"/>
    <numFmt numFmtId="195" formatCode="_-* #,##0.00_₴_-;\-* #,##0.00_₴_-;_-* &quot;-&quot;??_₴_-;_-@_-"/>
    <numFmt numFmtId="196" formatCode="0.0"/>
    <numFmt numFmtId="197" formatCode="#,##0.0"/>
    <numFmt numFmtId="202" formatCode="###\ ##0.000"/>
    <numFmt numFmtId="203" formatCode="_(&quot;$&quot;* #,##0.00_);_(&quot;$&quot;* \(#,##0.00\);_(&quot;$&quot;* &quot;-&quot;??_);_(@_)"/>
    <numFmt numFmtId="204" formatCode="_(* #,##0_);_(* \(#,##0\);_(* &quot;-&quot;_);_(@_)"/>
    <numFmt numFmtId="205" formatCode="_(* #,##0.00_);_(* \(#,##0.00\);_(* &quot;-&quot;??_);_(@_)"/>
    <numFmt numFmtId="206" formatCode="#,##0.0_ ;[Red]\-#,##0.0\ "/>
    <numFmt numFmtId="207" formatCode="0.0;\(0.0\);\ ;\-"/>
    <numFmt numFmtId="210" formatCode="_(* #,##0_);_(* \(#,##0\);_(* &quot;-&quot;??_);_(@_)"/>
    <numFmt numFmtId="211" formatCode="_(* #,##0.0_);_(* \(#,##0.0\);_(* &quot;-&quot;??_);_(@_)"/>
    <numFmt numFmtId="213" formatCode="_(* #,##0.0_);_(* \(#,##0.0\);_(* &quot;-&quot;_);_(@_)"/>
  </numFmts>
  <fonts count="7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8"/>
      <name val="Times New Roman"/>
      <family val="1"/>
      <charset val="204"/>
    </font>
    <font>
      <i/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79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202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203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04" fontId="67" fillId="0" borderId="0" applyFont="0" applyFill="0" applyBorder="0" applyAlignment="0" applyProtection="0"/>
    <xf numFmtId="205" fontId="67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207" fontId="69" fillId="22" borderId="12" applyFill="0" applyBorder="0">
      <alignment horizontal="center" vertical="center" wrapText="1"/>
      <protection locked="0"/>
    </xf>
    <xf numFmtId="202" fontId="70" fillId="0" borderId="0">
      <alignment wrapText="1"/>
    </xf>
    <xf numFmtId="202" fontId="37" fillId="0" borderId="0">
      <alignment wrapText="1"/>
    </xf>
  </cellStyleXfs>
  <cellXfs count="42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96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97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3" fillId="0" borderId="0" xfId="0" applyFont="1" applyFill="1"/>
    <xf numFmtId="196" fontId="4" fillId="0" borderId="0" xfId="0" applyNumberFormat="1" applyFont="1" applyFill="1" applyBorder="1" applyAlignment="1">
      <alignment horizontal="right" vertical="center" wrapText="1"/>
    </xf>
    <xf numFmtId="19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97" fontId="4" fillId="0" borderId="0" xfId="0" applyNumberFormat="1" applyFont="1" applyFill="1" applyBorder="1" applyAlignment="1">
      <alignment horizontal="center" vertical="center" wrapText="1"/>
    </xf>
    <xf numFmtId="19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6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97" fontId="5" fillId="0" borderId="0" xfId="0" quotePrefix="1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9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97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1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97" fontId="4" fillId="0" borderId="0" xfId="0" applyNumberFormat="1" applyFont="1" applyFill="1" applyBorder="1" applyAlignment="1">
      <alignment vertical="center"/>
    </xf>
    <xf numFmtId="197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vertical="center" wrapText="1" shrinkToFit="1"/>
    </xf>
    <xf numFmtId="204" fontId="5" fillId="0" borderId="3" xfId="0" applyNumberFormat="1" applyFont="1" applyFill="1" applyBorder="1" applyAlignment="1">
      <alignment horizontal="center" vertical="center" wrapText="1"/>
    </xf>
    <xf numFmtId="210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0" fillId="0" borderId="0" xfId="0" applyFill="1"/>
    <xf numFmtId="0" fontId="5" fillId="0" borderId="19" xfId="182" applyFont="1" applyFill="1" applyBorder="1" applyAlignment="1">
      <alignment horizontal="left" vertical="center" wrapText="1"/>
      <protection locked="0"/>
    </xf>
    <xf numFmtId="204" fontId="5" fillId="0" borderId="19" xfId="0" applyNumberFormat="1" applyFont="1" applyFill="1" applyBorder="1" applyAlignment="1">
      <alignment horizontal="center" vertical="center" wrapText="1"/>
    </xf>
    <xf numFmtId="204" fontId="4" fillId="27" borderId="3" xfId="0" applyNumberFormat="1" applyFont="1" applyFill="1" applyBorder="1" applyAlignment="1">
      <alignment horizontal="center" vertical="center" wrapText="1"/>
    </xf>
    <xf numFmtId="204" fontId="4" fillId="0" borderId="3" xfId="0" applyNumberFormat="1" applyFont="1" applyFill="1" applyBorder="1" applyAlignment="1">
      <alignment horizontal="center" vertical="center" wrapText="1"/>
    </xf>
    <xf numFmtId="213" fontId="5" fillId="29" borderId="3" xfId="0" applyNumberFormat="1" applyFont="1" applyFill="1" applyBorder="1" applyAlignment="1">
      <alignment horizontal="center" vertical="center" wrapText="1"/>
    </xf>
    <xf numFmtId="204" fontId="5" fillId="27" borderId="3" xfId="0" applyNumberFormat="1" applyFont="1" applyFill="1" applyBorder="1" applyAlignment="1">
      <alignment horizontal="center" vertical="center" wrapText="1"/>
    </xf>
    <xf numFmtId="204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204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204" fontId="5" fillId="0" borderId="14" xfId="0" applyNumberFormat="1" applyFont="1" applyFill="1" applyBorder="1" applyAlignment="1">
      <alignment horizontal="center" vertical="center" wrapText="1"/>
    </xf>
    <xf numFmtId="204" fontId="5" fillId="0" borderId="17" xfId="0" applyNumberFormat="1" applyFont="1" applyFill="1" applyBorder="1" applyAlignment="1">
      <alignment horizontal="center" vertical="center" wrapText="1"/>
    </xf>
    <xf numFmtId="204" fontId="4" fillId="0" borderId="19" xfId="0" applyNumberFormat="1" applyFont="1" applyFill="1" applyBorder="1" applyAlignment="1">
      <alignment horizontal="center" vertical="center" wrapText="1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210" fontId="4" fillId="0" borderId="3" xfId="0" applyNumberFormat="1" applyFont="1" applyFill="1" applyBorder="1" applyAlignment="1">
      <alignment horizontal="center" vertical="center" wrapText="1"/>
    </xf>
    <xf numFmtId="211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96" fontId="4" fillId="0" borderId="3" xfId="0" applyNumberFormat="1" applyFont="1" applyFill="1" applyBorder="1" applyAlignment="1">
      <alignment horizontal="center" vertical="center"/>
    </xf>
    <xf numFmtId="196" fontId="5" fillId="0" borderId="3" xfId="291" applyNumberFormat="1" applyFont="1" applyFill="1" applyBorder="1" applyAlignment="1">
      <alignment horizontal="right" vertical="center" wrapText="1"/>
    </xf>
    <xf numFmtId="204" fontId="5" fillId="30" borderId="3" xfId="0" applyNumberFormat="1" applyFont="1" applyFill="1" applyBorder="1" applyAlignment="1">
      <alignment horizontal="center" vertical="center" wrapText="1"/>
    </xf>
    <xf numFmtId="196" fontId="4" fillId="0" borderId="3" xfId="291" applyNumberFormat="1" applyFont="1" applyFill="1" applyBorder="1" applyAlignment="1">
      <alignment horizontal="right" vertical="center" wrapText="1"/>
    </xf>
    <xf numFmtId="204" fontId="4" fillId="26" borderId="3" xfId="0" applyNumberFormat="1" applyFont="1" applyFill="1" applyBorder="1" applyAlignment="1">
      <alignment horizontal="center" vertical="center" wrapText="1"/>
    </xf>
    <xf numFmtId="204" fontId="4" fillId="29" borderId="3" xfId="0" applyNumberFormat="1" applyFont="1" applyFill="1" applyBorder="1" applyAlignment="1">
      <alignment horizontal="center" vertical="center" wrapText="1"/>
    </xf>
    <xf numFmtId="204" fontId="4" fillId="30" borderId="3" xfId="0" applyNumberFormat="1" applyFont="1" applyFill="1" applyBorder="1" applyAlignment="1">
      <alignment horizontal="center" vertical="center" wrapText="1"/>
    </xf>
    <xf numFmtId="197" fontId="5" fillId="0" borderId="19" xfId="0" applyNumberFormat="1" applyFont="1" applyFill="1" applyBorder="1" applyAlignment="1">
      <alignment horizontal="right" vertical="center" wrapText="1"/>
    </xf>
    <xf numFmtId="197" fontId="4" fillId="0" borderId="19" xfId="0" applyNumberFormat="1" applyFont="1" applyFill="1" applyBorder="1" applyAlignment="1">
      <alignment horizontal="right" vertical="center" wrapText="1"/>
    </xf>
    <xf numFmtId="213" fontId="4" fillId="29" borderId="3" xfId="0" applyNumberFormat="1" applyFont="1" applyFill="1" applyBorder="1" applyAlignment="1">
      <alignment horizontal="center" vertical="center" wrapText="1"/>
    </xf>
    <xf numFmtId="204" fontId="5" fillId="30" borderId="19" xfId="0" applyNumberFormat="1" applyFont="1" applyFill="1" applyBorder="1" applyAlignment="1">
      <alignment horizontal="center" vertical="center" wrapText="1"/>
    </xf>
    <xf numFmtId="197" fontId="5" fillId="30" borderId="3" xfId="237" applyNumberFormat="1" applyFont="1" applyFill="1" applyBorder="1" applyAlignment="1">
      <alignment horizontal="center" vertical="center" wrapText="1"/>
    </xf>
    <xf numFmtId="213" fontId="5" fillId="29" borderId="19" xfId="0" applyNumberFormat="1" applyFont="1" applyFill="1" applyBorder="1" applyAlignment="1">
      <alignment horizontal="center" vertical="center" wrapText="1"/>
    </xf>
    <xf numFmtId="213" fontId="5" fillId="29" borderId="15" xfId="0" applyNumberFormat="1" applyFont="1" applyFill="1" applyBorder="1" applyAlignment="1">
      <alignment horizontal="center" vertical="center" wrapText="1"/>
    </xf>
    <xf numFmtId="213" fontId="4" fillId="0" borderId="3" xfId="0" applyNumberFormat="1" applyFont="1" applyFill="1" applyBorder="1" applyAlignment="1">
      <alignment horizontal="center" vertical="center" wrapText="1"/>
    </xf>
    <xf numFmtId="210" fontId="5" fillId="30" borderId="3" xfId="0" applyNumberFormat="1" applyFont="1" applyFill="1" applyBorder="1" applyAlignment="1">
      <alignment horizontal="center" vertical="center" wrapText="1"/>
    </xf>
    <xf numFmtId="210" fontId="4" fillId="30" borderId="3" xfId="0" applyNumberFormat="1" applyFont="1" applyFill="1" applyBorder="1" applyAlignment="1">
      <alignment horizontal="center" vertical="center" wrapText="1"/>
    </xf>
    <xf numFmtId="197" fontId="5" fillId="0" borderId="3" xfId="0" applyNumberFormat="1" applyFont="1" applyFill="1" applyBorder="1" applyAlignment="1">
      <alignment horizontal="right" vertical="center" wrapText="1"/>
    </xf>
    <xf numFmtId="197" fontId="4" fillId="0" borderId="3" xfId="0" applyNumberFormat="1" applyFont="1" applyFill="1" applyBorder="1" applyAlignment="1">
      <alignment horizontal="right" vertical="center" wrapText="1"/>
    </xf>
    <xf numFmtId="197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213" fontId="5" fillId="29" borderId="20" xfId="0" applyNumberFormat="1" applyFont="1" applyFill="1" applyBorder="1" applyAlignment="1">
      <alignment horizontal="center" vertical="center" wrapText="1"/>
    </xf>
    <xf numFmtId="204" fontId="5" fillId="31" borderId="19" xfId="0" applyNumberFormat="1" applyFont="1" applyFill="1" applyBorder="1" applyAlignment="1">
      <alignment horizontal="center" vertical="center" wrapText="1"/>
    </xf>
    <xf numFmtId="204" fontId="5" fillId="31" borderId="20" xfId="0" applyNumberFormat="1" applyFont="1" applyFill="1" applyBorder="1" applyAlignment="1">
      <alignment horizontal="center" vertical="center" wrapText="1"/>
    </xf>
    <xf numFmtId="204" fontId="4" fillId="31" borderId="19" xfId="0" applyNumberFormat="1" applyFont="1" applyFill="1" applyBorder="1" applyAlignment="1">
      <alignment horizontal="center" vertical="center" wrapText="1"/>
    </xf>
    <xf numFmtId="204" fontId="5" fillId="31" borderId="3" xfId="0" applyNumberFormat="1" applyFont="1" applyFill="1" applyBorder="1" applyAlignment="1">
      <alignment horizontal="center" vertical="center" wrapText="1"/>
    </xf>
    <xf numFmtId="0" fontId="5" fillId="0" borderId="17" xfId="245" applyFont="1" applyFill="1" applyBorder="1" applyAlignment="1">
      <alignment vertical="center"/>
    </xf>
    <xf numFmtId="0" fontId="5" fillId="0" borderId="16" xfId="245" applyFont="1" applyFill="1" applyBorder="1" applyAlignment="1">
      <alignment vertical="center"/>
    </xf>
    <xf numFmtId="204" fontId="5" fillId="0" borderId="3" xfId="0" applyNumberFormat="1" applyFont="1" applyFill="1" applyBorder="1" applyAlignment="1">
      <alignment horizontal="right" vertical="center" wrapText="1"/>
    </xf>
    <xf numFmtId="204" fontId="5" fillId="30" borderId="3" xfId="0" applyNumberFormat="1" applyFont="1" applyFill="1" applyBorder="1" applyAlignment="1">
      <alignment horizontal="right" vertical="center" wrapText="1"/>
    </xf>
    <xf numFmtId="0" fontId="5" fillId="0" borderId="14" xfId="245" applyFont="1" applyFill="1" applyBorder="1" applyAlignment="1">
      <alignment horizontal="center" vertical="center"/>
    </xf>
    <xf numFmtId="210" fontId="5" fillId="0" borderId="3" xfId="0" applyNumberFormat="1" applyFont="1" applyFill="1" applyBorder="1" applyAlignment="1">
      <alignment horizontal="right" vertical="center" wrapText="1"/>
    </xf>
    <xf numFmtId="197" fontId="5" fillId="3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right"/>
    </xf>
    <xf numFmtId="204" fontId="5" fillId="30" borderId="3" xfId="0" applyNumberFormat="1" applyFont="1" applyFill="1" applyBorder="1" applyAlignment="1">
      <alignment vertical="center" wrapText="1"/>
    </xf>
    <xf numFmtId="197" fontId="5" fillId="0" borderId="19" xfId="0" applyNumberFormat="1" applyFont="1" applyFill="1" applyBorder="1" applyAlignment="1">
      <alignment horizontal="center" vertical="center" wrapText="1"/>
    </xf>
    <xf numFmtId="197" fontId="5" fillId="0" borderId="0" xfId="0" applyNumberFormat="1" applyFont="1" applyFill="1" applyBorder="1" applyAlignment="1">
      <alignment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210" fontId="5" fillId="0" borderId="0" xfId="0" applyNumberFormat="1" applyFont="1" applyFill="1" applyBorder="1" applyAlignment="1">
      <alignment vertical="center"/>
    </xf>
    <xf numFmtId="197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196" fontId="4" fillId="0" borderId="0" xfId="0" applyNumberFormat="1" applyFont="1" applyFill="1" applyBorder="1" applyAlignment="1">
      <alignment vertical="center"/>
    </xf>
    <xf numFmtId="0" fontId="16" fillId="0" borderId="0" xfId="0" applyFont="1"/>
    <xf numFmtId="204" fontId="5" fillId="0" borderId="3" xfId="0" applyNumberFormat="1" applyFont="1" applyFill="1" applyBorder="1" applyAlignment="1">
      <alignment vertical="center" wrapText="1"/>
    </xf>
    <xf numFmtId="204" fontId="5" fillId="0" borderId="3" xfId="0" applyNumberFormat="1" applyFont="1" applyFill="1" applyBorder="1" applyAlignment="1">
      <alignment vertical="center"/>
    </xf>
    <xf numFmtId="204" fontId="5" fillId="0" borderId="3" xfId="0" applyNumberFormat="1" applyFont="1" applyFill="1" applyBorder="1" applyAlignment="1">
      <alignment horizontal="center" vertical="center"/>
    </xf>
    <xf numFmtId="204" fontId="5" fillId="0" borderId="3" xfId="0" applyNumberFormat="1" applyFont="1" applyFill="1" applyBorder="1" applyAlignment="1">
      <alignment horizontal="right" vertical="center"/>
    </xf>
    <xf numFmtId="196" fontId="5" fillId="0" borderId="3" xfId="291" quotePrefix="1" applyNumberFormat="1" applyFont="1" applyFill="1" applyBorder="1" applyAlignment="1">
      <alignment horizontal="right" vertical="center" wrapText="1"/>
    </xf>
    <xf numFmtId="204" fontId="5" fillId="0" borderId="3" xfId="0" applyNumberFormat="1" applyFont="1" applyFill="1" applyBorder="1" applyAlignment="1">
      <alignment horizontal="center" wrapText="1"/>
    </xf>
    <xf numFmtId="196" fontId="5" fillId="0" borderId="3" xfId="291" applyNumberFormat="1" applyFont="1" applyFill="1" applyBorder="1" applyAlignment="1">
      <alignment horizontal="right" wrapText="1"/>
    </xf>
    <xf numFmtId="0" fontId="16" fillId="0" borderId="3" xfId="0" applyFont="1" applyBorder="1"/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7" xfId="245" applyFont="1" applyFill="1" applyBorder="1" applyAlignment="1">
      <alignment vertical="center"/>
    </xf>
    <xf numFmtId="0" fontId="9" fillId="0" borderId="16" xfId="245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 shrinkToFit="1"/>
    </xf>
    <xf numFmtId="0" fontId="10" fillId="26" borderId="14" xfId="245" applyFont="1" applyFill="1" applyBorder="1" applyAlignment="1">
      <alignment horizontal="left" vertical="center" wrapText="1"/>
    </xf>
    <xf numFmtId="0" fontId="10" fillId="0" borderId="17" xfId="245" applyFont="1" applyFill="1" applyBorder="1" applyAlignment="1">
      <alignment horizontal="left" vertical="center" wrapText="1"/>
    </xf>
    <xf numFmtId="0" fontId="10" fillId="0" borderId="16" xfId="245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19" xfId="0" quotePrefix="1" applyFont="1" applyFill="1" applyBorder="1" applyAlignment="1">
      <alignment horizontal="center" vertical="center"/>
    </xf>
    <xf numFmtId="204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quotePrefix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quotePrefix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wrapText="1"/>
    </xf>
    <xf numFmtId="0" fontId="10" fillId="0" borderId="15" xfId="0" quotePrefix="1" applyFont="1" applyFill="1" applyBorder="1" applyAlignment="1">
      <alignment horizontal="center" vertical="center"/>
    </xf>
    <xf numFmtId="0" fontId="10" fillId="0" borderId="15" xfId="245" applyFont="1" applyFill="1" applyBorder="1" applyAlignment="1">
      <alignment horizontal="left" vertical="center" wrapText="1"/>
    </xf>
    <xf numFmtId="204" fontId="9" fillId="30" borderId="3" xfId="0" applyNumberFormat="1" applyFont="1" applyFill="1" applyBorder="1" applyAlignment="1">
      <alignment horizontal="center" vertical="center" wrapText="1"/>
    </xf>
    <xf numFmtId="0" fontId="10" fillId="26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quotePrefix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center" vertical="center"/>
    </xf>
    <xf numFmtId="197" fontId="9" fillId="0" borderId="0" xfId="0" quotePrefix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7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4" xfId="245" applyFont="1" applyFill="1" applyBorder="1" applyAlignment="1">
      <alignment horizontal="center" vertical="center"/>
    </xf>
    <xf numFmtId="0" fontId="5" fillId="0" borderId="16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197" fontId="5" fillId="0" borderId="0" xfId="0" applyNumberFormat="1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197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14" xfId="245" applyFont="1" applyFill="1" applyBorder="1" applyAlignment="1">
      <alignment horizontal="center" vertical="center"/>
    </xf>
    <xf numFmtId="0" fontId="9" fillId="0" borderId="16" xfId="245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197" fontId="5" fillId="0" borderId="0" xfId="0" applyNumberFormat="1" applyFont="1" applyFill="1" applyBorder="1" applyAlignment="1">
      <alignment horizontal="center" vertical="center" wrapText="1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210" fontId="5" fillId="0" borderId="14" xfId="0" applyNumberFormat="1" applyFont="1" applyFill="1" applyBorder="1" applyAlignment="1">
      <alignment horizontal="center" vertical="center" wrapText="1"/>
    </xf>
    <xf numFmtId="210" fontId="5" fillId="0" borderId="17" xfId="0" applyNumberFormat="1" applyFont="1" applyFill="1" applyBorder="1" applyAlignment="1">
      <alignment horizontal="center" vertical="center" wrapText="1"/>
    </xf>
    <xf numFmtId="210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10" fontId="4" fillId="30" borderId="14" xfId="0" applyNumberFormat="1" applyFont="1" applyFill="1" applyBorder="1" applyAlignment="1">
      <alignment horizontal="center" vertical="center" wrapText="1"/>
    </xf>
    <xf numFmtId="210" fontId="4" fillId="30" borderId="17" xfId="0" applyNumberFormat="1" applyFont="1" applyFill="1" applyBorder="1" applyAlignment="1">
      <alignment horizontal="center" vertical="center" wrapText="1"/>
    </xf>
    <xf numFmtId="210" fontId="4" fillId="30" borderId="16" xfId="0" applyNumberFormat="1" applyFont="1" applyFill="1" applyBorder="1" applyAlignment="1">
      <alignment horizontal="center" vertical="center" wrapText="1"/>
    </xf>
    <xf numFmtId="210" fontId="4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211" fontId="5" fillId="0" borderId="14" xfId="291" applyNumberFormat="1" applyFont="1" applyFill="1" applyBorder="1" applyAlignment="1">
      <alignment horizontal="right" vertical="center" wrapText="1"/>
    </xf>
    <xf numFmtId="211" fontId="5" fillId="0" borderId="16" xfId="29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 shrinkToFit="1"/>
    </xf>
    <xf numFmtId="210" fontId="5" fillId="0" borderId="3" xfId="0" applyNumberFormat="1" applyFont="1" applyFill="1" applyBorder="1" applyAlignment="1">
      <alignment horizontal="center" vertical="center" wrapText="1"/>
    </xf>
    <xf numFmtId="211" fontId="4" fillId="0" borderId="14" xfId="291" applyNumberFormat="1" applyFont="1" applyFill="1" applyBorder="1" applyAlignment="1">
      <alignment horizontal="right" vertical="center" wrapText="1"/>
    </xf>
    <xf numFmtId="211" fontId="4" fillId="0" borderId="16" xfId="29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10" fontId="5" fillId="30" borderId="14" xfId="0" applyNumberFormat="1" applyFont="1" applyFill="1" applyBorder="1" applyAlignment="1">
      <alignment horizontal="center" vertical="center" wrapText="1"/>
    </xf>
    <xf numFmtId="210" fontId="5" fillId="30" borderId="17" xfId="0" applyNumberFormat="1" applyFont="1" applyFill="1" applyBorder="1" applyAlignment="1">
      <alignment horizontal="center" vertical="center" wrapText="1"/>
    </xf>
    <xf numFmtId="210" fontId="5" fillId="30" borderId="16" xfId="0" applyNumberFormat="1" applyFont="1" applyFill="1" applyBorder="1" applyAlignment="1">
      <alignment horizontal="center" vertical="center" wrapText="1"/>
    </xf>
    <xf numFmtId="211" fontId="4" fillId="30" borderId="14" xfId="0" applyNumberFormat="1" applyFont="1" applyFill="1" applyBorder="1" applyAlignment="1">
      <alignment horizontal="center" vertical="center" wrapText="1"/>
    </xf>
    <xf numFmtId="211" fontId="4" fillId="30" borderId="17" xfId="0" applyNumberFormat="1" applyFont="1" applyFill="1" applyBorder="1" applyAlignment="1">
      <alignment horizontal="center" vertical="center" wrapText="1"/>
    </xf>
    <xf numFmtId="211" fontId="4" fillId="3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211" fontId="5" fillId="0" borderId="14" xfId="0" applyNumberFormat="1" applyFont="1" applyFill="1" applyBorder="1" applyAlignment="1">
      <alignment horizontal="center" vertical="center" wrapText="1"/>
    </xf>
    <xf numFmtId="211" fontId="5" fillId="0" borderId="17" xfId="0" applyNumberFormat="1" applyFont="1" applyFill="1" applyBorder="1" applyAlignment="1">
      <alignment horizontal="center" vertical="center" wrapText="1"/>
    </xf>
    <xf numFmtId="211" fontId="5" fillId="0" borderId="1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 shrinkToFit="1"/>
    </xf>
    <xf numFmtId="3" fontId="11" fillId="0" borderId="16" xfId="0" applyNumberFormat="1" applyFont="1" applyFill="1" applyBorder="1" applyAlignment="1">
      <alignment horizontal="center" vertical="center" wrapText="1" shrinkToFi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7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 shrinkToFit="1"/>
    </xf>
    <xf numFmtId="0" fontId="11" fillId="0" borderId="16" xfId="0" applyNumberFormat="1" applyFont="1" applyFill="1" applyBorder="1" applyAlignment="1">
      <alignment horizontal="center" vertical="center" wrapText="1" shrinkToFit="1"/>
    </xf>
    <xf numFmtId="0" fontId="11" fillId="0" borderId="3" xfId="0" applyNumberFormat="1" applyFont="1" applyFill="1" applyBorder="1" applyAlignment="1">
      <alignment horizontal="center" vertical="center" wrapText="1"/>
    </xf>
    <xf numFmtId="210" fontId="5" fillId="0" borderId="14" xfId="0" applyNumberFormat="1" applyFont="1" applyFill="1" applyBorder="1" applyAlignment="1">
      <alignment horizontal="right" vertical="center" wrapText="1"/>
    </xf>
    <xf numFmtId="210" fontId="5" fillId="0" borderId="17" xfId="0" applyNumberFormat="1" applyFont="1" applyFill="1" applyBorder="1" applyAlignment="1">
      <alignment horizontal="right" vertical="center" wrapText="1"/>
    </xf>
    <xf numFmtId="210" fontId="5" fillId="0" borderId="16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/>
    </xf>
    <xf numFmtId="210" fontId="4" fillId="30" borderId="3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210" fontId="4" fillId="0" borderId="14" xfId="0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right"/>
    </xf>
    <xf numFmtId="196" fontId="4" fillId="0" borderId="0" xfId="0" applyNumberFormat="1" applyFont="1" applyFill="1" applyBorder="1" applyAlignment="1">
      <alignment horizontal="center" vertical="center"/>
    </xf>
    <xf numFmtId="211" fontId="5" fillId="0" borderId="14" xfId="0" applyNumberFormat="1" applyFont="1" applyFill="1" applyBorder="1" applyAlignment="1">
      <alignment horizontal="right" vertical="center" wrapText="1"/>
    </xf>
    <xf numFmtId="211" fontId="5" fillId="0" borderId="17" xfId="0" applyNumberFormat="1" applyFont="1" applyFill="1" applyBorder="1" applyAlignment="1">
      <alignment horizontal="right" vertical="center" wrapText="1"/>
    </xf>
    <xf numFmtId="211" fontId="5" fillId="0" borderId="16" xfId="0" applyNumberFormat="1" applyFont="1" applyFill="1" applyBorder="1" applyAlignment="1">
      <alignment horizontal="right" vertical="center" wrapText="1"/>
    </xf>
    <xf numFmtId="210" fontId="4" fillId="0" borderId="14" xfId="0" applyNumberFormat="1" applyFont="1" applyFill="1" applyBorder="1" applyAlignment="1">
      <alignment horizontal="center" vertical="center" wrapText="1"/>
    </xf>
    <xf numFmtId="210" fontId="4" fillId="0" borderId="17" xfId="0" applyNumberFormat="1" applyFont="1" applyFill="1" applyBorder="1" applyAlignment="1">
      <alignment horizontal="center" vertical="center" wrapText="1"/>
    </xf>
    <xf numFmtId="210" fontId="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211" fontId="4" fillId="0" borderId="14" xfId="0" applyNumberFormat="1" applyFont="1" applyFill="1" applyBorder="1" applyAlignment="1">
      <alignment horizontal="right" vertical="center" wrapText="1"/>
    </xf>
    <xf numFmtId="211" fontId="4" fillId="0" borderId="17" xfId="0" applyNumberFormat="1" applyFont="1" applyFill="1" applyBorder="1" applyAlignment="1">
      <alignment horizontal="right" vertical="center" wrapText="1"/>
    </xf>
    <xf numFmtId="211" fontId="4" fillId="0" borderId="16" xfId="0" applyNumberFormat="1" applyFont="1" applyFill="1" applyBorder="1" applyAlignment="1">
      <alignment horizontal="right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210" fontId="5" fillId="30" borderId="14" xfId="0" applyNumberFormat="1" applyFont="1" applyFill="1" applyBorder="1" applyAlignment="1">
      <alignment horizontal="right" vertical="center" wrapText="1"/>
    </xf>
    <xf numFmtId="210" fontId="5" fillId="30" borderId="16" xfId="0" applyNumberFormat="1" applyFont="1" applyFill="1" applyBorder="1" applyAlignment="1">
      <alignment horizontal="right" vertical="center" wrapTex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14" xfId="0" applyNumberFormat="1" applyFont="1" applyFill="1" applyBorder="1" applyAlignment="1">
      <alignment horizontal="right"/>
    </xf>
    <xf numFmtId="0" fontId="5" fillId="0" borderId="16" xfId="0" applyNumberFormat="1" applyFont="1" applyFill="1" applyBorder="1" applyAlignment="1">
      <alignment horizontal="right"/>
    </xf>
    <xf numFmtId="0" fontId="5" fillId="0" borderId="3" xfId="0" quotePrefix="1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211" fontId="4" fillId="0" borderId="14" xfId="0" applyNumberFormat="1" applyFont="1" applyFill="1" applyBorder="1" applyAlignment="1">
      <alignment horizontal="center" vertical="center" wrapText="1"/>
    </xf>
    <xf numFmtId="211" fontId="4" fillId="0" borderId="17" xfId="0" applyNumberFormat="1" applyFont="1" applyFill="1" applyBorder="1" applyAlignment="1">
      <alignment horizontal="center" vertical="center" wrapText="1"/>
    </xf>
    <xf numFmtId="211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7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91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L494"/>
  <sheetViews>
    <sheetView topLeftCell="A20" zoomScale="70" zoomScaleNormal="70" zoomScaleSheetLayoutView="65" workbookViewId="0">
      <selection activeCell="E33" sqref="E33"/>
    </sheetView>
  </sheetViews>
  <sheetFormatPr defaultRowHeight="18.75"/>
  <cols>
    <col min="1" max="1" width="86.140625" style="3" customWidth="1"/>
    <col min="2" max="2" width="10" style="25" customWidth="1"/>
    <col min="3" max="3" width="23.5703125" style="25" customWidth="1"/>
    <col min="4" max="4" width="25" style="25" customWidth="1"/>
    <col min="5" max="5" width="21.5703125" style="25" customWidth="1"/>
    <col min="6" max="6" width="22.28515625" style="25" customWidth="1"/>
    <col min="7" max="7" width="21.42578125" style="25" customWidth="1"/>
    <col min="8" max="8" width="17.42578125" style="2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B1" s="22"/>
      <c r="C1" s="22"/>
      <c r="D1" s="22"/>
      <c r="E1" s="3"/>
      <c r="F1" s="251" t="s">
        <v>160</v>
      </c>
      <c r="G1" s="251"/>
      <c r="H1" s="251"/>
      <c r="I1" s="116"/>
      <c r="J1" s="116"/>
      <c r="K1" s="116"/>
      <c r="L1" s="116"/>
    </row>
    <row r="2" spans="1:12" ht="18.75" customHeight="1">
      <c r="A2" s="76"/>
      <c r="E2" s="3"/>
      <c r="F2" s="251" t="s">
        <v>94</v>
      </c>
      <c r="G2" s="251"/>
      <c r="H2" s="251"/>
      <c r="I2" s="116"/>
      <c r="J2" s="116"/>
      <c r="K2" s="116"/>
      <c r="L2" s="116"/>
    </row>
    <row r="3" spans="1:12" ht="18.75" customHeight="1">
      <c r="A3" s="25"/>
      <c r="E3" s="75"/>
      <c r="F3" s="251" t="s">
        <v>173</v>
      </c>
      <c r="G3" s="251"/>
      <c r="H3" s="251"/>
      <c r="I3" s="116"/>
      <c r="J3" s="116"/>
      <c r="K3" s="116"/>
      <c r="L3" s="116"/>
    </row>
    <row r="4" spans="1:12" ht="18.75" customHeight="1">
      <c r="A4" s="25"/>
      <c r="E4" s="75"/>
      <c r="F4" s="251" t="s">
        <v>174</v>
      </c>
      <c r="G4" s="251"/>
      <c r="H4" s="251"/>
      <c r="I4" s="116"/>
      <c r="J4" s="116"/>
      <c r="K4" s="116"/>
      <c r="L4" s="116"/>
    </row>
    <row r="5" spans="1:12" ht="18.75" customHeight="1">
      <c r="A5" s="25"/>
      <c r="E5" s="75"/>
      <c r="F5" s="109" t="s">
        <v>214</v>
      </c>
      <c r="G5" s="75"/>
      <c r="H5" s="75"/>
      <c r="I5" s="116"/>
      <c r="J5" s="116"/>
      <c r="K5" s="116"/>
      <c r="L5" s="116"/>
    </row>
    <row r="6" spans="1:12" ht="18.75" customHeight="1">
      <c r="A6" s="25"/>
      <c r="E6" s="75"/>
      <c r="F6" s="75"/>
      <c r="G6" s="75"/>
      <c r="H6" s="75"/>
      <c r="I6" s="116"/>
      <c r="J6" s="116"/>
      <c r="K6" s="116"/>
      <c r="L6" s="116"/>
    </row>
    <row r="7" spans="1:12" ht="18.75" customHeight="1">
      <c r="A7" s="25"/>
      <c r="E7" s="75"/>
      <c r="F7" s="75"/>
      <c r="G7" s="75"/>
      <c r="H7" s="75"/>
      <c r="I7" s="116"/>
      <c r="J7" s="116"/>
      <c r="K7" s="116"/>
      <c r="L7" s="116"/>
    </row>
    <row r="8" spans="1:12">
      <c r="B8" s="4"/>
      <c r="C8" s="4"/>
      <c r="D8" s="4"/>
      <c r="F8" s="109"/>
    </row>
    <row r="9" spans="1:12" ht="20.100000000000001" customHeight="1">
      <c r="A9" s="72"/>
      <c r="B9" s="233"/>
      <c r="C9" s="233"/>
      <c r="D9" s="233"/>
      <c r="E9" s="233"/>
      <c r="F9" s="73"/>
      <c r="G9" s="40" t="s">
        <v>116</v>
      </c>
      <c r="H9" s="6" t="s">
        <v>175</v>
      </c>
    </row>
    <row r="10" spans="1:12" ht="20.100000000000001" customHeight="1">
      <c r="A10" s="77" t="s">
        <v>14</v>
      </c>
      <c r="B10" s="233" t="s">
        <v>457</v>
      </c>
      <c r="C10" s="233"/>
      <c r="D10" s="233"/>
      <c r="E10" s="233"/>
      <c r="F10" s="79"/>
      <c r="G10" s="15" t="s">
        <v>112</v>
      </c>
      <c r="H10" s="6">
        <v>30536302</v>
      </c>
    </row>
    <row r="11" spans="1:12" ht="20.100000000000001" customHeight="1">
      <c r="A11" s="72" t="s">
        <v>15</v>
      </c>
      <c r="B11" s="233" t="s">
        <v>417</v>
      </c>
      <c r="C11" s="233"/>
      <c r="D11" s="233"/>
      <c r="E11" s="233"/>
      <c r="F11" s="73"/>
      <c r="G11" s="15" t="s">
        <v>111</v>
      </c>
      <c r="H11" s="6">
        <v>150</v>
      </c>
    </row>
    <row r="12" spans="1:12" ht="20.100000000000001" customHeight="1">
      <c r="A12" s="72" t="s">
        <v>20</v>
      </c>
      <c r="B12" s="233" t="s">
        <v>418</v>
      </c>
      <c r="C12" s="233"/>
      <c r="D12" s="233"/>
      <c r="E12" s="233"/>
      <c r="F12" s="73"/>
      <c r="G12" s="15" t="s">
        <v>110</v>
      </c>
      <c r="H12" s="6">
        <v>5610700000</v>
      </c>
    </row>
    <row r="13" spans="1:12" ht="20.100000000000001" customHeight="1">
      <c r="A13" s="77" t="s">
        <v>67</v>
      </c>
      <c r="B13" s="233" t="s">
        <v>419</v>
      </c>
      <c r="C13" s="233"/>
      <c r="D13" s="233"/>
      <c r="E13" s="233"/>
      <c r="F13" s="79"/>
      <c r="G13" s="15" t="s">
        <v>9</v>
      </c>
      <c r="H13" s="6"/>
    </row>
    <row r="14" spans="1:12" ht="20.100000000000001" customHeight="1">
      <c r="A14" s="77" t="s">
        <v>17</v>
      </c>
      <c r="B14" s="233"/>
      <c r="C14" s="233"/>
      <c r="D14" s="233"/>
      <c r="E14" s="233"/>
      <c r="F14" s="79"/>
      <c r="G14" s="15" t="s">
        <v>8</v>
      </c>
      <c r="H14" s="6"/>
    </row>
    <row r="15" spans="1:12" ht="20.100000000000001" customHeight="1">
      <c r="A15" s="77" t="s">
        <v>16</v>
      </c>
      <c r="B15" s="233" t="s">
        <v>420</v>
      </c>
      <c r="C15" s="233"/>
      <c r="D15" s="233"/>
      <c r="E15" s="233"/>
      <c r="F15" s="79"/>
      <c r="G15" s="15" t="s">
        <v>10</v>
      </c>
      <c r="H15" s="184">
        <v>35.299999999999997</v>
      </c>
    </row>
    <row r="16" spans="1:12" ht="20.100000000000001" customHeight="1">
      <c r="A16" s="77" t="s">
        <v>421</v>
      </c>
      <c r="B16" s="233" t="s">
        <v>422</v>
      </c>
      <c r="C16" s="233"/>
      <c r="D16" s="233"/>
      <c r="E16" s="233"/>
      <c r="F16" s="233" t="s">
        <v>136</v>
      </c>
      <c r="G16" s="258"/>
      <c r="H16" s="12"/>
    </row>
    <row r="17" spans="1:8" ht="20.100000000000001" customHeight="1">
      <c r="A17" s="77" t="s">
        <v>21</v>
      </c>
      <c r="B17" s="233" t="s">
        <v>423</v>
      </c>
      <c r="C17" s="233"/>
      <c r="D17" s="233"/>
      <c r="E17" s="233"/>
      <c r="F17" s="233" t="s">
        <v>137</v>
      </c>
      <c r="G17" s="234"/>
      <c r="H17" s="12"/>
    </row>
    <row r="18" spans="1:8" ht="20.100000000000001" customHeight="1">
      <c r="A18" s="77" t="s">
        <v>93</v>
      </c>
      <c r="B18" s="233">
        <v>258</v>
      </c>
      <c r="C18" s="233"/>
      <c r="D18" s="233"/>
      <c r="E18" s="233"/>
      <c r="F18" s="78"/>
      <c r="G18" s="78"/>
      <c r="H18" s="78"/>
    </row>
    <row r="19" spans="1:8" ht="20.100000000000001" customHeight="1">
      <c r="A19" s="72" t="s">
        <v>11</v>
      </c>
      <c r="B19" s="233" t="s">
        <v>458</v>
      </c>
      <c r="C19" s="233"/>
      <c r="D19" s="233"/>
      <c r="E19" s="233"/>
      <c r="F19" s="74"/>
      <c r="G19" s="74"/>
      <c r="H19" s="74"/>
    </row>
    <row r="20" spans="1:8" ht="20.100000000000001" customHeight="1">
      <c r="A20" s="77" t="s">
        <v>12</v>
      </c>
      <c r="B20" s="233" t="s">
        <v>424</v>
      </c>
      <c r="C20" s="233"/>
      <c r="D20" s="233"/>
      <c r="E20" s="233"/>
      <c r="F20" s="78"/>
      <c r="G20" s="78"/>
      <c r="H20" s="78"/>
    </row>
    <row r="21" spans="1:8" ht="20.100000000000001" customHeight="1">
      <c r="A21" s="72" t="s">
        <v>13</v>
      </c>
      <c r="B21" s="233" t="s">
        <v>439</v>
      </c>
      <c r="C21" s="233"/>
      <c r="D21" s="233"/>
      <c r="E21" s="233"/>
      <c r="F21" s="74"/>
      <c r="G21" s="74"/>
      <c r="H21" s="74"/>
    </row>
    <row r="22" spans="1:8" ht="19.5" customHeight="1">
      <c r="A22" s="75"/>
      <c r="B22" s="3"/>
      <c r="C22" s="3"/>
      <c r="D22" s="3"/>
      <c r="E22" s="3"/>
      <c r="F22" s="3"/>
      <c r="G22" s="3"/>
      <c r="H22" s="3"/>
    </row>
    <row r="23" spans="1:8" ht="19.5" customHeight="1">
      <c r="A23" s="247" t="s">
        <v>161</v>
      </c>
      <c r="B23" s="247"/>
      <c r="C23" s="247"/>
      <c r="D23" s="247"/>
      <c r="E23" s="247"/>
      <c r="F23" s="247"/>
      <c r="G23" s="247"/>
      <c r="H23" s="247"/>
    </row>
    <row r="24" spans="1:8">
      <c r="A24" s="247" t="s">
        <v>162</v>
      </c>
      <c r="B24" s="247"/>
      <c r="C24" s="247"/>
      <c r="D24" s="247"/>
      <c r="E24" s="247"/>
      <c r="F24" s="247"/>
      <c r="G24" s="247"/>
      <c r="H24" s="247"/>
    </row>
    <row r="25" spans="1:8">
      <c r="A25" s="247" t="s">
        <v>456</v>
      </c>
      <c r="B25" s="247"/>
      <c r="C25" s="247"/>
      <c r="D25" s="247"/>
      <c r="E25" s="247"/>
      <c r="F25" s="247"/>
      <c r="G25" s="247"/>
      <c r="H25" s="247"/>
    </row>
    <row r="26" spans="1:8" ht="9" customHeight="1">
      <c r="A26" s="13"/>
      <c r="B26" s="13"/>
      <c r="C26" s="13"/>
      <c r="D26" s="13"/>
      <c r="E26" s="13"/>
      <c r="F26" s="13"/>
      <c r="G26" s="13"/>
      <c r="H26" s="13"/>
    </row>
    <row r="27" spans="1:8">
      <c r="A27" s="247" t="s">
        <v>143</v>
      </c>
      <c r="B27" s="247"/>
      <c r="C27" s="247"/>
      <c r="D27" s="247"/>
      <c r="E27" s="247"/>
      <c r="F27" s="247"/>
      <c r="G27" s="247"/>
      <c r="H27" s="247"/>
    </row>
    <row r="28" spans="1:8" ht="12" customHeight="1">
      <c r="B28" s="27"/>
      <c r="C28" s="27"/>
      <c r="D28" s="27"/>
      <c r="E28" s="27"/>
      <c r="F28" s="27"/>
      <c r="G28" s="27"/>
      <c r="H28" s="27"/>
    </row>
    <row r="29" spans="1:8" ht="43.5" customHeight="1">
      <c r="A29" s="248" t="s">
        <v>189</v>
      </c>
      <c r="B29" s="235" t="s">
        <v>18</v>
      </c>
      <c r="C29" s="235" t="s">
        <v>159</v>
      </c>
      <c r="D29" s="235"/>
      <c r="E29" s="249" t="s">
        <v>442</v>
      </c>
      <c r="F29" s="250"/>
      <c r="G29" s="173"/>
      <c r="H29" s="174"/>
    </row>
    <row r="30" spans="1:8" ht="44.25" customHeight="1">
      <c r="A30" s="248"/>
      <c r="B30" s="235"/>
      <c r="C30" s="177" t="s">
        <v>440</v>
      </c>
      <c r="D30" s="177" t="s">
        <v>441</v>
      </c>
      <c r="E30" s="70" t="s">
        <v>178</v>
      </c>
      <c r="F30" s="70" t="s">
        <v>168</v>
      </c>
      <c r="G30" s="70" t="s">
        <v>184</v>
      </c>
      <c r="H30" s="70" t="s">
        <v>185</v>
      </c>
    </row>
    <row r="31" spans="1:8" ht="19.5" thickBot="1">
      <c r="A31" s="6">
        <v>1</v>
      </c>
      <c r="B31" s="7">
        <v>2</v>
      </c>
      <c r="C31" s="6">
        <v>3</v>
      </c>
      <c r="D31" s="7">
        <v>4</v>
      </c>
      <c r="E31" s="6">
        <v>5</v>
      </c>
      <c r="F31" s="7">
        <v>6</v>
      </c>
      <c r="G31" s="6">
        <v>7</v>
      </c>
      <c r="H31" s="7">
        <v>8</v>
      </c>
    </row>
    <row r="32" spans="1:8" s="5" customFormat="1" ht="19.5" thickBot="1">
      <c r="A32" s="238" t="s">
        <v>88</v>
      </c>
      <c r="B32" s="239"/>
      <c r="C32" s="239"/>
      <c r="D32" s="239"/>
      <c r="E32" s="239"/>
      <c r="F32" s="239"/>
      <c r="G32" s="239"/>
      <c r="H32" s="240"/>
    </row>
    <row r="33" spans="1:8" s="5" customFormat="1" ht="20.100000000000001" customHeight="1">
      <c r="A33" s="117" t="s">
        <v>144</v>
      </c>
      <c r="B33" s="113">
        <v>1000</v>
      </c>
      <c r="C33" s="118">
        <f>'I. Фін результат'!C7</f>
        <v>39187</v>
      </c>
      <c r="D33" s="118">
        <f>'I. Фін результат'!D7</f>
        <v>52362</v>
      </c>
      <c r="E33" s="118">
        <f>'I. Фін результат'!E7</f>
        <v>21041</v>
      </c>
      <c r="F33" s="118">
        <f>'I. Фін результат'!F7</f>
        <v>25906</v>
      </c>
      <c r="G33" s="118">
        <f>F33-E33</f>
        <v>4865</v>
      </c>
      <c r="H33" s="153">
        <f>(F33/E33)*100</f>
        <v>123.1215246423649</v>
      </c>
    </row>
    <row r="34" spans="1:8" s="5" customFormat="1" ht="20.100000000000001" customHeight="1">
      <c r="A34" s="84" t="s">
        <v>128</v>
      </c>
      <c r="B34" s="7">
        <v>1010</v>
      </c>
      <c r="C34" s="118">
        <f>'I. Фін результат'!C8</f>
        <v>-43523</v>
      </c>
      <c r="D34" s="118">
        <f>'I. Фін результат'!D8</f>
        <v>-49755</v>
      </c>
      <c r="E34" s="118">
        <f>'I. Фін результат'!E8</f>
        <v>-20538</v>
      </c>
      <c r="F34" s="118">
        <f>'I. Фін результат'!F8</f>
        <v>-20025</v>
      </c>
      <c r="G34" s="111">
        <f>F34-E34</f>
        <v>513</v>
      </c>
      <c r="H34" s="153">
        <f t="shared" ref="H34:H79" si="0">(F34/E34)*100</f>
        <v>97.502191060473265</v>
      </c>
    </row>
    <row r="35" spans="1:8" s="5" customFormat="1" ht="20.100000000000001" customHeight="1">
      <c r="A35" s="85" t="s">
        <v>179</v>
      </c>
      <c r="B35" s="7">
        <v>1020</v>
      </c>
      <c r="C35" s="119">
        <f>SUM(C33:C34)</f>
        <v>-4336</v>
      </c>
      <c r="D35" s="119">
        <f>SUM(D33:D34)</f>
        <v>2607</v>
      </c>
      <c r="E35" s="119">
        <f>SUM(E33:E34)</f>
        <v>503</v>
      </c>
      <c r="F35" s="119">
        <f>SUM(F33:F34)</f>
        <v>5881</v>
      </c>
      <c r="G35" s="120">
        <f>F35-E35</f>
        <v>5378</v>
      </c>
      <c r="H35" s="154">
        <f t="shared" si="0"/>
        <v>1169.1848906560635</v>
      </c>
    </row>
    <row r="36" spans="1:8" s="5" customFormat="1" ht="20.100000000000001" customHeight="1">
      <c r="A36" s="84" t="s">
        <v>154</v>
      </c>
      <c r="B36" s="9">
        <v>1030</v>
      </c>
      <c r="C36" s="118">
        <f>'I. Фін результат'!C18</f>
        <v>-3896</v>
      </c>
      <c r="D36" s="118">
        <f>'I. Фін результат'!D18</f>
        <v>-3613</v>
      </c>
      <c r="E36" s="118">
        <f>'I. Фін результат'!E18</f>
        <v>-1891</v>
      </c>
      <c r="F36" s="118">
        <f>'I. Фін результат'!F18</f>
        <v>-1908</v>
      </c>
      <c r="G36" s="111">
        <f>F36-E36</f>
        <v>-17</v>
      </c>
      <c r="H36" s="153">
        <f t="shared" si="0"/>
        <v>100.89899524061343</v>
      </c>
    </row>
    <row r="37" spans="1:8" s="5" customFormat="1" ht="20.100000000000001" customHeight="1">
      <c r="A37" s="8" t="s">
        <v>95</v>
      </c>
      <c r="B37" s="9">
        <v>1031</v>
      </c>
      <c r="C37" s="118" t="s">
        <v>413</v>
      </c>
      <c r="D37" s="111" t="s">
        <v>413</v>
      </c>
      <c r="E37" s="111" t="s">
        <v>413</v>
      </c>
      <c r="F37" s="111" t="s">
        <v>413</v>
      </c>
      <c r="G37" s="111" t="s">
        <v>413</v>
      </c>
      <c r="H37" s="111" t="s">
        <v>413</v>
      </c>
    </row>
    <row r="38" spans="1:8" s="5" customFormat="1" ht="20.100000000000001" customHeight="1">
      <c r="A38" s="8" t="s">
        <v>146</v>
      </c>
      <c r="B38" s="9">
        <v>1032</v>
      </c>
      <c r="C38" s="118" t="str">
        <f>'I. Фін результат'!C20</f>
        <v>-</v>
      </c>
      <c r="D38" s="111" t="s">
        <v>413</v>
      </c>
      <c r="E38" s="111" t="s">
        <v>413</v>
      </c>
      <c r="F38" s="111" t="s">
        <v>413</v>
      </c>
      <c r="G38" s="111" t="s">
        <v>413</v>
      </c>
      <c r="H38" s="111" t="s">
        <v>413</v>
      </c>
    </row>
    <row r="39" spans="1:8" s="5" customFormat="1" ht="20.100000000000001" customHeight="1">
      <c r="A39" s="8" t="s">
        <v>58</v>
      </c>
      <c r="B39" s="9">
        <v>1033</v>
      </c>
      <c r="C39" s="118" t="str">
        <f>'I. Фін результат'!C21</f>
        <v>-</v>
      </c>
      <c r="D39" s="111" t="s">
        <v>413</v>
      </c>
      <c r="E39" s="111" t="s">
        <v>413</v>
      </c>
      <c r="F39" s="111" t="s">
        <v>413</v>
      </c>
      <c r="G39" s="111" t="s">
        <v>413</v>
      </c>
      <c r="H39" s="111" t="s">
        <v>413</v>
      </c>
    </row>
    <row r="40" spans="1:8" s="5" customFormat="1" ht="20.100000000000001" customHeight="1">
      <c r="A40" s="8" t="s">
        <v>22</v>
      </c>
      <c r="B40" s="9">
        <v>1034</v>
      </c>
      <c r="C40" s="118" t="str">
        <f>'I. Фін результат'!C22</f>
        <v>-</v>
      </c>
      <c r="D40" s="111" t="s">
        <v>413</v>
      </c>
      <c r="E40" s="111" t="s">
        <v>413</v>
      </c>
      <c r="F40" s="111" t="s">
        <v>413</v>
      </c>
      <c r="G40" s="111" t="s">
        <v>413</v>
      </c>
      <c r="H40" s="111" t="s">
        <v>413</v>
      </c>
    </row>
    <row r="41" spans="1:8" s="5" customFormat="1" ht="20.100000000000001" customHeight="1">
      <c r="A41" s="8" t="s">
        <v>23</v>
      </c>
      <c r="B41" s="9">
        <v>1035</v>
      </c>
      <c r="C41" s="118">
        <f>'I. Фін результат'!C23</f>
        <v>0</v>
      </c>
      <c r="D41" s="118">
        <f>'I. Фін результат'!D23</f>
        <v>0</v>
      </c>
      <c r="E41" s="118">
        <f>'I. Фін результат'!E23</f>
        <v>0</v>
      </c>
      <c r="F41" s="118">
        <f>'I. Фін результат'!F23</f>
        <v>0</v>
      </c>
      <c r="G41" s="111" t="s">
        <v>413</v>
      </c>
      <c r="H41" s="153" t="s">
        <v>413</v>
      </c>
    </row>
    <row r="42" spans="1:8" s="5" customFormat="1" ht="20.100000000000001" customHeight="1">
      <c r="A42" s="84" t="s">
        <v>117</v>
      </c>
      <c r="B42" s="7">
        <v>1060</v>
      </c>
      <c r="C42" s="118">
        <f>'I. Фін результат'!C41</f>
        <v>-1139</v>
      </c>
      <c r="D42" s="118">
        <f>'I. Фін результат'!D41</f>
        <v>-914</v>
      </c>
      <c r="E42" s="118">
        <f>'I. Фін результат'!E41</f>
        <v>-629</v>
      </c>
      <c r="F42" s="118">
        <f>'I. Фін результат'!F41</f>
        <v>-375</v>
      </c>
      <c r="G42" s="111">
        <f>F42-E42</f>
        <v>254</v>
      </c>
      <c r="H42" s="153">
        <f t="shared" si="0"/>
        <v>59.618441971383149</v>
      </c>
    </row>
    <row r="43" spans="1:8" s="5" customFormat="1" ht="20.100000000000001" customHeight="1">
      <c r="A43" s="8" t="s">
        <v>224</v>
      </c>
      <c r="B43" s="9">
        <v>1070</v>
      </c>
      <c r="C43" s="118">
        <f>'I. Фін результат'!C49</f>
        <v>5104</v>
      </c>
      <c r="D43" s="118">
        <f>'I. Фін результат'!D49</f>
        <v>6955</v>
      </c>
      <c r="E43" s="118">
        <f>'I. Фін результат'!E49</f>
        <v>3693</v>
      </c>
      <c r="F43" s="118">
        <f>'I. Фін результат'!F49</f>
        <v>3695</v>
      </c>
      <c r="G43" s="111">
        <f>F43-E43</f>
        <v>2</v>
      </c>
      <c r="H43" s="153">
        <f t="shared" si="0"/>
        <v>100.05415651232062</v>
      </c>
    </row>
    <row r="44" spans="1:8" s="5" customFormat="1" ht="20.100000000000001" customHeight="1">
      <c r="A44" s="8" t="s">
        <v>151</v>
      </c>
      <c r="B44" s="9">
        <v>1071</v>
      </c>
      <c r="C44" s="118" t="str">
        <f>'I. Фін результат'!C50</f>
        <v>-</v>
      </c>
      <c r="D44" s="118" t="str">
        <f>'I. Фін результат'!D50</f>
        <v>-</v>
      </c>
      <c r="E44" s="118" t="str">
        <f>'I. Фін результат'!E50</f>
        <v>-</v>
      </c>
      <c r="F44" s="118" t="str">
        <f>'I. Фін результат'!F50</f>
        <v>-</v>
      </c>
      <c r="G44" s="111" t="s">
        <v>413</v>
      </c>
      <c r="H44" s="153" t="s">
        <v>413</v>
      </c>
    </row>
    <row r="45" spans="1:8" s="5" customFormat="1" ht="20.100000000000001" customHeight="1">
      <c r="A45" s="8" t="s">
        <v>225</v>
      </c>
      <c r="B45" s="9">
        <v>1072</v>
      </c>
      <c r="C45" s="118" t="str">
        <f>'I. Фін результат'!C51</f>
        <v>-</v>
      </c>
      <c r="D45" s="118" t="str">
        <f>'I. Фін результат'!D51</f>
        <v>-</v>
      </c>
      <c r="E45" s="118" t="str">
        <f>'I. Фін результат'!E51</f>
        <v>-</v>
      </c>
      <c r="F45" s="118" t="str">
        <f>'I. Фін результат'!F51</f>
        <v>-</v>
      </c>
      <c r="G45" s="111" t="s">
        <v>413</v>
      </c>
      <c r="H45" s="153" t="s">
        <v>413</v>
      </c>
    </row>
    <row r="46" spans="1:8" s="5" customFormat="1" ht="20.100000000000001" customHeight="1">
      <c r="A46" s="89" t="s">
        <v>226</v>
      </c>
      <c r="B46" s="9">
        <v>1080</v>
      </c>
      <c r="C46" s="118">
        <f>'I. Фін результат'!C53</f>
        <v>-854</v>
      </c>
      <c r="D46" s="118">
        <f>'I. Фін результат'!D53</f>
        <v>-2308</v>
      </c>
      <c r="E46" s="118">
        <f>'I. Фін результат'!E53</f>
        <v>-1538</v>
      </c>
      <c r="F46" s="118">
        <f>'I. Фін результат'!F53</f>
        <v>-1571</v>
      </c>
      <c r="G46" s="111">
        <f>F46-E46</f>
        <v>-33</v>
      </c>
      <c r="H46" s="153">
        <f t="shared" si="0"/>
        <v>102.14564369310793</v>
      </c>
    </row>
    <row r="47" spans="1:8" s="5" customFormat="1" ht="20.100000000000001" customHeight="1">
      <c r="A47" s="8" t="s">
        <v>151</v>
      </c>
      <c r="B47" s="9">
        <v>1081</v>
      </c>
      <c r="C47" s="118" t="str">
        <f>'I. Фін результат'!C54</f>
        <v>-</v>
      </c>
      <c r="D47" s="111" t="s">
        <v>413</v>
      </c>
      <c r="E47" s="111" t="s">
        <v>413</v>
      </c>
      <c r="F47" s="111" t="s">
        <v>413</v>
      </c>
      <c r="G47" s="111" t="s">
        <v>413</v>
      </c>
      <c r="H47" s="153" t="s">
        <v>413</v>
      </c>
    </row>
    <row r="48" spans="1:8" s="5" customFormat="1" ht="20.100000000000001" customHeight="1">
      <c r="A48" s="8" t="s">
        <v>227</v>
      </c>
      <c r="B48" s="9">
        <v>1082</v>
      </c>
      <c r="C48" s="118" t="str">
        <f>'I. Фін результат'!C55</f>
        <v>-</v>
      </c>
      <c r="D48" s="111" t="s">
        <v>413</v>
      </c>
      <c r="E48" s="111" t="s">
        <v>413</v>
      </c>
      <c r="F48" s="111" t="s">
        <v>413</v>
      </c>
      <c r="G48" s="111" t="s">
        <v>413</v>
      </c>
      <c r="H48" s="153" t="s">
        <v>413</v>
      </c>
    </row>
    <row r="49" spans="1:8" s="5" customFormat="1" ht="20.100000000000001" customHeight="1">
      <c r="A49" s="10" t="s">
        <v>4</v>
      </c>
      <c r="B49" s="7">
        <v>1100</v>
      </c>
      <c r="C49" s="119">
        <f>SUM(C35,C36,C42,C43,C46)</f>
        <v>-5121</v>
      </c>
      <c r="D49" s="119">
        <f>SUM(D35,D36,D42,D43,D46)</f>
        <v>2727</v>
      </c>
      <c r="E49" s="119">
        <f>SUM(E35,E36,E42,E43,E46)</f>
        <v>138</v>
      </c>
      <c r="F49" s="119">
        <f>SUM(F35,F36,F42,F43,F46)</f>
        <v>5722</v>
      </c>
      <c r="G49" s="120">
        <f>F49-E49</f>
        <v>5584</v>
      </c>
      <c r="H49" s="154">
        <f t="shared" si="0"/>
        <v>4146.376811594203</v>
      </c>
    </row>
    <row r="50" spans="1:8" s="5" customFormat="1" ht="20.100000000000001" customHeight="1">
      <c r="A50" s="86" t="s">
        <v>118</v>
      </c>
      <c r="B50" s="7">
        <v>1310</v>
      </c>
      <c r="C50" s="120">
        <f>'I. Фін результат'!C89</f>
        <v>-4383</v>
      </c>
      <c r="D50" s="120">
        <f>'I. Фін результат'!D89</f>
        <v>3477</v>
      </c>
      <c r="E50" s="120">
        <f>'I. Фін результат'!E89</f>
        <v>533</v>
      </c>
      <c r="F50" s="120">
        <f>'I. Фін результат'!F89</f>
        <v>6472</v>
      </c>
      <c r="G50" s="120">
        <f>F50-E50</f>
        <v>5939</v>
      </c>
      <c r="H50" s="154">
        <f t="shared" si="0"/>
        <v>1214.2589118198873</v>
      </c>
    </row>
    <row r="51" spans="1:8" s="5" customFormat="1">
      <c r="A51" s="86" t="s">
        <v>156</v>
      </c>
      <c r="B51" s="7">
        <v>5010</v>
      </c>
      <c r="C51" s="155">
        <f>(C50/C33)*100</f>
        <v>-11.184831704391762</v>
      </c>
      <c r="D51" s="155">
        <f>(D50/D33)*100</f>
        <v>6.6403116764065544</v>
      </c>
      <c r="E51" s="155">
        <f>(E50/E33)*100</f>
        <v>2.5331495651347371</v>
      </c>
      <c r="F51" s="155">
        <f>(F50/F33)*100</f>
        <v>24.982629506677988</v>
      </c>
      <c r="G51" s="120">
        <f>F51-E51</f>
        <v>22.449479941543252</v>
      </c>
      <c r="H51" s="154">
        <f t="shared" si="0"/>
        <v>986.22796894936494</v>
      </c>
    </row>
    <row r="52" spans="1:8" s="5" customFormat="1" ht="20.100000000000001" customHeight="1">
      <c r="A52" s="8" t="s">
        <v>228</v>
      </c>
      <c r="B52" s="9">
        <v>1110</v>
      </c>
      <c r="C52" s="118" t="str">
        <f>'I. Фін результат'!C61</f>
        <v>-</v>
      </c>
      <c r="D52" s="118" t="str">
        <f>'I. Фін результат'!D61</f>
        <v>-</v>
      </c>
      <c r="E52" s="118" t="str">
        <f>'I. Фін результат'!E61</f>
        <v>-</v>
      </c>
      <c r="F52" s="118" t="str">
        <f>'I. Фін результат'!F61</f>
        <v>-</v>
      </c>
      <c r="G52" s="111" t="s">
        <v>413</v>
      </c>
      <c r="H52" s="153" t="s">
        <v>413</v>
      </c>
    </row>
    <row r="53" spans="1:8" s="5" customFormat="1">
      <c r="A53" s="8" t="s">
        <v>229</v>
      </c>
      <c r="B53" s="9">
        <v>1120</v>
      </c>
      <c r="C53" s="118" t="str">
        <f>'I. Фін результат'!C62</f>
        <v>-</v>
      </c>
      <c r="D53" s="111" t="s">
        <v>413</v>
      </c>
      <c r="E53" s="111" t="s">
        <v>413</v>
      </c>
      <c r="F53" s="111" t="s">
        <v>413</v>
      </c>
      <c r="G53" s="111" t="s">
        <v>413</v>
      </c>
      <c r="H53" s="153" t="s">
        <v>413</v>
      </c>
    </row>
    <row r="54" spans="1:8" s="5" customFormat="1" ht="20.100000000000001" customHeight="1">
      <c r="A54" s="8" t="s">
        <v>230</v>
      </c>
      <c r="B54" s="9">
        <v>1130</v>
      </c>
      <c r="C54" s="118" t="str">
        <f>'I. Фін результат'!C63</f>
        <v>-</v>
      </c>
      <c r="D54" s="111" t="s">
        <v>413</v>
      </c>
      <c r="E54" s="111" t="s">
        <v>413</v>
      </c>
      <c r="F54" s="111" t="s">
        <v>413</v>
      </c>
      <c r="G54" s="111" t="s">
        <v>413</v>
      </c>
      <c r="H54" s="153" t="s">
        <v>413</v>
      </c>
    </row>
    <row r="55" spans="1:8" s="5" customFormat="1" ht="20.100000000000001" customHeight="1">
      <c r="A55" s="8" t="s">
        <v>231</v>
      </c>
      <c r="B55" s="9">
        <v>1140</v>
      </c>
      <c r="C55" s="118" t="str">
        <f>'I. Фін результат'!C64</f>
        <v>-</v>
      </c>
      <c r="D55" s="111" t="s">
        <v>413</v>
      </c>
      <c r="E55" s="111" t="s">
        <v>413</v>
      </c>
      <c r="F55" s="111" t="s">
        <v>413</v>
      </c>
      <c r="G55" s="111" t="s">
        <v>413</v>
      </c>
      <c r="H55" s="153" t="s">
        <v>413</v>
      </c>
    </row>
    <row r="56" spans="1:8" s="5" customFormat="1" ht="20.100000000000001" customHeight="1">
      <c r="A56" s="8" t="s">
        <v>248</v>
      </c>
      <c r="B56" s="9">
        <v>1150</v>
      </c>
      <c r="C56" s="118">
        <f>'I. Фін результат'!C65</f>
        <v>564817</v>
      </c>
      <c r="D56" s="118">
        <f>'I. Фін результат'!D65</f>
        <v>59163</v>
      </c>
      <c r="E56" s="118">
        <f>'I. Фін результат'!E65</f>
        <v>9585</v>
      </c>
      <c r="F56" s="118">
        <f>'I. Фін результат'!F65</f>
        <v>53067</v>
      </c>
      <c r="G56" s="111">
        <f>F56-E56</f>
        <v>43482</v>
      </c>
      <c r="H56" s="153">
        <f t="shared" si="0"/>
        <v>553.64632237871683</v>
      </c>
    </row>
    <row r="57" spans="1:8" s="5" customFormat="1" ht="20.100000000000001" customHeight="1">
      <c r="A57" s="8" t="s">
        <v>151</v>
      </c>
      <c r="B57" s="9">
        <v>1151</v>
      </c>
      <c r="C57" s="118" t="str">
        <f>'I. Фін результат'!C66</f>
        <v>-</v>
      </c>
      <c r="D57" s="118" t="str">
        <f>'I. Фін результат'!D66</f>
        <v>-</v>
      </c>
      <c r="E57" s="118" t="str">
        <f>'I. Фін результат'!E66</f>
        <v>-</v>
      </c>
      <c r="F57" s="118" t="str">
        <f>'I. Фін результат'!F66</f>
        <v>-</v>
      </c>
      <c r="G57" s="111" t="s">
        <v>413</v>
      </c>
      <c r="H57" s="153" t="s">
        <v>413</v>
      </c>
    </row>
    <row r="58" spans="1:8" s="5" customFormat="1" ht="20.100000000000001" customHeight="1">
      <c r="A58" s="8" t="s">
        <v>250</v>
      </c>
      <c r="B58" s="9">
        <v>1160</v>
      </c>
      <c r="C58" s="118">
        <f>'I. Фін результат'!C68</f>
        <v>-565253</v>
      </c>
      <c r="D58" s="118">
        <f>'I. Фін результат'!D68</f>
        <v>-59351</v>
      </c>
      <c r="E58" s="118">
        <f>'I. Фін результат'!E68</f>
        <v>-9553</v>
      </c>
      <c r="F58" s="118">
        <f>'I. Фін результат'!F68</f>
        <v>-53065</v>
      </c>
      <c r="G58" s="111">
        <f>F58-E58</f>
        <v>-43512</v>
      </c>
      <c r="H58" s="153">
        <f t="shared" si="0"/>
        <v>555.47995394117027</v>
      </c>
    </row>
    <row r="59" spans="1:8" s="5" customFormat="1" ht="20.100000000000001" customHeight="1">
      <c r="A59" s="8" t="s">
        <v>151</v>
      </c>
      <c r="B59" s="9">
        <v>1161</v>
      </c>
      <c r="C59" s="118" t="str">
        <f>'I. Фін результат'!C69</f>
        <v>-</v>
      </c>
      <c r="D59" s="111" t="s">
        <v>413</v>
      </c>
      <c r="E59" s="111" t="s">
        <v>413</v>
      </c>
      <c r="F59" s="111" t="s">
        <v>413</v>
      </c>
      <c r="G59" s="111" t="s">
        <v>413</v>
      </c>
      <c r="H59" s="153" t="s">
        <v>413</v>
      </c>
    </row>
    <row r="60" spans="1:8" s="5" customFormat="1" ht="20.100000000000001" customHeight="1">
      <c r="A60" s="86" t="s">
        <v>87</v>
      </c>
      <c r="B60" s="114">
        <v>1170</v>
      </c>
      <c r="C60" s="119">
        <f>SUM(C49,C52:C56,C58)</f>
        <v>-5557</v>
      </c>
      <c r="D60" s="119">
        <f>SUM(D49,D52:D56,D58)</f>
        <v>2539</v>
      </c>
      <c r="E60" s="119">
        <f>SUM(E49,E52:E56,E58)</f>
        <v>170</v>
      </c>
      <c r="F60" s="119">
        <f>SUM(F49,F52:F56,F58)</f>
        <v>5724</v>
      </c>
      <c r="G60" s="120">
        <f>F60-E60</f>
        <v>5554</v>
      </c>
      <c r="H60" s="154">
        <f t="shared" si="0"/>
        <v>3367.0588235294117</v>
      </c>
    </row>
    <row r="61" spans="1:8" s="5" customFormat="1" ht="20.100000000000001" customHeight="1">
      <c r="A61" s="8" t="s">
        <v>241</v>
      </c>
      <c r="B61" s="7">
        <v>1180</v>
      </c>
      <c r="C61" s="118" t="s">
        <v>413</v>
      </c>
      <c r="D61" s="118" t="s">
        <v>413</v>
      </c>
      <c r="E61" s="118">
        <f>'I. Фін результат'!E72</f>
        <v>-31</v>
      </c>
      <c r="F61" s="118" t="s">
        <v>413</v>
      </c>
      <c r="G61" s="118" t="s">
        <v>413</v>
      </c>
      <c r="H61" s="118" t="s">
        <v>413</v>
      </c>
    </row>
    <row r="62" spans="1:8" s="5" customFormat="1" ht="20.100000000000001" customHeight="1">
      <c r="A62" s="8" t="s">
        <v>242</v>
      </c>
      <c r="B62" s="7">
        <v>1181</v>
      </c>
      <c r="C62" s="118" t="s">
        <v>413</v>
      </c>
      <c r="D62" s="118" t="s">
        <v>413</v>
      </c>
      <c r="E62" s="118" t="s">
        <v>413</v>
      </c>
      <c r="F62" s="118" t="s">
        <v>413</v>
      </c>
      <c r="G62" s="118" t="s">
        <v>413</v>
      </c>
      <c r="H62" s="118" t="s">
        <v>413</v>
      </c>
    </row>
    <row r="63" spans="1:8" s="5" customFormat="1" ht="20.100000000000001" customHeight="1">
      <c r="A63" s="8" t="s">
        <v>243</v>
      </c>
      <c r="B63" s="9">
        <v>1190</v>
      </c>
      <c r="C63" s="118" t="s">
        <v>413</v>
      </c>
      <c r="D63" s="118" t="s">
        <v>413</v>
      </c>
      <c r="E63" s="118" t="s">
        <v>413</v>
      </c>
      <c r="F63" s="118" t="s">
        <v>413</v>
      </c>
      <c r="G63" s="118" t="s">
        <v>413</v>
      </c>
      <c r="H63" s="118" t="s">
        <v>413</v>
      </c>
    </row>
    <row r="64" spans="1:8" s="5" customFormat="1" ht="20.100000000000001" customHeight="1">
      <c r="A64" s="8" t="s">
        <v>244</v>
      </c>
      <c r="B64" s="6">
        <v>1191</v>
      </c>
      <c r="C64" s="118" t="s">
        <v>413</v>
      </c>
      <c r="D64" s="118" t="s">
        <v>413</v>
      </c>
      <c r="E64" s="118" t="s">
        <v>413</v>
      </c>
      <c r="F64" s="118" t="s">
        <v>413</v>
      </c>
      <c r="G64" s="118" t="s">
        <v>413</v>
      </c>
      <c r="H64" s="118" t="s">
        <v>413</v>
      </c>
    </row>
    <row r="65" spans="1:8" s="5" customFormat="1" ht="20.100000000000001" customHeight="1">
      <c r="A65" s="10" t="s">
        <v>284</v>
      </c>
      <c r="B65" s="9">
        <v>1200</v>
      </c>
      <c r="C65" s="119">
        <f>SUM(C60:C64)</f>
        <v>-5557</v>
      </c>
      <c r="D65" s="119">
        <f>SUM(D60:D64)</f>
        <v>2539</v>
      </c>
      <c r="E65" s="119">
        <f>SUM(E60:E64)</f>
        <v>139</v>
      </c>
      <c r="F65" s="119">
        <f>SUM(F60:F64)</f>
        <v>5724</v>
      </c>
      <c r="G65" s="120">
        <f>F65-E65</f>
        <v>5585</v>
      </c>
      <c r="H65" s="154">
        <f t="shared" si="0"/>
        <v>4117.9856115107914</v>
      </c>
    </row>
    <row r="66" spans="1:8" s="5" customFormat="1" ht="20.100000000000001" customHeight="1">
      <c r="A66" s="8" t="s">
        <v>405</v>
      </c>
      <c r="B66" s="6">
        <v>1201</v>
      </c>
      <c r="C66" s="118" t="str">
        <f>'I. Фін результат'!C77</f>
        <v>-</v>
      </c>
      <c r="D66" s="118">
        <f>'I. Фін результат'!D77</f>
        <v>2539</v>
      </c>
      <c r="E66" s="118">
        <f>'I. Фін результат'!E77</f>
        <v>139</v>
      </c>
      <c r="F66" s="118">
        <f>'I. Фін результат'!F77</f>
        <v>5724</v>
      </c>
      <c r="G66" s="111" t="s">
        <v>413</v>
      </c>
      <c r="H66" s="153" t="s">
        <v>413</v>
      </c>
    </row>
    <row r="67" spans="1:8" s="5" customFormat="1" ht="20.100000000000001" customHeight="1">
      <c r="A67" s="8" t="s">
        <v>406</v>
      </c>
      <c r="B67" s="6">
        <v>1202</v>
      </c>
      <c r="C67" s="118">
        <f>'I. Фін результат'!C78</f>
        <v>-5557</v>
      </c>
      <c r="D67" s="118">
        <f>'I. Фін результат'!D78</f>
        <v>0</v>
      </c>
      <c r="E67" s="118" t="str">
        <f>'I. Фін результат'!E78</f>
        <v>-</v>
      </c>
      <c r="F67" s="118">
        <f>'I. Фін результат'!F78</f>
        <v>0</v>
      </c>
      <c r="G67" s="111" t="s">
        <v>413</v>
      </c>
      <c r="H67" s="153" t="s">
        <v>413</v>
      </c>
    </row>
    <row r="68" spans="1:8" s="5" customFormat="1" ht="20.100000000000001" customHeight="1">
      <c r="A68" s="10" t="s">
        <v>19</v>
      </c>
      <c r="B68" s="9">
        <v>1210</v>
      </c>
      <c r="C68" s="150">
        <f>SUM(C33,C43,C52,C54,C56,C62,C63)</f>
        <v>609108</v>
      </c>
      <c r="D68" s="150">
        <f>SUM(D33,D43,D52,D54,D56,D62,D63)</f>
        <v>118480</v>
      </c>
      <c r="E68" s="150">
        <f>SUM(E33,E43,E52,E54,E56,E62,E63)</f>
        <v>34319</v>
      </c>
      <c r="F68" s="150">
        <f>SUM(F33,F43,F52,F54,F56,F62,F63)</f>
        <v>82668</v>
      </c>
      <c r="G68" s="120">
        <f>F68-E68</f>
        <v>48349</v>
      </c>
      <c r="H68" s="154">
        <f t="shared" si="0"/>
        <v>240.88114455549405</v>
      </c>
    </row>
    <row r="69" spans="1:8" s="5" customFormat="1" ht="20.100000000000001" customHeight="1">
      <c r="A69" s="10" t="s">
        <v>103</v>
      </c>
      <c r="B69" s="9">
        <v>1220</v>
      </c>
      <c r="C69" s="150">
        <f>SUM(C34,C36,C42,C46,C53,C55,C58,C61,C64)</f>
        <v>-614665</v>
      </c>
      <c r="D69" s="150">
        <f>SUM(D34,D36,D42,D46,D53,D55,D58,D61,D64)</f>
        <v>-115941</v>
      </c>
      <c r="E69" s="150">
        <f>SUM(E34,E36,E42,E46,E53,E55,E58,E61,E64)</f>
        <v>-34180</v>
      </c>
      <c r="F69" s="150">
        <f>SUM(F34,F36,F42,F46,F53,F55,F58,F61,F64)</f>
        <v>-76944</v>
      </c>
      <c r="G69" s="120">
        <f>F69-E69</f>
        <v>-42764</v>
      </c>
      <c r="H69" s="154">
        <f t="shared" si="0"/>
        <v>225.11410181392625</v>
      </c>
    </row>
    <row r="70" spans="1:8" s="5" customFormat="1" ht="20.100000000000001" customHeight="1">
      <c r="A70" s="8" t="s">
        <v>177</v>
      </c>
      <c r="B70" s="9">
        <v>1230</v>
      </c>
      <c r="C70" s="111" t="s">
        <v>413</v>
      </c>
      <c r="D70" s="111" t="s">
        <v>413</v>
      </c>
      <c r="E70" s="111" t="s">
        <v>413</v>
      </c>
      <c r="F70" s="111" t="s">
        <v>413</v>
      </c>
      <c r="G70" s="111" t="s">
        <v>413</v>
      </c>
      <c r="H70" s="153" t="s">
        <v>413</v>
      </c>
    </row>
    <row r="71" spans="1:8" s="5" customFormat="1" ht="20.100000000000001" customHeight="1">
      <c r="A71" s="10" t="s">
        <v>158</v>
      </c>
      <c r="B71" s="9"/>
      <c r="C71" s="136"/>
      <c r="D71" s="137"/>
      <c r="E71" s="137"/>
      <c r="F71" s="137"/>
      <c r="G71" s="111"/>
      <c r="H71" s="153"/>
    </row>
    <row r="72" spans="1:8" s="5" customFormat="1" ht="20.100000000000001" customHeight="1">
      <c r="A72" s="8" t="s">
        <v>187</v>
      </c>
      <c r="B72" s="9">
        <v>1400</v>
      </c>
      <c r="C72" s="118">
        <f>'I. Фін результат'!C91</f>
        <v>4774</v>
      </c>
      <c r="D72" s="118">
        <f>'I. Фін результат'!D91</f>
        <v>4782</v>
      </c>
      <c r="E72" s="118">
        <f>'I. Фін результат'!E91</f>
        <v>2608</v>
      </c>
      <c r="F72" s="118">
        <f>'I. Фін результат'!F91</f>
        <v>2276</v>
      </c>
      <c r="G72" s="111">
        <f t="shared" ref="G72:G79" si="1">F72-E72</f>
        <v>-332</v>
      </c>
      <c r="H72" s="153">
        <f t="shared" si="0"/>
        <v>87.269938650306742</v>
      </c>
    </row>
    <row r="73" spans="1:8" s="5" customFormat="1" ht="20.100000000000001" customHeight="1">
      <c r="A73" s="8" t="s">
        <v>188</v>
      </c>
      <c r="B73" s="39">
        <v>1401</v>
      </c>
      <c r="C73" s="118">
        <f>'I. Фін результат'!C92</f>
        <v>969</v>
      </c>
      <c r="D73" s="118">
        <f>'I. Фін результат'!D92</f>
        <v>1090</v>
      </c>
      <c r="E73" s="118">
        <f>'I. Фін результат'!E92</f>
        <v>413</v>
      </c>
      <c r="F73" s="118">
        <f>'I. Фін результат'!F92</f>
        <v>564</v>
      </c>
      <c r="G73" s="111">
        <f t="shared" si="1"/>
        <v>151</v>
      </c>
      <c r="H73" s="153">
        <f t="shared" si="0"/>
        <v>136.56174334140437</v>
      </c>
    </row>
    <row r="74" spans="1:8" s="5" customFormat="1" ht="20.100000000000001" customHeight="1">
      <c r="A74" s="8" t="s">
        <v>28</v>
      </c>
      <c r="B74" s="39">
        <v>1402</v>
      </c>
      <c r="C74" s="118">
        <f>'I. Фін результат'!C93</f>
        <v>3805</v>
      </c>
      <c r="D74" s="118">
        <f>'I. Фін результат'!D93</f>
        <v>3692</v>
      </c>
      <c r="E74" s="118">
        <f>'I. Фін результат'!E93</f>
        <v>2195</v>
      </c>
      <c r="F74" s="118">
        <f>'I. Фін результат'!F93</f>
        <v>1712</v>
      </c>
      <c r="G74" s="111">
        <f t="shared" si="1"/>
        <v>-483</v>
      </c>
      <c r="H74" s="153">
        <f t="shared" si="0"/>
        <v>77.995444191343964</v>
      </c>
    </row>
    <row r="75" spans="1:8" s="5" customFormat="1" ht="20.100000000000001" customHeight="1">
      <c r="A75" s="8" t="s">
        <v>5</v>
      </c>
      <c r="B75" s="14">
        <v>1410</v>
      </c>
      <c r="C75" s="118">
        <f>'I. Фін результат'!C94</f>
        <v>17571</v>
      </c>
      <c r="D75" s="118">
        <f>'I. Фін результат'!D94</f>
        <v>19114</v>
      </c>
      <c r="E75" s="118">
        <f>'I. Фін результат'!E94</f>
        <v>9027</v>
      </c>
      <c r="F75" s="118">
        <f>'I. Фін результат'!F94</f>
        <v>9689</v>
      </c>
      <c r="G75" s="111">
        <f t="shared" si="1"/>
        <v>662</v>
      </c>
      <c r="H75" s="153">
        <f t="shared" si="0"/>
        <v>107.33355489088289</v>
      </c>
    </row>
    <row r="76" spans="1:8" s="5" customFormat="1" ht="20.100000000000001" customHeight="1">
      <c r="A76" s="8" t="s">
        <v>6</v>
      </c>
      <c r="B76" s="14">
        <v>1420</v>
      </c>
      <c r="C76" s="118">
        <f>'I. Фін результат'!C95</f>
        <v>3798</v>
      </c>
      <c r="D76" s="118">
        <f>'I. Фін результат'!D95</f>
        <v>4102</v>
      </c>
      <c r="E76" s="118">
        <f>'I. Фін результат'!E95</f>
        <v>1986</v>
      </c>
      <c r="F76" s="118">
        <f>'I. Фін результат'!F95</f>
        <v>2077</v>
      </c>
      <c r="G76" s="111">
        <f t="shared" si="1"/>
        <v>91</v>
      </c>
      <c r="H76" s="153">
        <f t="shared" si="0"/>
        <v>104.58207452165156</v>
      </c>
    </row>
    <row r="77" spans="1:8" s="5" customFormat="1" ht="20.100000000000001" customHeight="1">
      <c r="A77" s="8" t="s">
        <v>7</v>
      </c>
      <c r="B77" s="14">
        <v>1430</v>
      </c>
      <c r="C77" s="118">
        <f>'I. Фін результат'!C96</f>
        <v>738</v>
      </c>
      <c r="D77" s="118">
        <f>'I. Фін результат'!D96</f>
        <v>750</v>
      </c>
      <c r="E77" s="118">
        <f>'I. Фін результат'!E96</f>
        <v>395</v>
      </c>
      <c r="F77" s="118">
        <f>'I. Фін результат'!F96</f>
        <v>377</v>
      </c>
      <c r="G77" s="111">
        <f t="shared" si="1"/>
        <v>-18</v>
      </c>
      <c r="H77" s="153">
        <f t="shared" si="0"/>
        <v>95.443037974683548</v>
      </c>
    </row>
    <row r="78" spans="1:8" s="5" customFormat="1" ht="20.100000000000001" customHeight="1">
      <c r="A78" s="8" t="s">
        <v>29</v>
      </c>
      <c r="B78" s="14">
        <v>1440</v>
      </c>
      <c r="C78" s="118">
        <f>'I. Фін результат'!C97</f>
        <v>1589</v>
      </c>
      <c r="D78" s="118">
        <f>'I. Фін результат'!D97</f>
        <v>2393</v>
      </c>
      <c r="E78" s="118">
        <f>'I. Фін результат'!E97</f>
        <v>3777</v>
      </c>
      <c r="F78" s="118">
        <f>'I. Фін результат'!F97</f>
        <v>1519</v>
      </c>
      <c r="G78" s="111">
        <f t="shared" si="1"/>
        <v>-2258</v>
      </c>
      <c r="H78" s="153">
        <f t="shared" si="0"/>
        <v>40.217103521313213</v>
      </c>
    </row>
    <row r="79" spans="1:8" s="5" customFormat="1" ht="20.100000000000001" customHeight="1" thickBot="1">
      <c r="A79" s="10" t="s">
        <v>53</v>
      </c>
      <c r="B79" s="14">
        <v>1450</v>
      </c>
      <c r="C79" s="119">
        <f>SUM(C72,C75,C76,C77,C78)</f>
        <v>28470</v>
      </c>
      <c r="D79" s="119">
        <f>SUM(D72,D75,D76,D77,D78)</f>
        <v>31141</v>
      </c>
      <c r="E79" s="119">
        <f>SUM(E72,E75,E76,E77,E78)</f>
        <v>17793</v>
      </c>
      <c r="F79" s="119">
        <f>SUM(F72,F75,F76,F77,F78)</f>
        <v>15938</v>
      </c>
      <c r="G79" s="120">
        <f t="shared" si="1"/>
        <v>-1855</v>
      </c>
      <c r="H79" s="154">
        <f t="shared" si="0"/>
        <v>89.574551790029787</v>
      </c>
    </row>
    <row r="80" spans="1:8" s="5" customFormat="1" ht="19.5" thickBot="1">
      <c r="A80" s="238" t="s">
        <v>121</v>
      </c>
      <c r="B80" s="239"/>
      <c r="C80" s="239"/>
      <c r="D80" s="239"/>
      <c r="E80" s="239"/>
      <c r="F80" s="239"/>
      <c r="G80" s="239"/>
      <c r="H80" s="240"/>
    </row>
    <row r="81" spans="1:8" s="5" customFormat="1">
      <c r="A81" s="255" t="s">
        <v>120</v>
      </c>
      <c r="B81" s="256"/>
      <c r="C81" s="256"/>
      <c r="D81" s="256"/>
      <c r="E81" s="256"/>
      <c r="F81" s="256"/>
      <c r="G81" s="256"/>
      <c r="H81" s="257"/>
    </row>
    <row r="82" spans="1:8" s="5" customFormat="1" ht="37.5" customHeight="1">
      <c r="A82" s="140" t="s">
        <v>55</v>
      </c>
      <c r="B82" s="130">
        <v>2000</v>
      </c>
      <c r="C82" s="118">
        <f>'ІІ. Розр. з бюджетом'!C7</f>
        <v>0</v>
      </c>
      <c r="D82" s="118">
        <f>'ІІ. Розр. з бюджетом'!D7</f>
        <v>-96170</v>
      </c>
      <c r="E82" s="118">
        <f>'ІІ. Розр. з бюджетом'!E7</f>
        <v>0</v>
      </c>
      <c r="F82" s="118">
        <f>'ІІ. Розр. з бюджетом'!F7</f>
        <v>0</v>
      </c>
      <c r="G82" s="118">
        <f>F82-E82</f>
        <v>0</v>
      </c>
      <c r="H82" s="111" t="s">
        <v>413</v>
      </c>
    </row>
    <row r="83" spans="1:8" s="5" customFormat="1" ht="39.75" customHeight="1">
      <c r="A83" s="46" t="s">
        <v>251</v>
      </c>
      <c r="B83" s="6">
        <v>2010</v>
      </c>
      <c r="C83" s="156">
        <f>SUM(C84:C85)</f>
        <v>0</v>
      </c>
      <c r="D83" s="156">
        <f>SUM(D84:D85)</f>
        <v>0</v>
      </c>
      <c r="E83" s="156">
        <f>SUM(E84:E85)</f>
        <v>0</v>
      </c>
      <c r="F83" s="156">
        <f>SUM(F84:F85)</f>
        <v>0</v>
      </c>
      <c r="G83" s="111" t="s">
        <v>413</v>
      </c>
      <c r="H83" s="111" t="s">
        <v>413</v>
      </c>
    </row>
    <row r="84" spans="1:8" s="5" customFormat="1" ht="37.5" customHeight="1">
      <c r="A84" s="8" t="s">
        <v>145</v>
      </c>
      <c r="B84" s="6">
        <v>2011</v>
      </c>
      <c r="C84" s="118" t="str">
        <f>'ІІ. Розр. з бюджетом'!C9</f>
        <v>-</v>
      </c>
      <c r="D84" s="111" t="s">
        <v>413</v>
      </c>
      <c r="E84" s="111" t="s">
        <v>413</v>
      </c>
      <c r="F84" s="111" t="s">
        <v>413</v>
      </c>
      <c r="G84" s="111" t="s">
        <v>413</v>
      </c>
      <c r="H84" s="111" t="s">
        <v>413</v>
      </c>
    </row>
    <row r="85" spans="1:8" s="5" customFormat="1" ht="39.75" customHeight="1">
      <c r="A85" s="8" t="s">
        <v>371</v>
      </c>
      <c r="B85" s="6">
        <v>2012</v>
      </c>
      <c r="C85" s="118" t="str">
        <f>'ІІ. Розр. з бюджетом'!C10</f>
        <v>-</v>
      </c>
      <c r="D85" s="111" t="s">
        <v>413</v>
      </c>
      <c r="E85" s="111" t="s">
        <v>413</v>
      </c>
      <c r="F85" s="111" t="s">
        <v>413</v>
      </c>
      <c r="G85" s="111" t="s">
        <v>413</v>
      </c>
      <c r="H85" s="111" t="s">
        <v>413</v>
      </c>
    </row>
    <row r="86" spans="1:8" s="5" customFormat="1">
      <c r="A86" s="8" t="s">
        <v>129</v>
      </c>
      <c r="B86" s="6" t="s">
        <v>152</v>
      </c>
      <c r="C86" s="118" t="str">
        <f>'ІІ. Розр. з бюджетом'!C11</f>
        <v>-</v>
      </c>
      <c r="D86" s="111" t="s">
        <v>413</v>
      </c>
      <c r="E86" s="111" t="s">
        <v>413</v>
      </c>
      <c r="F86" s="111" t="s">
        <v>413</v>
      </c>
      <c r="G86" s="111" t="s">
        <v>413</v>
      </c>
      <c r="H86" s="111" t="s">
        <v>413</v>
      </c>
    </row>
    <row r="87" spans="1:8" s="5" customFormat="1">
      <c r="A87" s="8" t="s">
        <v>138</v>
      </c>
      <c r="B87" s="6">
        <v>2020</v>
      </c>
      <c r="C87" s="118" t="str">
        <f>'ІІ. Розр. з бюджетом'!C12</f>
        <v>-</v>
      </c>
      <c r="D87" s="111" t="s">
        <v>413</v>
      </c>
      <c r="E87" s="111" t="s">
        <v>413</v>
      </c>
      <c r="F87" s="111" t="s">
        <v>413</v>
      </c>
      <c r="G87" s="111" t="s">
        <v>413</v>
      </c>
      <c r="H87" s="111" t="s">
        <v>413</v>
      </c>
    </row>
    <row r="88" spans="1:8" s="5" customFormat="1">
      <c r="A88" s="46" t="s">
        <v>65</v>
      </c>
      <c r="B88" s="6">
        <v>2030</v>
      </c>
      <c r="C88" s="118" t="str">
        <f>'ІІ. Розр. з бюджетом'!C13</f>
        <v>-</v>
      </c>
      <c r="D88" s="111" t="s">
        <v>413</v>
      </c>
      <c r="E88" s="111" t="s">
        <v>413</v>
      </c>
      <c r="F88" s="111" t="s">
        <v>413</v>
      </c>
      <c r="G88" s="111" t="s">
        <v>413</v>
      </c>
      <c r="H88" s="111" t="s">
        <v>413</v>
      </c>
    </row>
    <row r="89" spans="1:8" s="5" customFormat="1">
      <c r="A89" s="46" t="s">
        <v>27</v>
      </c>
      <c r="B89" s="6">
        <v>2040</v>
      </c>
      <c r="C89" s="118" t="str">
        <f>'ІІ. Розр. з бюджетом'!C15</f>
        <v>-</v>
      </c>
      <c r="D89" s="111" t="s">
        <v>413</v>
      </c>
      <c r="E89" s="111" t="s">
        <v>413</v>
      </c>
      <c r="F89" s="111" t="s">
        <v>413</v>
      </c>
      <c r="G89" s="111" t="s">
        <v>413</v>
      </c>
      <c r="H89" s="111" t="s">
        <v>413</v>
      </c>
    </row>
    <row r="90" spans="1:8" s="5" customFormat="1">
      <c r="A90" s="46" t="s">
        <v>232</v>
      </c>
      <c r="B90" s="6">
        <v>2050</v>
      </c>
      <c r="C90" s="118" t="str">
        <f>'ІІ. Розр. з бюджетом'!C16</f>
        <v>-</v>
      </c>
      <c r="D90" s="111" t="s">
        <v>413</v>
      </c>
      <c r="E90" s="111" t="s">
        <v>413</v>
      </c>
      <c r="F90" s="111" t="s">
        <v>413</v>
      </c>
      <c r="G90" s="111" t="s">
        <v>413</v>
      </c>
      <c r="H90" s="111" t="s">
        <v>413</v>
      </c>
    </row>
    <row r="91" spans="1:8" s="5" customFormat="1">
      <c r="A91" s="46" t="s">
        <v>233</v>
      </c>
      <c r="B91" s="6">
        <v>2060</v>
      </c>
      <c r="C91" s="118" t="str">
        <f>'ІІ. Розр. з бюджетом'!C17</f>
        <v>-</v>
      </c>
      <c r="D91" s="111" t="s">
        <v>413</v>
      </c>
      <c r="E91" s="111" t="s">
        <v>413</v>
      </c>
      <c r="F91" s="111" t="s">
        <v>413</v>
      </c>
      <c r="G91" s="111" t="s">
        <v>413</v>
      </c>
      <c r="H91" s="111" t="s">
        <v>413</v>
      </c>
    </row>
    <row r="92" spans="1:8" s="5" customFormat="1" ht="41.25" customHeight="1">
      <c r="A92" s="46" t="s">
        <v>56</v>
      </c>
      <c r="B92" s="6">
        <v>2070</v>
      </c>
      <c r="C92" s="122">
        <f>SUM(C82,C83,C87,C88,C89,C90,C91)+C65</f>
        <v>-5557</v>
      </c>
      <c r="D92" s="122">
        <f>SUM(D82,D83,D87,D88,D89,D90,D91)+D65</f>
        <v>-93631</v>
      </c>
      <c r="E92" s="122">
        <f>SUM(E82,E83,E87,E88,E89,E90,E91)+E65</f>
        <v>139</v>
      </c>
      <c r="F92" s="122">
        <f>SUM(F82,F83,F87,F88,F89,F90,F91)+F65</f>
        <v>5724</v>
      </c>
      <c r="G92" s="111">
        <f>F92-E92</f>
        <v>5585</v>
      </c>
      <c r="H92" s="153">
        <f>(F92/E92)*100</f>
        <v>4117.9856115107914</v>
      </c>
    </row>
    <row r="93" spans="1:8" s="5" customFormat="1" ht="21.75" customHeight="1">
      <c r="A93" s="252" t="s">
        <v>356</v>
      </c>
      <c r="B93" s="253"/>
      <c r="C93" s="253"/>
      <c r="D93" s="253"/>
      <c r="E93" s="253"/>
      <c r="F93" s="253"/>
      <c r="G93" s="253"/>
      <c r="H93" s="254"/>
    </row>
    <row r="94" spans="1:8" s="5" customFormat="1" ht="41.25" customHeight="1">
      <c r="A94" s="71" t="s">
        <v>348</v>
      </c>
      <c r="B94" s="6">
        <v>2110</v>
      </c>
      <c r="C94" s="120">
        <f>'ІІ. Розр. з бюджетом'!C20</f>
        <v>3831</v>
      </c>
      <c r="D94" s="120">
        <f>'ІІ. Розр. з бюджетом'!D20</f>
        <v>4553</v>
      </c>
      <c r="E94" s="120">
        <f>'ІІ. Розр. з бюджетом'!E20</f>
        <v>1829</v>
      </c>
      <c r="F94" s="120">
        <f>'ІІ. Розр. з бюджетом'!F20</f>
        <v>2407</v>
      </c>
      <c r="G94" s="120">
        <f t="shared" ref="G94:G106" si="2">F94-E94</f>
        <v>578</v>
      </c>
      <c r="H94" s="154">
        <f>(F94/E94)*100</f>
        <v>131.60196828868234</v>
      </c>
    </row>
    <row r="95" spans="1:8" s="5" customFormat="1">
      <c r="A95" s="8" t="s">
        <v>258</v>
      </c>
      <c r="B95" s="6">
        <v>2111</v>
      </c>
      <c r="C95" s="111" t="str">
        <f>'ІІ. Розр. з бюджетом'!C21</f>
        <v>-</v>
      </c>
      <c r="D95" s="111" t="str">
        <f>'ІІ. Розр. з бюджетом'!D21</f>
        <v>-</v>
      </c>
      <c r="E95" s="111">
        <f>'ІІ. Розр. з бюджетом'!E21</f>
        <v>-31</v>
      </c>
      <c r="F95" s="111" t="str">
        <f>'ІІ. Розр. з бюджетом'!F21</f>
        <v>-</v>
      </c>
      <c r="G95" s="111" t="s">
        <v>413</v>
      </c>
      <c r="H95" s="153" t="s">
        <v>413</v>
      </c>
    </row>
    <row r="96" spans="1:8" s="5" customFormat="1">
      <c r="A96" s="8" t="s">
        <v>349</v>
      </c>
      <c r="B96" s="6">
        <v>2112</v>
      </c>
      <c r="C96" s="111">
        <f>'ІІ. Розр. з бюджетом'!C22</f>
        <v>3365</v>
      </c>
      <c r="D96" s="111">
        <f>'ІІ. Розр. з бюджетом'!D22</f>
        <v>3937</v>
      </c>
      <c r="E96" s="111">
        <f>'ІІ. Розр. з бюджетом'!E22</f>
        <v>1600</v>
      </c>
      <c r="F96" s="111">
        <f>'ІІ. Розр. з бюджетом'!F22</f>
        <v>2068</v>
      </c>
      <c r="G96" s="111">
        <f t="shared" si="2"/>
        <v>468</v>
      </c>
      <c r="H96" s="153">
        <f>(F96/E96)*100</f>
        <v>129.25</v>
      </c>
    </row>
    <row r="97" spans="1:8" s="5" customFormat="1" ht="19.5" customHeight="1">
      <c r="A97" s="46" t="s">
        <v>350</v>
      </c>
      <c r="B97" s="7">
        <v>2113</v>
      </c>
      <c r="C97" s="111" t="str">
        <f>'ІІ. Розр. з бюджетом'!C23</f>
        <v>-</v>
      </c>
      <c r="D97" s="111" t="s">
        <v>413</v>
      </c>
      <c r="E97" s="111" t="s">
        <v>413</v>
      </c>
      <c r="F97" s="111" t="s">
        <v>413</v>
      </c>
      <c r="G97" s="111" t="s">
        <v>413</v>
      </c>
      <c r="H97" s="111" t="s">
        <v>413</v>
      </c>
    </row>
    <row r="98" spans="1:8" s="5" customFormat="1">
      <c r="A98" s="46" t="s">
        <v>77</v>
      </c>
      <c r="B98" s="7">
        <v>2114</v>
      </c>
      <c r="C98" s="111" t="str">
        <f>'ІІ. Розр. з бюджетом'!C24</f>
        <v>-</v>
      </c>
      <c r="D98" s="111" t="str">
        <f>'ІІ. Розр. з бюджетом'!D24</f>
        <v>-</v>
      </c>
      <c r="E98" s="111" t="str">
        <f>'ІІ. Розр. з бюджетом'!E24</f>
        <v>-</v>
      </c>
      <c r="F98" s="111" t="str">
        <f>'ІІ. Розр. з бюджетом'!F24</f>
        <v>-</v>
      </c>
      <c r="G98" s="111" t="s">
        <v>413</v>
      </c>
      <c r="H98" s="111" t="s">
        <v>413</v>
      </c>
    </row>
    <row r="99" spans="1:8" s="5" customFormat="1" ht="37.5">
      <c r="A99" s="46" t="s">
        <v>351</v>
      </c>
      <c r="B99" s="7">
        <v>2115</v>
      </c>
      <c r="C99" s="111" t="str">
        <f>'ІІ. Розр. з бюджетом'!C25</f>
        <v>-</v>
      </c>
      <c r="D99" s="111" t="str">
        <f>'ІІ. Розр. з бюджетом'!D25</f>
        <v>-</v>
      </c>
      <c r="E99" s="111" t="str">
        <f>'ІІ. Розр. з бюджетом'!E25</f>
        <v>-</v>
      </c>
      <c r="F99" s="111" t="str">
        <f>'ІІ. Розр. з бюджетом'!F25</f>
        <v>-</v>
      </c>
      <c r="G99" s="111" t="s">
        <v>413</v>
      </c>
      <c r="H99" s="111" t="s">
        <v>413</v>
      </c>
    </row>
    <row r="100" spans="1:8" s="5" customFormat="1">
      <c r="A100" s="46" t="s">
        <v>92</v>
      </c>
      <c r="B100" s="7">
        <v>2116</v>
      </c>
      <c r="C100" s="111" t="str">
        <f>'ІІ. Розр. з бюджетом'!C26</f>
        <v>-</v>
      </c>
      <c r="D100" s="111" t="str">
        <f>'ІІ. Розр. з бюджетом'!D26</f>
        <v>-</v>
      </c>
      <c r="E100" s="111" t="str">
        <f>'ІІ. Розр. з бюджетом'!E26</f>
        <v>-</v>
      </c>
      <c r="F100" s="111" t="str">
        <f>'ІІ. Розр. з бюджетом'!F26</f>
        <v>-</v>
      </c>
      <c r="G100" s="111" t="s">
        <v>413</v>
      </c>
      <c r="H100" s="111" t="s">
        <v>413</v>
      </c>
    </row>
    <row r="101" spans="1:8" s="5" customFormat="1">
      <c r="A101" s="46" t="s">
        <v>372</v>
      </c>
      <c r="B101" s="7">
        <v>2117</v>
      </c>
      <c r="C101" s="111">
        <f>'ІІ. Розр. з бюджетом'!C27</f>
        <v>466</v>
      </c>
      <c r="D101" s="111">
        <f>'ІІ. Розр. з бюджетом'!D27</f>
        <v>616</v>
      </c>
      <c r="E101" s="111">
        <f>'ІІ. Розр. з бюджетом'!E27</f>
        <v>260</v>
      </c>
      <c r="F101" s="111">
        <f>'ІІ. Розр. з бюджетом'!F27</f>
        <v>339</v>
      </c>
      <c r="G101" s="111" t="s">
        <v>413</v>
      </c>
      <c r="H101" s="111" t="s">
        <v>413</v>
      </c>
    </row>
    <row r="102" spans="1:8" s="5" customFormat="1" ht="21.75" customHeight="1">
      <c r="A102" s="71" t="s">
        <v>352</v>
      </c>
      <c r="B102" s="52">
        <v>2120</v>
      </c>
      <c r="C102" s="138">
        <f>'ІІ. Розр. з бюджетом'!C30</f>
        <v>3123</v>
      </c>
      <c r="D102" s="138">
        <f>'ІІ. Розр. з бюджетом'!D30</f>
        <v>3874</v>
      </c>
      <c r="E102" s="138">
        <f>'ІІ. Розр. з бюджетом'!E30</f>
        <v>1939</v>
      </c>
      <c r="F102" s="138">
        <f>'ІІ. Розр. з бюджетом'!F30</f>
        <v>2304</v>
      </c>
      <c r="G102" s="120">
        <f t="shared" si="2"/>
        <v>365</v>
      </c>
      <c r="H102" s="154">
        <f>(F102/E102)*100</f>
        <v>118.82413615265601</v>
      </c>
    </row>
    <row r="103" spans="1:8" s="5" customFormat="1" ht="37.5">
      <c r="A103" s="71" t="s">
        <v>353</v>
      </c>
      <c r="B103" s="52">
        <v>2130</v>
      </c>
      <c r="C103" s="138">
        <f>'ІІ. Розр. з бюджетом'!C35</f>
        <v>3380</v>
      </c>
      <c r="D103" s="138">
        <f>'ІІ. Розр. з бюджетом'!D35</f>
        <v>4340</v>
      </c>
      <c r="E103" s="138">
        <f>'ІІ. Розр. з бюджетом'!E35</f>
        <v>1875</v>
      </c>
      <c r="F103" s="138">
        <f>'ІІ. Розр. з бюджетом'!F35</f>
        <v>2184</v>
      </c>
      <c r="G103" s="120">
        <f t="shared" si="2"/>
        <v>309</v>
      </c>
      <c r="H103" s="154">
        <f>(F103/E103)*100</f>
        <v>116.48</v>
      </c>
    </row>
    <row r="104" spans="1:8" s="5" customFormat="1" ht="60.75" customHeight="1">
      <c r="A104" s="87" t="s">
        <v>373</v>
      </c>
      <c r="B104" s="7">
        <v>2131</v>
      </c>
      <c r="C104" s="118">
        <f>'ІІ. Розр. з бюджетом'!C36</f>
        <v>0</v>
      </c>
      <c r="D104" s="118">
        <f>'ІІ. Розр. з бюджетом'!D36</f>
        <v>0</v>
      </c>
      <c r="E104" s="118">
        <f>'ІІ. Розр. з бюджетом'!E36</f>
        <v>0</v>
      </c>
      <c r="F104" s="118">
        <f>'ІІ. Розр. з бюджетом'!F36</f>
        <v>0</v>
      </c>
      <c r="G104" s="111">
        <f t="shared" si="2"/>
        <v>0</v>
      </c>
      <c r="H104" s="153" t="s">
        <v>413</v>
      </c>
    </row>
    <row r="105" spans="1:8" s="5" customFormat="1" ht="19.5" customHeight="1">
      <c r="A105" s="87" t="s">
        <v>354</v>
      </c>
      <c r="B105" s="7">
        <v>2133</v>
      </c>
      <c r="C105" s="118">
        <f>'ІІ. Розр. з бюджетом'!C38</f>
        <v>3154</v>
      </c>
      <c r="D105" s="118">
        <f>'ІІ. Розр. з бюджетом'!D38</f>
        <v>4048</v>
      </c>
      <c r="E105" s="118">
        <f>'ІІ. Розр. з бюджетом'!E38</f>
        <v>1750</v>
      </c>
      <c r="F105" s="118">
        <f>'ІІ. Розр. з бюджетом'!F38</f>
        <v>2041</v>
      </c>
      <c r="G105" s="111">
        <f t="shared" si="2"/>
        <v>291</v>
      </c>
      <c r="H105" s="153">
        <f>(F105/E105)*100</f>
        <v>116.62857142857143</v>
      </c>
    </row>
    <row r="106" spans="1:8" s="5" customFormat="1" ht="22.5" customHeight="1" thickBot="1">
      <c r="A106" s="86" t="s">
        <v>355</v>
      </c>
      <c r="B106" s="7">
        <v>2200</v>
      </c>
      <c r="C106" s="138">
        <f>'ІІ. Розр. з бюджетом'!C43</f>
        <v>10333</v>
      </c>
      <c r="D106" s="138">
        <f>'ІІ. Розр. з бюджетом'!D43</f>
        <v>12767</v>
      </c>
      <c r="E106" s="138">
        <f>'ІІ. Розр. з бюджетом'!E43</f>
        <v>5643</v>
      </c>
      <c r="F106" s="138">
        <f>'ІІ. Розр. з бюджетом'!F43</f>
        <v>6895</v>
      </c>
      <c r="G106" s="120">
        <f t="shared" si="2"/>
        <v>1252</v>
      </c>
      <c r="H106" s="154">
        <f>(F106/E106)*100</f>
        <v>122.18678008151693</v>
      </c>
    </row>
    <row r="107" spans="1:8" s="5" customFormat="1" ht="19.5" thickBot="1">
      <c r="A107" s="238" t="s">
        <v>293</v>
      </c>
      <c r="B107" s="239"/>
      <c r="C107" s="239"/>
      <c r="D107" s="239"/>
      <c r="E107" s="239"/>
      <c r="F107" s="239"/>
      <c r="G107" s="239"/>
      <c r="H107" s="240"/>
    </row>
    <row r="108" spans="1:8" s="5" customFormat="1" ht="20.100000000000001" customHeight="1">
      <c r="A108" s="124" t="s">
        <v>290</v>
      </c>
      <c r="B108" s="9">
        <v>3405</v>
      </c>
      <c r="C108" s="138" t="str">
        <f>'ІІІ. Рух грош. коштів'!C69</f>
        <v>-</v>
      </c>
      <c r="D108" s="138" t="str">
        <f>'ІІІ. Рух грош. коштів'!D69</f>
        <v>-</v>
      </c>
      <c r="E108" s="138" t="str">
        <f>'ІІІ. Рух грош. коштів'!E69</f>
        <v>-</v>
      </c>
      <c r="F108" s="138" t="str">
        <f>'ІІІ. Рух грош. коштів'!F69</f>
        <v>-</v>
      </c>
      <c r="G108" s="138" t="str">
        <f>'ІІІ. Рух грош. коштів'!G69</f>
        <v>-</v>
      </c>
      <c r="H108" s="138" t="str">
        <f>'ІІІ. Рух грош. коштів'!H69</f>
        <v>-</v>
      </c>
    </row>
    <row r="109" spans="1:8" s="5" customFormat="1" ht="20.100000000000001" customHeight="1">
      <c r="A109" s="87" t="s">
        <v>345</v>
      </c>
      <c r="B109" s="139">
        <v>3030</v>
      </c>
      <c r="C109" s="118">
        <f>'ІІІ. Рух грош. коштів'!C11</f>
        <v>4220.8999999999996</v>
      </c>
      <c r="D109" s="118">
        <f>'ІІІ. Рух грош. коштів'!D11</f>
        <v>4962.8</v>
      </c>
      <c r="E109" s="118">
        <f>'ІІІ. Рух грош. коштів'!E11</f>
        <v>3304</v>
      </c>
      <c r="F109" s="118">
        <f>'ІІІ. Рух грош. коштів'!F11</f>
        <v>2481.4</v>
      </c>
      <c r="G109" s="138" t="str">
        <f>'ІІІ. Рух грош. коштів'!G70</f>
        <v>-</v>
      </c>
      <c r="H109" s="138" t="str">
        <f>'ІІІ. Рух грош. коштів'!H70</f>
        <v>-</v>
      </c>
    </row>
    <row r="110" spans="1:8" s="5" customFormat="1">
      <c r="A110" s="87" t="s">
        <v>282</v>
      </c>
      <c r="B110" s="139">
        <v>3195</v>
      </c>
      <c r="C110" s="118" t="str">
        <f>'ІІІ. Рух грош. коштів'!C37</f>
        <v>-</v>
      </c>
      <c r="D110" s="118" t="str">
        <f>'ІІІ. Рух грош. коштів'!D37</f>
        <v>-</v>
      </c>
      <c r="E110" s="118" t="str">
        <f>'ІІІ. Рух грош. коштів'!E37</f>
        <v>-</v>
      </c>
      <c r="F110" s="118" t="str">
        <f>'ІІІ. Рух грош. коштів'!F37</f>
        <v>-</v>
      </c>
      <c r="G110" s="138" t="str">
        <f>'ІІІ. Рух грош. коштів'!G71</f>
        <v>-</v>
      </c>
      <c r="H110" s="138" t="str">
        <f>'ІІІ. Рух грош. коштів'!H71</f>
        <v>-</v>
      </c>
    </row>
    <row r="111" spans="1:8">
      <c r="A111" s="87" t="s">
        <v>122</v>
      </c>
      <c r="B111" s="139">
        <v>3295</v>
      </c>
      <c r="C111" s="118" t="str">
        <f>'ІІІ. Рух грош. коштів'!C50</f>
        <v>-</v>
      </c>
      <c r="D111" s="118" t="str">
        <f>'ІІІ. Рух грош. коштів'!D50</f>
        <v>-</v>
      </c>
      <c r="E111" s="118" t="str">
        <f>'ІІІ. Рух грош. коштів'!E50</f>
        <v>-</v>
      </c>
      <c r="F111" s="118" t="str">
        <f>'ІІІ. Рух грош. коштів'!F50</f>
        <v>-</v>
      </c>
      <c r="G111" s="138">
        <f>'ІІІ. Рух грош. коштів'!G72</f>
        <v>0</v>
      </c>
      <c r="H111" s="138">
        <f>'ІІІ. Рух грош. коштів'!H72</f>
        <v>0</v>
      </c>
    </row>
    <row r="112" spans="1:8" s="5" customFormat="1">
      <c r="A112" s="87" t="s">
        <v>292</v>
      </c>
      <c r="B112" s="9">
        <v>3395</v>
      </c>
      <c r="C112" s="118" t="str">
        <f>'ІІІ. Рух грош. коштів'!C67</f>
        <v>-</v>
      </c>
      <c r="D112" s="118" t="str">
        <f>'ІІІ. Рух грош. коштів'!D67</f>
        <v>-</v>
      </c>
      <c r="E112" s="118" t="str">
        <f>'ІІІ. Рух грош. коштів'!E67</f>
        <v>-</v>
      </c>
      <c r="F112" s="118" t="str">
        <f>'ІІІ. Рух грош. коштів'!F67</f>
        <v>-</v>
      </c>
      <c r="G112" s="138">
        <f>'ІІІ. Рух грош. коштів'!G74</f>
        <v>0</v>
      </c>
      <c r="H112" s="138">
        <f>'ІІІ. Рух грош. коштів'!H74</f>
        <v>0</v>
      </c>
    </row>
    <row r="113" spans="1:8" s="5" customFormat="1">
      <c r="A113" s="87" t="s">
        <v>125</v>
      </c>
      <c r="B113" s="9">
        <v>3410</v>
      </c>
      <c r="C113" s="118" t="str">
        <f>'ІІІ. Рух грош. коштів'!C70</f>
        <v>-</v>
      </c>
      <c r="D113" s="118" t="str">
        <f>'ІІІ. Рух грош. коштів'!D70</f>
        <v>-</v>
      </c>
      <c r="E113" s="118" t="str">
        <f>'ІІІ. Рух грош. коштів'!E70</f>
        <v>-</v>
      </c>
      <c r="F113" s="118" t="str">
        <f>'ІІІ. Рух грош. коштів'!F70</f>
        <v>-</v>
      </c>
      <c r="G113" s="138">
        <f>'ІІІ. Рух грош. коштів'!G75</f>
        <v>0</v>
      </c>
      <c r="H113" s="138">
        <f>'ІІІ. Рух грош. коштів'!H75</f>
        <v>0</v>
      </c>
    </row>
    <row r="114" spans="1:8" s="5" customFormat="1" ht="19.5" thickBot="1">
      <c r="A114" s="125" t="s">
        <v>291</v>
      </c>
      <c r="B114" s="9">
        <v>3415</v>
      </c>
      <c r="C114" s="119">
        <f>SUM(C108,C110:C113)</f>
        <v>0</v>
      </c>
      <c r="D114" s="119">
        <f>SUM(D108,D110:D113)</f>
        <v>0</v>
      </c>
      <c r="E114" s="119">
        <f>SUM(E108,E110:E113)</f>
        <v>0</v>
      </c>
      <c r="F114" s="119">
        <f>SUM(F108,F110:F113)</f>
        <v>0</v>
      </c>
      <c r="G114" s="120">
        <f>F114-E114</f>
        <v>0</v>
      </c>
      <c r="H114" s="138">
        <f>'ІІІ. Рух грош. коштів'!H76</f>
        <v>0</v>
      </c>
    </row>
    <row r="115" spans="1:8" s="5" customFormat="1" ht="19.5" thickBot="1">
      <c r="A115" s="244" t="s">
        <v>294</v>
      </c>
      <c r="B115" s="245"/>
      <c r="C115" s="245"/>
      <c r="D115" s="245"/>
      <c r="E115" s="245"/>
      <c r="F115" s="245"/>
      <c r="G115" s="245"/>
      <c r="H115" s="246"/>
    </row>
    <row r="116" spans="1:8" s="5" customFormat="1" ht="20.100000000000001" customHeight="1">
      <c r="A116" s="124" t="s">
        <v>234</v>
      </c>
      <c r="B116" s="126">
        <v>4000</v>
      </c>
      <c r="C116" s="127">
        <f>SUM(C117:C122)</f>
        <v>781</v>
      </c>
      <c r="D116" s="127">
        <f>SUM(D117:D122)</f>
        <v>221</v>
      </c>
      <c r="E116" s="127">
        <f>SUM(E117:E122)</f>
        <v>116</v>
      </c>
      <c r="F116" s="127">
        <f>SUM(F117:F122)</f>
        <v>160</v>
      </c>
      <c r="G116" s="120">
        <f t="shared" ref="G116:G122" si="3">F116-E116</f>
        <v>44</v>
      </c>
      <c r="H116" s="154">
        <f>(F116/E116)*100</f>
        <v>137.93103448275863</v>
      </c>
    </row>
    <row r="117" spans="1:8" s="5" customFormat="1" ht="20.100000000000001" customHeight="1">
      <c r="A117" s="8" t="s">
        <v>1</v>
      </c>
      <c r="B117" s="66" t="s">
        <v>153</v>
      </c>
      <c r="C117" s="118">
        <f>'IV. Кап. інвестиції'!C8</f>
        <v>0</v>
      </c>
      <c r="D117" s="118">
        <f>'IV. Кап. інвестиції'!D8</f>
        <v>0</v>
      </c>
      <c r="E117" s="118">
        <f>'IV. Кап. інвестиції'!E8</f>
        <v>0</v>
      </c>
      <c r="F117" s="118">
        <f>'IV. Кап. інвестиції'!F8</f>
        <v>0</v>
      </c>
      <c r="G117" s="111">
        <f t="shared" si="3"/>
        <v>0</v>
      </c>
      <c r="H117" s="182" t="s">
        <v>413</v>
      </c>
    </row>
    <row r="118" spans="1:8" s="5" customFormat="1" ht="20.100000000000001" customHeight="1">
      <c r="A118" s="8" t="s">
        <v>2</v>
      </c>
      <c r="B118" s="65">
        <v>4020</v>
      </c>
      <c r="C118" s="118" t="str">
        <f>'IV. Кап. інвестиції'!C9</f>
        <v>-</v>
      </c>
      <c r="D118" s="118">
        <f>'IV. Кап. інвестиції'!D9</f>
        <v>0</v>
      </c>
      <c r="E118" s="118">
        <f>'IV. Кап. інвестиції'!E9</f>
        <v>0</v>
      </c>
      <c r="F118" s="118">
        <f>'IV. Кап. інвестиції'!F9</f>
        <v>0</v>
      </c>
      <c r="G118" s="111">
        <f t="shared" si="3"/>
        <v>0</v>
      </c>
      <c r="H118" s="153" t="s">
        <v>413</v>
      </c>
    </row>
    <row r="119" spans="1:8" s="5" customFormat="1" ht="20.100000000000001" customHeight="1">
      <c r="A119" s="8" t="s">
        <v>30</v>
      </c>
      <c r="B119" s="66">
        <v>4030</v>
      </c>
      <c r="C119" s="118">
        <f>'IV. Кап. інвестиції'!C10</f>
        <v>61</v>
      </c>
      <c r="D119" s="118">
        <f>'IV. Кап. інвестиції'!D10</f>
        <v>221</v>
      </c>
      <c r="E119" s="118">
        <f>'IV. Кап. інвестиції'!E10</f>
        <v>94</v>
      </c>
      <c r="F119" s="118">
        <f>'IV. Кап. інвестиції'!F10</f>
        <v>160</v>
      </c>
      <c r="G119" s="111">
        <f t="shared" si="3"/>
        <v>66</v>
      </c>
      <c r="H119" s="153">
        <f>(F119/E119)*100</f>
        <v>170.21276595744681</v>
      </c>
    </row>
    <row r="120" spans="1:8" s="5" customFormat="1">
      <c r="A120" s="8" t="s">
        <v>3</v>
      </c>
      <c r="B120" s="65">
        <v>4040</v>
      </c>
      <c r="C120" s="118">
        <f>'IV. Кап. інвестиції'!C11</f>
        <v>13</v>
      </c>
      <c r="D120" s="118">
        <f>'IV. Кап. інвестиції'!D11</f>
        <v>0</v>
      </c>
      <c r="E120" s="118">
        <f>'IV. Кап. інвестиції'!E11</f>
        <v>22</v>
      </c>
      <c r="F120" s="118">
        <f>'IV. Кап. інвестиції'!F11</f>
        <v>0</v>
      </c>
      <c r="G120" s="111">
        <f t="shared" si="3"/>
        <v>-22</v>
      </c>
      <c r="H120" s="153">
        <f>(F120/E120)*100</f>
        <v>0</v>
      </c>
    </row>
    <row r="121" spans="1:8" s="5" customFormat="1" ht="37.5">
      <c r="A121" s="8" t="s">
        <v>64</v>
      </c>
      <c r="B121" s="66">
        <v>4050</v>
      </c>
      <c r="C121" s="118">
        <f>'IV. Кап. інвестиції'!C12</f>
        <v>0</v>
      </c>
      <c r="D121" s="118">
        <f>'IV. Кап. інвестиції'!D12</f>
        <v>0</v>
      </c>
      <c r="E121" s="118" t="str">
        <f>'IV. Кап. інвестиції'!E12</f>
        <v>-</v>
      </c>
      <c r="F121" s="118">
        <f>'IV. Кап. інвестиції'!F12</f>
        <v>0</v>
      </c>
      <c r="G121" s="111"/>
      <c r="H121" s="153" t="s">
        <v>413</v>
      </c>
    </row>
    <row r="122" spans="1:8" s="5" customFormat="1">
      <c r="A122" s="8" t="s">
        <v>245</v>
      </c>
      <c r="B122" s="66">
        <v>4060</v>
      </c>
      <c r="C122" s="118">
        <f>'IV. Кап. інвестиції'!C13</f>
        <v>707</v>
      </c>
      <c r="D122" s="118">
        <f>'IV. Кап. інвестиції'!D13</f>
        <v>0</v>
      </c>
      <c r="E122" s="118">
        <f>'IV. Кап. інвестиції'!E13</f>
        <v>0</v>
      </c>
      <c r="F122" s="118">
        <f>'IV. Кап. інвестиції'!F13</f>
        <v>0</v>
      </c>
      <c r="G122" s="111">
        <f t="shared" si="3"/>
        <v>0</v>
      </c>
      <c r="H122" s="153" t="s">
        <v>413</v>
      </c>
    </row>
    <row r="123" spans="1:8" s="5" customFormat="1" ht="20.100000000000001" customHeight="1">
      <c r="A123" s="86" t="s">
        <v>235</v>
      </c>
      <c r="B123" s="126">
        <v>4000</v>
      </c>
      <c r="C123" s="119">
        <f>SUM(C124:C127)</f>
        <v>0</v>
      </c>
      <c r="D123" s="119">
        <f>SUM(D124:D127)</f>
        <v>0</v>
      </c>
      <c r="E123" s="119">
        <f>SUM(E124:E127)</f>
        <v>94</v>
      </c>
      <c r="F123" s="119">
        <f>SUM(F124:F127)</f>
        <v>160</v>
      </c>
      <c r="G123" s="120">
        <f>F123-E123</f>
        <v>66</v>
      </c>
      <c r="H123" s="154">
        <f>(F123/E123)*100</f>
        <v>170.21276595744681</v>
      </c>
    </row>
    <row r="124" spans="1:8" s="5" customFormat="1" ht="20.100000000000001" customHeight="1">
      <c r="A124" s="46" t="s">
        <v>374</v>
      </c>
      <c r="B124" s="128" t="s">
        <v>236</v>
      </c>
      <c r="C124" s="169"/>
      <c r="D124" s="169"/>
      <c r="E124" s="118">
        <f>'6.2. Інша інфо_2'!M36</f>
        <v>0</v>
      </c>
      <c r="F124" s="118">
        <f>'6.2. Інша інфо_2'!N36</f>
        <v>0</v>
      </c>
      <c r="G124" s="111">
        <f>F124-E124</f>
        <v>0</v>
      </c>
      <c r="H124" s="153" t="s">
        <v>413</v>
      </c>
    </row>
    <row r="125" spans="1:8" s="5" customFormat="1" ht="20.100000000000001" customHeight="1">
      <c r="A125" s="46" t="s">
        <v>375</v>
      </c>
      <c r="B125" s="128" t="s">
        <v>237</v>
      </c>
      <c r="C125" s="169"/>
      <c r="D125" s="169"/>
      <c r="E125" s="118">
        <f>'6.2. Інша інфо_2'!Q36</f>
        <v>0</v>
      </c>
      <c r="F125" s="118">
        <f>'6.2. Інша інфо_2'!R36</f>
        <v>0</v>
      </c>
      <c r="G125" s="111">
        <f>F125-E125</f>
        <v>0</v>
      </c>
      <c r="H125" s="153" t="s">
        <v>413</v>
      </c>
    </row>
    <row r="126" spans="1:8" s="5" customFormat="1" ht="20.100000000000001" customHeight="1">
      <c r="A126" s="46" t="s">
        <v>197</v>
      </c>
      <c r="B126" s="128" t="s">
        <v>238</v>
      </c>
      <c r="C126" s="169"/>
      <c r="D126" s="169"/>
      <c r="E126" s="118">
        <f>'6.2. Інша інфо_2'!U36</f>
        <v>94</v>
      </c>
      <c r="F126" s="118">
        <f>'6.2. Інша інфо_2'!V36</f>
        <v>160</v>
      </c>
      <c r="G126" s="111">
        <f>F126-E126</f>
        <v>66</v>
      </c>
      <c r="H126" s="153">
        <f>(F126/E126)*100</f>
        <v>170.21276595744681</v>
      </c>
    </row>
    <row r="127" spans="1:8" s="5" customFormat="1" ht="20.100000000000001" customHeight="1" thickBot="1">
      <c r="A127" s="143" t="s">
        <v>376</v>
      </c>
      <c r="B127" s="144" t="s">
        <v>239</v>
      </c>
      <c r="C127" s="170"/>
      <c r="D127" s="170"/>
      <c r="E127" s="123">
        <f>'6.2. Інша інфо_2'!Y36</f>
        <v>0</v>
      </c>
      <c r="F127" s="123">
        <f>'6.2. Інша інфо_2'!Z36</f>
        <v>0</v>
      </c>
      <c r="G127" s="123">
        <f>F127-E127</f>
        <v>0</v>
      </c>
      <c r="H127" s="165" t="s">
        <v>413</v>
      </c>
    </row>
    <row r="128" spans="1:8" s="5" customFormat="1" ht="19.5" thickBot="1">
      <c r="A128" s="241" t="s">
        <v>149</v>
      </c>
      <c r="B128" s="242"/>
      <c r="C128" s="242"/>
      <c r="D128" s="242"/>
      <c r="E128" s="242"/>
      <c r="F128" s="242"/>
      <c r="G128" s="242"/>
      <c r="H128" s="243"/>
    </row>
    <row r="129" spans="1:8" s="5" customFormat="1">
      <c r="A129" s="129" t="s">
        <v>325</v>
      </c>
      <c r="B129" s="130">
        <v>5040</v>
      </c>
      <c r="C129" s="158">
        <f>(C65/C33)*100</f>
        <v>-14.180723199020084</v>
      </c>
      <c r="D129" s="158">
        <f>(D65/D33)*100</f>
        <v>4.8489362514800805</v>
      </c>
      <c r="E129" s="158">
        <f>(E65/E33)*100</f>
        <v>0.66061498978185451</v>
      </c>
      <c r="F129" s="158">
        <f>(F65/F33)*100</f>
        <v>22.095267505597157</v>
      </c>
      <c r="G129" s="121">
        <f>F129-E129</f>
        <v>21.434652515815301</v>
      </c>
      <c r="H129" s="153">
        <f>(F129/E129)*100</f>
        <v>3344.6512488148906</v>
      </c>
    </row>
    <row r="130" spans="1:8" s="5" customFormat="1">
      <c r="A130" s="129" t="s">
        <v>326</v>
      </c>
      <c r="B130" s="130">
        <v>5020</v>
      </c>
      <c r="C130" s="158">
        <f>(C65/C141)*100</f>
        <v>-0.37103335828255019</v>
      </c>
      <c r="D130" s="158">
        <f>(D65/D141)*100</f>
        <v>0.19739276729266375</v>
      </c>
      <c r="E130" s="169" t="s">
        <v>413</v>
      </c>
      <c r="F130" s="169" t="s">
        <v>413</v>
      </c>
      <c r="G130" s="169" t="s">
        <v>413</v>
      </c>
      <c r="H130" s="169" t="s">
        <v>413</v>
      </c>
    </row>
    <row r="131" spans="1:8" s="5" customFormat="1">
      <c r="A131" s="87" t="s">
        <v>327</v>
      </c>
      <c r="B131" s="6">
        <v>5030</v>
      </c>
      <c r="C131" s="121">
        <f>(C65/C147)*100</f>
        <v>-0.40104761691689139</v>
      </c>
      <c r="D131" s="121">
        <f>(D65/D147)*100</f>
        <v>0.21797471527643039</v>
      </c>
      <c r="E131" s="169" t="s">
        <v>413</v>
      </c>
      <c r="F131" s="169" t="s">
        <v>413</v>
      </c>
      <c r="G131" s="169" t="s">
        <v>413</v>
      </c>
      <c r="H131" s="169" t="s">
        <v>413</v>
      </c>
    </row>
    <row r="132" spans="1:8" s="5" customFormat="1">
      <c r="A132" s="131" t="s">
        <v>157</v>
      </c>
      <c r="B132" s="132">
        <v>5110</v>
      </c>
      <c r="C132" s="159">
        <f>C147/C144</f>
        <v>12.361903147526943</v>
      </c>
      <c r="D132" s="159">
        <f>D147/D144</f>
        <v>9.5905775025935753</v>
      </c>
      <c r="E132" s="169" t="s">
        <v>413</v>
      </c>
      <c r="F132" s="169" t="s">
        <v>413</v>
      </c>
      <c r="G132" s="169" t="s">
        <v>413</v>
      </c>
      <c r="H132" s="169" t="s">
        <v>413</v>
      </c>
    </row>
    <row r="133" spans="1:8" s="5" customFormat="1" ht="21.75" customHeight="1" thickBot="1">
      <c r="A133" s="166" t="s">
        <v>328</v>
      </c>
      <c r="B133" s="167">
        <v>5220</v>
      </c>
      <c r="C133" s="168">
        <f>C138/C137</f>
        <v>0.38804835947045185</v>
      </c>
      <c r="D133" s="168">
        <f>D138/D137</f>
        <v>0.4063618861444685</v>
      </c>
      <c r="E133" s="169" t="s">
        <v>413</v>
      </c>
      <c r="F133" s="169" t="s">
        <v>413</v>
      </c>
      <c r="G133" s="169" t="s">
        <v>413</v>
      </c>
      <c r="H133" s="169" t="s">
        <v>413</v>
      </c>
    </row>
    <row r="134" spans="1:8" s="5" customFormat="1" ht="19.5" thickBot="1">
      <c r="A134" s="238" t="s">
        <v>295</v>
      </c>
      <c r="B134" s="239"/>
      <c r="C134" s="239"/>
      <c r="D134" s="239"/>
      <c r="E134" s="239"/>
      <c r="F134" s="239"/>
      <c r="G134" s="239"/>
      <c r="H134" s="240"/>
    </row>
    <row r="135" spans="1:8" s="5" customFormat="1" ht="20.100000000000001" customHeight="1">
      <c r="A135" s="129" t="s">
        <v>318</v>
      </c>
      <c r="B135" s="130">
        <v>6000</v>
      </c>
      <c r="C135" s="169">
        <v>1471110</v>
      </c>
      <c r="D135" s="169">
        <v>1247356</v>
      </c>
      <c r="E135" s="169"/>
      <c r="F135" s="88" t="s">
        <v>370</v>
      </c>
      <c r="G135" s="111">
        <f>D135-C135</f>
        <v>-223754</v>
      </c>
      <c r="H135" s="153">
        <f>(D135/C135)*100</f>
        <v>84.790124463840229</v>
      </c>
    </row>
    <row r="136" spans="1:8" s="5" customFormat="1" ht="20.100000000000001" customHeight="1">
      <c r="A136" s="129" t="s">
        <v>319</v>
      </c>
      <c r="B136" s="130">
        <v>6001</v>
      </c>
      <c r="C136" s="148">
        <v>1468042</v>
      </c>
      <c r="D136" s="148">
        <v>1243863</v>
      </c>
      <c r="E136" s="148" t="s">
        <v>413</v>
      </c>
      <c r="F136" s="88" t="s">
        <v>370</v>
      </c>
      <c r="G136" s="111">
        <f t="shared" ref="G136:G147" si="4">D136-C136</f>
        <v>-224179</v>
      </c>
      <c r="H136" s="153">
        <f t="shared" ref="H136:H147" si="5">(D136/C136)*100</f>
        <v>84.729387851301254</v>
      </c>
    </row>
    <row r="137" spans="1:8" s="5" customFormat="1" ht="20.100000000000001" customHeight="1">
      <c r="A137" s="129" t="s">
        <v>320</v>
      </c>
      <c r="B137" s="130">
        <v>6002</v>
      </c>
      <c r="C137" s="169">
        <v>2398951</v>
      </c>
      <c r="D137" s="169">
        <v>2095322</v>
      </c>
      <c r="E137" s="169" t="s">
        <v>413</v>
      </c>
      <c r="F137" s="88" t="s">
        <v>370</v>
      </c>
      <c r="G137" s="111">
        <f t="shared" si="4"/>
        <v>-303629</v>
      </c>
      <c r="H137" s="153">
        <f t="shared" si="5"/>
        <v>87.343259616390668</v>
      </c>
    </row>
    <row r="138" spans="1:8" s="5" customFormat="1" ht="20.100000000000001" customHeight="1">
      <c r="A138" s="129" t="s">
        <v>321</v>
      </c>
      <c r="B138" s="130">
        <v>6003</v>
      </c>
      <c r="C138" s="169">
        <v>930909</v>
      </c>
      <c r="D138" s="169">
        <v>851459</v>
      </c>
      <c r="E138" s="169" t="s">
        <v>413</v>
      </c>
      <c r="F138" s="88" t="s">
        <v>370</v>
      </c>
      <c r="G138" s="111">
        <f t="shared" si="4"/>
        <v>-79450</v>
      </c>
      <c r="H138" s="153">
        <f t="shared" si="5"/>
        <v>91.465331197786242</v>
      </c>
    </row>
    <row r="139" spans="1:8" s="5" customFormat="1" ht="20.100000000000001" customHeight="1">
      <c r="A139" s="87" t="s">
        <v>322</v>
      </c>
      <c r="B139" s="6">
        <v>6010</v>
      </c>
      <c r="C139" s="169">
        <v>26599</v>
      </c>
      <c r="D139" s="169">
        <v>38912</v>
      </c>
      <c r="E139" s="169"/>
      <c r="F139" s="88" t="s">
        <v>370</v>
      </c>
      <c r="G139" s="111">
        <f t="shared" si="4"/>
        <v>12313</v>
      </c>
      <c r="H139" s="153">
        <f t="shared" si="5"/>
        <v>146.29121395541185</v>
      </c>
    </row>
    <row r="140" spans="1:8" s="5" customFormat="1">
      <c r="A140" s="87" t="s">
        <v>323</v>
      </c>
      <c r="B140" s="6">
        <v>6011</v>
      </c>
      <c r="C140" s="169">
        <v>1437</v>
      </c>
      <c r="D140" s="169">
        <v>1605</v>
      </c>
      <c r="E140" s="169" t="s">
        <v>413</v>
      </c>
      <c r="F140" s="88" t="s">
        <v>370</v>
      </c>
      <c r="G140" s="111">
        <f t="shared" si="4"/>
        <v>168</v>
      </c>
      <c r="H140" s="153">
        <f t="shared" si="5"/>
        <v>111.69102296450939</v>
      </c>
    </row>
    <row r="141" spans="1:8" s="5" customFormat="1" ht="20.100000000000001" customHeight="1">
      <c r="A141" s="86" t="s">
        <v>180</v>
      </c>
      <c r="B141" s="6">
        <v>6020</v>
      </c>
      <c r="C141" s="171">
        <v>1497709</v>
      </c>
      <c r="D141" s="171">
        <v>1286268</v>
      </c>
      <c r="E141" s="171" t="s">
        <v>413</v>
      </c>
      <c r="F141" s="88" t="s">
        <v>370</v>
      </c>
      <c r="G141" s="120">
        <f t="shared" si="4"/>
        <v>-211441</v>
      </c>
      <c r="H141" s="154">
        <f t="shared" si="5"/>
        <v>85.882371007986208</v>
      </c>
    </row>
    <row r="142" spans="1:8" s="5" customFormat="1" ht="20.100000000000001" customHeight="1">
      <c r="A142" s="87" t="s">
        <v>126</v>
      </c>
      <c r="B142" s="6">
        <v>6030</v>
      </c>
      <c r="C142" s="169" t="s">
        <v>413</v>
      </c>
      <c r="D142" s="169" t="s">
        <v>413</v>
      </c>
      <c r="E142" s="169" t="s">
        <v>413</v>
      </c>
      <c r="F142" s="88" t="s">
        <v>370</v>
      </c>
      <c r="G142" s="111" t="s">
        <v>413</v>
      </c>
      <c r="H142" s="153" t="s">
        <v>413</v>
      </c>
    </row>
    <row r="143" spans="1:8" s="5" customFormat="1" ht="20.100000000000001" customHeight="1">
      <c r="A143" s="87" t="s">
        <v>127</v>
      </c>
      <c r="B143" s="6">
        <v>6040</v>
      </c>
      <c r="C143" s="169">
        <v>112088</v>
      </c>
      <c r="D143" s="169">
        <v>121454</v>
      </c>
      <c r="E143" s="169" t="s">
        <v>413</v>
      </c>
      <c r="F143" s="88" t="s">
        <v>370</v>
      </c>
      <c r="G143" s="111">
        <f t="shared" si="4"/>
        <v>9366</v>
      </c>
      <c r="H143" s="153">
        <f t="shared" si="5"/>
        <v>108.35593462279638</v>
      </c>
    </row>
    <row r="144" spans="1:8" s="5" customFormat="1" ht="20.100000000000001" customHeight="1">
      <c r="A144" s="86" t="s">
        <v>181</v>
      </c>
      <c r="B144" s="6">
        <v>6050</v>
      </c>
      <c r="C144" s="152">
        <f>SUM(C142:C143)</f>
        <v>112088</v>
      </c>
      <c r="D144" s="152">
        <f>SUM(D142:D143)</f>
        <v>121454</v>
      </c>
      <c r="E144" s="152" t="s">
        <v>413</v>
      </c>
      <c r="F144" s="88" t="s">
        <v>370</v>
      </c>
      <c r="G144" s="120">
        <f t="shared" si="4"/>
        <v>9366</v>
      </c>
      <c r="H144" s="154">
        <f t="shared" si="5"/>
        <v>108.35593462279638</v>
      </c>
    </row>
    <row r="145" spans="1:8" s="5" customFormat="1" ht="20.100000000000001" customHeight="1">
      <c r="A145" s="87" t="s">
        <v>377</v>
      </c>
      <c r="B145" s="6">
        <v>6060</v>
      </c>
      <c r="C145" s="169" t="s">
        <v>413</v>
      </c>
      <c r="D145" s="169" t="s">
        <v>413</v>
      </c>
      <c r="E145" s="169" t="s">
        <v>413</v>
      </c>
      <c r="F145" s="88" t="s">
        <v>370</v>
      </c>
      <c r="G145" s="111" t="s">
        <v>413</v>
      </c>
      <c r="H145" s="153" t="s">
        <v>413</v>
      </c>
    </row>
    <row r="146" spans="1:8" s="5" customFormat="1">
      <c r="A146" s="87" t="s">
        <v>378</v>
      </c>
      <c r="B146" s="6">
        <v>6070</v>
      </c>
      <c r="C146" s="169" t="s">
        <v>413</v>
      </c>
      <c r="D146" s="169" t="s">
        <v>413</v>
      </c>
      <c r="E146" s="169" t="s">
        <v>413</v>
      </c>
      <c r="F146" s="88" t="s">
        <v>370</v>
      </c>
      <c r="G146" s="111" t="s">
        <v>413</v>
      </c>
      <c r="H146" s="153" t="s">
        <v>413</v>
      </c>
    </row>
    <row r="147" spans="1:8" s="5" customFormat="1" ht="20.100000000000001" customHeight="1" thickBot="1">
      <c r="A147" s="86" t="s">
        <v>119</v>
      </c>
      <c r="B147" s="6">
        <v>6080</v>
      </c>
      <c r="C147" s="171">
        <v>1385621</v>
      </c>
      <c r="D147" s="171">
        <v>1164814</v>
      </c>
      <c r="E147" s="171" t="s">
        <v>413</v>
      </c>
      <c r="F147" s="88" t="s">
        <v>370</v>
      </c>
      <c r="G147" s="120">
        <f t="shared" si="4"/>
        <v>-220807</v>
      </c>
      <c r="H147" s="154">
        <f t="shared" si="5"/>
        <v>84.064401448881043</v>
      </c>
    </row>
    <row r="148" spans="1:8" s="5" customFormat="1" ht="19.5" thickBot="1">
      <c r="A148" s="244" t="s">
        <v>296</v>
      </c>
      <c r="B148" s="245"/>
      <c r="C148" s="245"/>
      <c r="D148" s="245"/>
      <c r="E148" s="245"/>
      <c r="F148" s="245"/>
      <c r="G148" s="245"/>
      <c r="H148" s="246"/>
    </row>
    <row r="149" spans="1:8" s="5" customFormat="1" ht="20.100000000000001" customHeight="1">
      <c r="A149" s="124" t="s">
        <v>346</v>
      </c>
      <c r="B149" s="133" t="s">
        <v>297</v>
      </c>
      <c r="C149" s="127">
        <f>SUM(C150:C152)</f>
        <v>0</v>
      </c>
      <c r="D149" s="127">
        <f>SUM(D150:D152)</f>
        <v>0</v>
      </c>
      <c r="E149" s="127">
        <f>SUM(E150:E152)</f>
        <v>0</v>
      </c>
      <c r="F149" s="127">
        <f>SUM(F150:F152)</f>
        <v>0</v>
      </c>
      <c r="G149" s="138">
        <f>F149-E149</f>
        <v>0</v>
      </c>
      <c r="H149" s="154" t="s">
        <v>413</v>
      </c>
    </row>
    <row r="150" spans="1:8" s="5" customFormat="1" ht="20.100000000000001" customHeight="1">
      <c r="A150" s="87" t="s">
        <v>379</v>
      </c>
      <c r="B150" s="134" t="s">
        <v>299</v>
      </c>
      <c r="C150" s="172" t="s">
        <v>413</v>
      </c>
      <c r="D150" s="172" t="s">
        <v>413</v>
      </c>
      <c r="E150" s="118" t="str">
        <f>'6.1. Інша інфо_1'!F66</f>
        <v>-</v>
      </c>
      <c r="F150" s="118" t="str">
        <f>'6.1. Інша інфо_1'!H66</f>
        <v>-</v>
      </c>
      <c r="G150" s="172" t="s">
        <v>413</v>
      </c>
      <c r="H150" s="172" t="s">
        <v>413</v>
      </c>
    </row>
    <row r="151" spans="1:8" s="5" customFormat="1" ht="20.100000000000001" customHeight="1">
      <c r="A151" s="87" t="s">
        <v>380</v>
      </c>
      <c r="B151" s="134" t="s">
        <v>300</v>
      </c>
      <c r="C151" s="172" t="s">
        <v>413</v>
      </c>
      <c r="D151" s="172" t="s">
        <v>413</v>
      </c>
      <c r="E151" s="118" t="str">
        <f>'6.1. Інша інфо_1'!F69</f>
        <v>-</v>
      </c>
      <c r="F151" s="118" t="str">
        <f>'6.1. Інша інфо_1'!H69</f>
        <v>-</v>
      </c>
      <c r="G151" s="172" t="s">
        <v>413</v>
      </c>
      <c r="H151" s="172" t="s">
        <v>413</v>
      </c>
    </row>
    <row r="152" spans="1:8" s="5" customFormat="1" ht="20.100000000000001" customHeight="1">
      <c r="A152" s="87" t="s">
        <v>381</v>
      </c>
      <c r="B152" s="134" t="s">
        <v>301</v>
      </c>
      <c r="C152" s="172" t="s">
        <v>413</v>
      </c>
      <c r="D152" s="172" t="s">
        <v>413</v>
      </c>
      <c r="E152" s="118" t="str">
        <f>'6.1. Інша інфо_1'!F72</f>
        <v>-</v>
      </c>
      <c r="F152" s="118" t="str">
        <f>'6.1. Інша інфо_1'!H72</f>
        <v>-</v>
      </c>
      <c r="G152" s="172" t="s">
        <v>413</v>
      </c>
      <c r="H152" s="172" t="s">
        <v>413</v>
      </c>
    </row>
    <row r="153" spans="1:8" s="5" customFormat="1" ht="20.100000000000001" customHeight="1">
      <c r="A153" s="86" t="s">
        <v>347</v>
      </c>
      <c r="B153" s="134" t="s">
        <v>298</v>
      </c>
      <c r="C153" s="119">
        <f>SUM(C154:C156)</f>
        <v>0</v>
      </c>
      <c r="D153" s="119">
        <f>SUM(D154:D156)</f>
        <v>0</v>
      </c>
      <c r="E153" s="119">
        <f>SUM(E154:E156)</f>
        <v>0</v>
      </c>
      <c r="F153" s="119">
        <f>SUM(F154:F156)</f>
        <v>0</v>
      </c>
      <c r="G153" s="172" t="s">
        <v>413</v>
      </c>
      <c r="H153" s="172" t="s">
        <v>413</v>
      </c>
    </row>
    <row r="154" spans="1:8" s="5" customFormat="1" ht="20.100000000000001" customHeight="1">
      <c r="A154" s="87" t="s">
        <v>379</v>
      </c>
      <c r="B154" s="134" t="s">
        <v>302</v>
      </c>
      <c r="C154" s="172" t="s">
        <v>413</v>
      </c>
      <c r="D154" s="172" t="s">
        <v>413</v>
      </c>
      <c r="E154" s="118" t="str">
        <f>'6.1. Інша інфо_1'!J66</f>
        <v>-</v>
      </c>
      <c r="F154" s="118" t="str">
        <f>'6.1. Інша інфо_1'!L66</f>
        <v>-</v>
      </c>
      <c r="G154" s="172" t="s">
        <v>413</v>
      </c>
      <c r="H154" s="172" t="s">
        <v>413</v>
      </c>
    </row>
    <row r="155" spans="1:8" s="5" customFormat="1" ht="20.100000000000001" customHeight="1">
      <c r="A155" s="87" t="s">
        <v>380</v>
      </c>
      <c r="B155" s="134" t="s">
        <v>303</v>
      </c>
      <c r="C155" s="172" t="s">
        <v>413</v>
      </c>
      <c r="D155" s="172" t="s">
        <v>413</v>
      </c>
      <c r="E155" s="118" t="str">
        <f>'6.1. Інша інфо_1'!J69</f>
        <v>-</v>
      </c>
      <c r="F155" s="118" t="str">
        <f>'6.1. Інша інфо_1'!L69</f>
        <v>-</v>
      </c>
      <c r="G155" s="172" t="s">
        <v>413</v>
      </c>
      <c r="H155" s="172" t="s">
        <v>413</v>
      </c>
    </row>
    <row r="156" spans="1:8" s="5" customFormat="1" ht="20.100000000000001" customHeight="1" thickBot="1">
      <c r="A156" s="131" t="s">
        <v>381</v>
      </c>
      <c r="B156" s="135" t="s">
        <v>304</v>
      </c>
      <c r="C156" s="172" t="s">
        <v>413</v>
      </c>
      <c r="D156" s="172" t="s">
        <v>413</v>
      </c>
      <c r="E156" s="118" t="str">
        <f>'6.1. Інша інфо_1'!J72</f>
        <v>-</v>
      </c>
      <c r="F156" s="118" t="str">
        <f>'6.1. Інша інфо_1'!L72</f>
        <v>-</v>
      </c>
      <c r="G156" s="172" t="s">
        <v>413</v>
      </c>
      <c r="H156" s="172" t="s">
        <v>413</v>
      </c>
    </row>
    <row r="157" spans="1:8" s="5" customFormat="1" ht="19.5" thickBot="1">
      <c r="A157" s="238" t="s">
        <v>305</v>
      </c>
      <c r="B157" s="239"/>
      <c r="C157" s="239"/>
      <c r="D157" s="239"/>
      <c r="E157" s="239"/>
      <c r="F157" s="239"/>
      <c r="G157" s="239"/>
      <c r="H157" s="240"/>
    </row>
    <row r="158" spans="1:8" s="5" customFormat="1" ht="60.75" customHeight="1">
      <c r="A158" s="86" t="s">
        <v>335</v>
      </c>
      <c r="B158" s="134" t="s">
        <v>306</v>
      </c>
      <c r="C158" s="119">
        <f>SUM(C159:C161)</f>
        <v>261</v>
      </c>
      <c r="D158" s="88" t="s">
        <v>370</v>
      </c>
      <c r="E158" s="119">
        <f>SUM(E159:E161)</f>
        <v>262</v>
      </c>
      <c r="F158" s="119">
        <f>SUM(F159:F161)</f>
        <v>264</v>
      </c>
      <c r="G158" s="120">
        <f>F158-E158</f>
        <v>2</v>
      </c>
      <c r="H158" s="154">
        <f>(F158/E158)*100</f>
        <v>100.76335877862594</v>
      </c>
    </row>
    <row r="159" spans="1:8" s="5" customFormat="1">
      <c r="A159" s="8" t="s">
        <v>193</v>
      </c>
      <c r="B159" s="134" t="s">
        <v>307</v>
      </c>
      <c r="C159" s="111">
        <f>'6.1. Інша інфо_1'!C12</f>
        <v>1</v>
      </c>
      <c r="D159" s="88" t="s">
        <v>370</v>
      </c>
      <c r="E159" s="111">
        <f>'6.1. Інша інфо_1'!F12</f>
        <v>1</v>
      </c>
      <c r="F159" s="111">
        <f>'6.1. Інша інфо_1'!I12</f>
        <v>1</v>
      </c>
      <c r="G159" s="111">
        <f>F159-E159</f>
        <v>0</v>
      </c>
      <c r="H159" s="153">
        <f>(F159/E159)*100</f>
        <v>100</v>
      </c>
    </row>
    <row r="160" spans="1:8" s="5" customFormat="1">
      <c r="A160" s="8" t="s">
        <v>192</v>
      </c>
      <c r="B160" s="134" t="s">
        <v>308</v>
      </c>
      <c r="C160" s="111">
        <f>'6.1. Інша інфо_1'!C13</f>
        <v>30</v>
      </c>
      <c r="D160" s="88" t="s">
        <v>370</v>
      </c>
      <c r="E160" s="111">
        <f>'6.1. Інша інфо_1'!F13</f>
        <v>34</v>
      </c>
      <c r="F160" s="111">
        <f>'6.1. Інша інфо_1'!I13</f>
        <v>29</v>
      </c>
      <c r="G160" s="111">
        <f t="shared" ref="G160:G166" si="6">F160-E160</f>
        <v>-5</v>
      </c>
      <c r="H160" s="153">
        <f t="shared" ref="H160:H166" si="7">(F160/E160)*100</f>
        <v>85.294117647058826</v>
      </c>
    </row>
    <row r="161" spans="1:9" s="5" customFormat="1">
      <c r="A161" s="8" t="s">
        <v>194</v>
      </c>
      <c r="B161" s="134" t="s">
        <v>309</v>
      </c>
      <c r="C161" s="111">
        <f>'6.1. Інша інфо_1'!C14</f>
        <v>230</v>
      </c>
      <c r="D161" s="88" t="s">
        <v>370</v>
      </c>
      <c r="E161" s="111">
        <f>'6.1. Інша інфо_1'!F14</f>
        <v>227</v>
      </c>
      <c r="F161" s="111">
        <f>'6.1. Інша інфо_1'!I14</f>
        <v>234</v>
      </c>
      <c r="G161" s="111">
        <f t="shared" si="6"/>
        <v>7</v>
      </c>
      <c r="H161" s="153">
        <f t="shared" si="7"/>
        <v>103.08370044052863</v>
      </c>
    </row>
    <row r="162" spans="1:9" s="5" customFormat="1" ht="20.100000000000001" customHeight="1">
      <c r="A162" s="86" t="s">
        <v>5</v>
      </c>
      <c r="B162" s="134" t="s">
        <v>310</v>
      </c>
      <c r="C162" s="119">
        <f>C75</f>
        <v>17571</v>
      </c>
      <c r="D162" s="88" t="s">
        <v>370</v>
      </c>
      <c r="E162" s="119">
        <f>E75</f>
        <v>9027</v>
      </c>
      <c r="F162" s="119">
        <f>F75</f>
        <v>9689</v>
      </c>
      <c r="G162" s="120">
        <f t="shared" si="6"/>
        <v>662</v>
      </c>
      <c r="H162" s="154">
        <f t="shared" si="7"/>
        <v>107.33355489088289</v>
      </c>
    </row>
    <row r="163" spans="1:9" s="5" customFormat="1" ht="37.5">
      <c r="A163" s="86" t="s">
        <v>240</v>
      </c>
      <c r="B163" s="134" t="s">
        <v>311</v>
      </c>
      <c r="C163" s="160">
        <f>'6.1. Інша інфо_1'!C23:E23</f>
        <v>12159.6</v>
      </c>
      <c r="D163" s="88" t="s">
        <v>370</v>
      </c>
      <c r="E163" s="120">
        <f>'6.1. Інша інфо_1'!F23</f>
        <v>12291.348600508905</v>
      </c>
      <c r="F163" s="120">
        <v>12234</v>
      </c>
      <c r="G163" s="120">
        <f t="shared" si="6"/>
        <v>-57.348600508905292</v>
      </c>
      <c r="H163" s="154">
        <f t="shared" si="7"/>
        <v>99.533423041093059</v>
      </c>
    </row>
    <row r="164" spans="1:9" s="5" customFormat="1" ht="20.100000000000001" customHeight="1">
      <c r="A164" s="8" t="s">
        <v>193</v>
      </c>
      <c r="B164" s="134" t="s">
        <v>312</v>
      </c>
      <c r="C164" s="111">
        <f>'6.1. Інша інфо_1'!C24:E24</f>
        <v>39333</v>
      </c>
      <c r="D164" s="88" t="s">
        <v>370</v>
      </c>
      <c r="E164" s="118">
        <f>'6.1. Інша інфо_1'!F24</f>
        <v>37500</v>
      </c>
      <c r="F164" s="118">
        <v>30000</v>
      </c>
      <c r="G164" s="111">
        <f t="shared" si="6"/>
        <v>-7500</v>
      </c>
      <c r="H164" s="153">
        <f t="shared" si="7"/>
        <v>80</v>
      </c>
    </row>
    <row r="165" spans="1:9" s="5" customFormat="1" ht="20.100000000000001" customHeight="1">
      <c r="A165" s="8" t="s">
        <v>192</v>
      </c>
      <c r="B165" s="134" t="s">
        <v>313</v>
      </c>
      <c r="C165" s="111">
        <f>'6.1. Інша інфо_1'!C25:E25</f>
        <v>12000</v>
      </c>
      <c r="D165" s="88" t="s">
        <v>370</v>
      </c>
      <c r="E165" s="118">
        <f>'6.1. Інша інфо_1'!F25</f>
        <v>13098.039215686276</v>
      </c>
      <c r="F165" s="118">
        <f>'6.1. Інша інфо_1'!I25</f>
        <v>14000</v>
      </c>
      <c r="G165" s="111">
        <f t="shared" si="6"/>
        <v>901.96078431372371</v>
      </c>
      <c r="H165" s="153">
        <f t="shared" si="7"/>
        <v>106.88622754491017</v>
      </c>
    </row>
    <row r="166" spans="1:9" s="5" customFormat="1" ht="20.100000000000001" customHeight="1">
      <c r="A166" s="8" t="s">
        <v>194</v>
      </c>
      <c r="B166" s="134" t="s">
        <v>314</v>
      </c>
      <c r="C166" s="111">
        <f>'6.1. Інша інфо_1'!C26:E26</f>
        <v>12062.318840579708</v>
      </c>
      <c r="D166" s="88" t="s">
        <v>370</v>
      </c>
      <c r="E166" s="118">
        <f>'6.1. Інша інфо_1'!F26</f>
        <v>12058.370044052865</v>
      </c>
      <c r="F166" s="118">
        <f>'6.1. Інша інфо_1'!I26</f>
        <v>11938.746438746441</v>
      </c>
      <c r="G166" s="111">
        <f t="shared" si="6"/>
        <v>-119.623605306424</v>
      </c>
      <c r="H166" s="153">
        <f t="shared" si="7"/>
        <v>99.007962063948924</v>
      </c>
    </row>
    <row r="167" spans="1:9" s="5" customFormat="1" ht="20.100000000000001" customHeight="1">
      <c r="A167" s="22" t="s">
        <v>434</v>
      </c>
      <c r="B167" s="1"/>
      <c r="C167" s="183"/>
      <c r="D167" s="80"/>
      <c r="E167" s="80"/>
      <c r="F167" s="232" t="s">
        <v>427</v>
      </c>
      <c r="G167" s="232"/>
      <c r="H167" s="232"/>
    </row>
    <row r="168" spans="1:9">
      <c r="A168" s="191" t="s">
        <v>428</v>
      </c>
      <c r="B168" s="1"/>
      <c r="C168" s="183"/>
      <c r="D168" s="80"/>
      <c r="E168" s="80"/>
      <c r="F168" s="3" t="s">
        <v>429</v>
      </c>
      <c r="G168" s="3"/>
      <c r="H168" s="3"/>
    </row>
    <row r="169" spans="1:9">
      <c r="A169" s="186" t="s">
        <v>416</v>
      </c>
      <c r="B169" s="1"/>
      <c r="C169" s="183"/>
      <c r="D169" s="80"/>
      <c r="E169" s="80"/>
      <c r="F169" s="3"/>
      <c r="G169" s="3"/>
      <c r="H169" s="3"/>
    </row>
    <row r="170" spans="1:9" s="2" customFormat="1" ht="20.100000000000001" customHeight="1">
      <c r="A170" s="186"/>
      <c r="B170" s="3"/>
      <c r="C170" s="237"/>
      <c r="D170" s="237"/>
      <c r="E170" s="237"/>
      <c r="F170" s="237"/>
      <c r="G170" s="236"/>
      <c r="H170" s="236"/>
      <c r="I170" s="4"/>
    </row>
    <row r="171" spans="1:9">
      <c r="A171" s="67"/>
    </row>
    <row r="172" spans="1:9">
      <c r="A172" s="67"/>
    </row>
    <row r="173" spans="1:9">
      <c r="A173" s="67"/>
    </row>
    <row r="174" spans="1:9">
      <c r="A174" s="67"/>
    </row>
    <row r="175" spans="1:9">
      <c r="A175" s="67"/>
    </row>
    <row r="176" spans="1:9">
      <c r="A176" s="67"/>
    </row>
    <row r="177" spans="1:1">
      <c r="A177" s="67"/>
    </row>
    <row r="178" spans="1:1">
      <c r="A178" s="67"/>
    </row>
    <row r="179" spans="1:1">
      <c r="A179" s="67"/>
    </row>
    <row r="180" spans="1:1">
      <c r="A180" s="67"/>
    </row>
    <row r="181" spans="1:1">
      <c r="A181" s="67"/>
    </row>
    <row r="182" spans="1:1">
      <c r="A182" s="67"/>
    </row>
    <row r="183" spans="1:1">
      <c r="A183" s="67"/>
    </row>
    <row r="184" spans="1:1">
      <c r="A184" s="67"/>
    </row>
    <row r="185" spans="1:1">
      <c r="A185" s="67"/>
    </row>
    <row r="186" spans="1:1">
      <c r="A186" s="67"/>
    </row>
    <row r="187" spans="1:1">
      <c r="A187" s="67"/>
    </row>
    <row r="188" spans="1:1">
      <c r="A188" s="67"/>
    </row>
    <row r="189" spans="1:1">
      <c r="A189" s="67"/>
    </row>
    <row r="190" spans="1:1">
      <c r="A190" s="67"/>
    </row>
    <row r="191" spans="1:1">
      <c r="A191" s="67"/>
    </row>
    <row r="192" spans="1:1">
      <c r="A192" s="67"/>
    </row>
    <row r="193" spans="1:1">
      <c r="A193" s="67"/>
    </row>
    <row r="194" spans="1:1">
      <c r="A194" s="67"/>
    </row>
    <row r="195" spans="1:1">
      <c r="A195" s="67"/>
    </row>
    <row r="196" spans="1:1">
      <c r="A196" s="67"/>
    </row>
    <row r="197" spans="1:1">
      <c r="A197" s="67"/>
    </row>
    <row r="198" spans="1:1">
      <c r="A198" s="67"/>
    </row>
    <row r="199" spans="1:1">
      <c r="A199" s="67"/>
    </row>
    <row r="200" spans="1:1">
      <c r="A200" s="67"/>
    </row>
    <row r="201" spans="1:1">
      <c r="A201" s="67"/>
    </row>
    <row r="202" spans="1:1">
      <c r="A202" s="67"/>
    </row>
    <row r="203" spans="1:1">
      <c r="A203" s="67"/>
    </row>
    <row r="204" spans="1:1">
      <c r="A204" s="67"/>
    </row>
    <row r="205" spans="1:1">
      <c r="A205" s="67"/>
    </row>
    <row r="206" spans="1:1">
      <c r="A206" s="67"/>
    </row>
    <row r="207" spans="1:1">
      <c r="A207" s="67"/>
    </row>
    <row r="208" spans="1:1">
      <c r="A208" s="67"/>
    </row>
    <row r="209" spans="1:1">
      <c r="A209" s="67"/>
    </row>
    <row r="210" spans="1:1">
      <c r="A210" s="67"/>
    </row>
    <row r="211" spans="1:1">
      <c r="A211" s="67"/>
    </row>
    <row r="212" spans="1:1">
      <c r="A212" s="67"/>
    </row>
    <row r="213" spans="1:1">
      <c r="A213" s="67"/>
    </row>
    <row r="214" spans="1:1">
      <c r="A214" s="67"/>
    </row>
    <row r="215" spans="1:1">
      <c r="A215" s="67"/>
    </row>
    <row r="216" spans="1:1">
      <c r="A216" s="67"/>
    </row>
    <row r="217" spans="1:1">
      <c r="A217" s="67"/>
    </row>
    <row r="218" spans="1:1">
      <c r="A218" s="67"/>
    </row>
    <row r="219" spans="1:1">
      <c r="A219" s="67"/>
    </row>
    <row r="220" spans="1:1">
      <c r="A220" s="67"/>
    </row>
    <row r="221" spans="1:1">
      <c r="A221" s="67"/>
    </row>
    <row r="222" spans="1:1">
      <c r="A222" s="67"/>
    </row>
    <row r="223" spans="1:1">
      <c r="A223" s="67"/>
    </row>
    <row r="224" spans="1:1">
      <c r="A224" s="67"/>
    </row>
    <row r="225" spans="1:1">
      <c r="A225" s="67"/>
    </row>
    <row r="226" spans="1:1">
      <c r="A226" s="67"/>
    </row>
    <row r="227" spans="1:1">
      <c r="A227" s="67"/>
    </row>
    <row r="228" spans="1:1">
      <c r="A228" s="67"/>
    </row>
    <row r="229" spans="1:1">
      <c r="A229" s="67"/>
    </row>
    <row r="230" spans="1:1">
      <c r="A230" s="67"/>
    </row>
    <row r="231" spans="1:1">
      <c r="A231" s="67"/>
    </row>
    <row r="232" spans="1:1">
      <c r="A232" s="67"/>
    </row>
    <row r="233" spans="1:1">
      <c r="A233" s="67"/>
    </row>
    <row r="234" spans="1:1">
      <c r="A234" s="67"/>
    </row>
    <row r="235" spans="1:1">
      <c r="A235" s="67"/>
    </row>
    <row r="236" spans="1:1">
      <c r="A236" s="67"/>
    </row>
    <row r="237" spans="1:1">
      <c r="A237" s="67"/>
    </row>
    <row r="238" spans="1:1">
      <c r="A238" s="67"/>
    </row>
    <row r="239" spans="1:1">
      <c r="A239" s="67"/>
    </row>
    <row r="240" spans="1:1">
      <c r="A240" s="67"/>
    </row>
    <row r="241" spans="1:1">
      <c r="A241" s="67"/>
    </row>
    <row r="242" spans="1:1">
      <c r="A242" s="67"/>
    </row>
    <row r="243" spans="1:1">
      <c r="A243" s="67"/>
    </row>
    <row r="244" spans="1:1">
      <c r="A244" s="67"/>
    </row>
    <row r="245" spans="1:1">
      <c r="A245" s="67"/>
    </row>
    <row r="246" spans="1:1">
      <c r="A246" s="67"/>
    </row>
    <row r="247" spans="1:1">
      <c r="A247" s="67"/>
    </row>
    <row r="248" spans="1:1">
      <c r="A248" s="67"/>
    </row>
    <row r="249" spans="1:1">
      <c r="A249" s="67"/>
    </row>
    <row r="250" spans="1:1">
      <c r="A250" s="67"/>
    </row>
    <row r="251" spans="1:1">
      <c r="A251" s="67"/>
    </row>
    <row r="252" spans="1:1">
      <c r="A252" s="67"/>
    </row>
    <row r="253" spans="1:1">
      <c r="A253" s="67"/>
    </row>
    <row r="254" spans="1:1">
      <c r="A254" s="67"/>
    </row>
    <row r="255" spans="1:1">
      <c r="A255" s="67"/>
    </row>
    <row r="256" spans="1:1">
      <c r="A256" s="67"/>
    </row>
    <row r="257" spans="1:1">
      <c r="A257" s="67"/>
    </row>
    <row r="258" spans="1:1">
      <c r="A258" s="67"/>
    </row>
    <row r="259" spans="1:1">
      <c r="A259" s="67"/>
    </row>
    <row r="260" spans="1:1">
      <c r="A260" s="67"/>
    </row>
    <row r="261" spans="1:1">
      <c r="A261" s="67"/>
    </row>
    <row r="262" spans="1:1">
      <c r="A262" s="67"/>
    </row>
    <row r="263" spans="1:1">
      <c r="A263" s="67"/>
    </row>
    <row r="264" spans="1:1">
      <c r="A264" s="67"/>
    </row>
    <row r="265" spans="1:1">
      <c r="A265" s="67"/>
    </row>
    <row r="266" spans="1:1">
      <c r="A266" s="67"/>
    </row>
    <row r="267" spans="1:1">
      <c r="A267" s="67"/>
    </row>
    <row r="268" spans="1:1">
      <c r="A268" s="67"/>
    </row>
    <row r="269" spans="1:1">
      <c r="A269" s="67"/>
    </row>
    <row r="270" spans="1:1">
      <c r="A270" s="67"/>
    </row>
    <row r="271" spans="1:1">
      <c r="A271" s="67"/>
    </row>
    <row r="272" spans="1:1">
      <c r="A272" s="67"/>
    </row>
    <row r="273" spans="1:1">
      <c r="A273" s="67"/>
    </row>
    <row r="274" spans="1:1">
      <c r="A274" s="67"/>
    </row>
    <row r="275" spans="1:1">
      <c r="A275" s="67"/>
    </row>
    <row r="276" spans="1:1">
      <c r="A276" s="67"/>
    </row>
    <row r="277" spans="1:1">
      <c r="A277" s="67"/>
    </row>
    <row r="278" spans="1:1">
      <c r="A278" s="67"/>
    </row>
    <row r="279" spans="1:1">
      <c r="A279" s="67"/>
    </row>
    <row r="280" spans="1:1">
      <c r="A280" s="67"/>
    </row>
    <row r="281" spans="1:1">
      <c r="A281" s="67"/>
    </row>
    <row r="282" spans="1:1">
      <c r="A282" s="67"/>
    </row>
    <row r="283" spans="1:1">
      <c r="A283" s="67"/>
    </row>
    <row r="284" spans="1:1">
      <c r="A284" s="67"/>
    </row>
    <row r="285" spans="1:1">
      <c r="A285" s="67"/>
    </row>
    <row r="286" spans="1:1">
      <c r="A286" s="67"/>
    </row>
    <row r="287" spans="1:1">
      <c r="A287" s="67"/>
    </row>
    <row r="288" spans="1:1">
      <c r="A288" s="67"/>
    </row>
    <row r="289" spans="1:1">
      <c r="A289" s="67"/>
    </row>
    <row r="290" spans="1:1">
      <c r="A290" s="67"/>
    </row>
    <row r="291" spans="1:1">
      <c r="A291" s="67"/>
    </row>
    <row r="292" spans="1:1">
      <c r="A292" s="67"/>
    </row>
    <row r="293" spans="1:1">
      <c r="A293" s="67"/>
    </row>
    <row r="294" spans="1:1">
      <c r="A294" s="67"/>
    </row>
    <row r="295" spans="1:1">
      <c r="A295" s="67"/>
    </row>
    <row r="296" spans="1:1">
      <c r="A296" s="67"/>
    </row>
    <row r="297" spans="1:1">
      <c r="A297" s="67"/>
    </row>
    <row r="298" spans="1:1">
      <c r="A298" s="67"/>
    </row>
    <row r="299" spans="1:1">
      <c r="A299" s="67"/>
    </row>
    <row r="300" spans="1:1">
      <c r="A300" s="67"/>
    </row>
    <row r="301" spans="1:1">
      <c r="A301" s="67"/>
    </row>
    <row r="302" spans="1:1">
      <c r="A302" s="67"/>
    </row>
    <row r="303" spans="1:1">
      <c r="A303" s="67"/>
    </row>
    <row r="304" spans="1:1">
      <c r="A304" s="67"/>
    </row>
    <row r="305" spans="1:1">
      <c r="A305" s="67"/>
    </row>
    <row r="306" spans="1:1">
      <c r="A306" s="67"/>
    </row>
    <row r="307" spans="1:1">
      <c r="A307" s="67"/>
    </row>
    <row r="308" spans="1:1">
      <c r="A308" s="67"/>
    </row>
    <row r="309" spans="1:1">
      <c r="A309" s="67"/>
    </row>
    <row r="310" spans="1:1">
      <c r="A310" s="67"/>
    </row>
    <row r="311" spans="1:1">
      <c r="A311" s="67"/>
    </row>
    <row r="312" spans="1:1">
      <c r="A312" s="67"/>
    </row>
    <row r="313" spans="1:1">
      <c r="A313" s="67"/>
    </row>
    <row r="314" spans="1:1">
      <c r="A314" s="67"/>
    </row>
    <row r="315" spans="1:1">
      <c r="A315" s="67"/>
    </row>
    <row r="316" spans="1:1">
      <c r="A316" s="67"/>
    </row>
    <row r="317" spans="1:1">
      <c r="A317" s="67"/>
    </row>
    <row r="318" spans="1:1">
      <c r="A318" s="67"/>
    </row>
    <row r="319" spans="1:1">
      <c r="A319" s="67"/>
    </row>
    <row r="320" spans="1:1">
      <c r="A320" s="67"/>
    </row>
    <row r="321" spans="1:1">
      <c r="A321" s="67"/>
    </row>
    <row r="322" spans="1:1">
      <c r="A322" s="67"/>
    </row>
    <row r="323" spans="1:1">
      <c r="A323" s="67"/>
    </row>
    <row r="324" spans="1:1">
      <c r="A324" s="67"/>
    </row>
    <row r="325" spans="1:1">
      <c r="A325" s="67"/>
    </row>
    <row r="326" spans="1:1">
      <c r="A326" s="67"/>
    </row>
    <row r="327" spans="1:1">
      <c r="A327" s="67"/>
    </row>
    <row r="328" spans="1:1">
      <c r="A328" s="67"/>
    </row>
    <row r="329" spans="1:1">
      <c r="A329" s="51"/>
    </row>
    <row r="330" spans="1:1">
      <c r="A330" s="51"/>
    </row>
    <row r="331" spans="1:1">
      <c r="A331" s="51"/>
    </row>
    <row r="332" spans="1:1">
      <c r="A332" s="51"/>
    </row>
    <row r="333" spans="1:1">
      <c r="A333" s="51"/>
    </row>
    <row r="334" spans="1:1">
      <c r="A334" s="51"/>
    </row>
    <row r="335" spans="1:1">
      <c r="A335" s="51"/>
    </row>
    <row r="336" spans="1:1">
      <c r="A336" s="51"/>
    </row>
    <row r="337" spans="1:1">
      <c r="A337" s="51"/>
    </row>
    <row r="338" spans="1:1">
      <c r="A338" s="51"/>
    </row>
    <row r="339" spans="1:1">
      <c r="A339" s="51"/>
    </row>
    <row r="340" spans="1:1">
      <c r="A340" s="51"/>
    </row>
    <row r="341" spans="1:1">
      <c r="A341" s="51"/>
    </row>
    <row r="342" spans="1:1">
      <c r="A342" s="51"/>
    </row>
    <row r="343" spans="1:1">
      <c r="A343" s="51"/>
    </row>
    <row r="344" spans="1:1">
      <c r="A344" s="51"/>
    </row>
    <row r="345" spans="1:1">
      <c r="A345" s="51"/>
    </row>
    <row r="346" spans="1:1">
      <c r="A346" s="51"/>
    </row>
    <row r="347" spans="1:1">
      <c r="A347" s="51"/>
    </row>
    <row r="348" spans="1:1">
      <c r="A348" s="51"/>
    </row>
    <row r="349" spans="1:1">
      <c r="A349" s="51"/>
    </row>
    <row r="350" spans="1:1">
      <c r="A350" s="51"/>
    </row>
    <row r="351" spans="1:1">
      <c r="A351" s="51"/>
    </row>
    <row r="352" spans="1:1">
      <c r="A352" s="51"/>
    </row>
    <row r="353" spans="1:1">
      <c r="A353" s="51"/>
    </row>
    <row r="354" spans="1:1">
      <c r="A354" s="51"/>
    </row>
    <row r="355" spans="1:1">
      <c r="A355" s="51"/>
    </row>
    <row r="356" spans="1:1">
      <c r="A356" s="51"/>
    </row>
    <row r="357" spans="1:1">
      <c r="A357" s="51"/>
    </row>
    <row r="358" spans="1:1">
      <c r="A358" s="51"/>
    </row>
    <row r="359" spans="1:1">
      <c r="A359" s="51"/>
    </row>
    <row r="360" spans="1:1">
      <c r="A360" s="51"/>
    </row>
    <row r="361" spans="1:1">
      <c r="A361" s="51"/>
    </row>
    <row r="362" spans="1:1">
      <c r="A362" s="51"/>
    </row>
    <row r="363" spans="1:1">
      <c r="A363" s="51"/>
    </row>
    <row r="364" spans="1:1">
      <c r="A364" s="51"/>
    </row>
    <row r="365" spans="1:1">
      <c r="A365" s="51"/>
    </row>
    <row r="366" spans="1:1">
      <c r="A366" s="51"/>
    </row>
    <row r="367" spans="1:1">
      <c r="A367" s="51"/>
    </row>
    <row r="368" spans="1:1">
      <c r="A368" s="51"/>
    </row>
    <row r="369" spans="1:1">
      <c r="A369" s="51"/>
    </row>
    <row r="370" spans="1:1">
      <c r="A370" s="51"/>
    </row>
    <row r="371" spans="1:1">
      <c r="A371" s="51"/>
    </row>
    <row r="372" spans="1:1">
      <c r="A372" s="51"/>
    </row>
    <row r="373" spans="1:1">
      <c r="A373" s="51"/>
    </row>
    <row r="374" spans="1:1">
      <c r="A374" s="51"/>
    </row>
    <row r="375" spans="1:1">
      <c r="A375" s="51"/>
    </row>
    <row r="376" spans="1:1">
      <c r="A376" s="51"/>
    </row>
    <row r="377" spans="1:1">
      <c r="A377" s="51"/>
    </row>
    <row r="378" spans="1:1">
      <c r="A378" s="51"/>
    </row>
    <row r="379" spans="1:1">
      <c r="A379" s="51"/>
    </row>
    <row r="380" spans="1:1">
      <c r="A380" s="51"/>
    </row>
    <row r="381" spans="1:1">
      <c r="A381" s="51"/>
    </row>
    <row r="382" spans="1:1">
      <c r="A382" s="51"/>
    </row>
    <row r="383" spans="1:1">
      <c r="A383" s="51"/>
    </row>
    <row r="384" spans="1:1">
      <c r="A384" s="51"/>
    </row>
    <row r="385" spans="1:1">
      <c r="A385" s="51"/>
    </row>
    <row r="386" spans="1:1">
      <c r="A386" s="51"/>
    </row>
    <row r="387" spans="1:1">
      <c r="A387" s="51"/>
    </row>
    <row r="388" spans="1:1">
      <c r="A388" s="51"/>
    </row>
    <row r="389" spans="1:1">
      <c r="A389" s="51"/>
    </row>
    <row r="390" spans="1:1">
      <c r="A390" s="51"/>
    </row>
    <row r="391" spans="1:1">
      <c r="A391" s="51"/>
    </row>
    <row r="392" spans="1:1">
      <c r="A392" s="51"/>
    </row>
    <row r="393" spans="1:1">
      <c r="A393" s="51"/>
    </row>
    <row r="394" spans="1:1">
      <c r="A394" s="51"/>
    </row>
    <row r="395" spans="1:1">
      <c r="A395" s="51"/>
    </row>
    <row r="396" spans="1:1">
      <c r="A396" s="51"/>
    </row>
    <row r="397" spans="1:1">
      <c r="A397" s="51"/>
    </row>
    <row r="398" spans="1:1">
      <c r="A398" s="51"/>
    </row>
    <row r="399" spans="1:1">
      <c r="A399" s="51"/>
    </row>
    <row r="400" spans="1:1">
      <c r="A400" s="51"/>
    </row>
    <row r="401" spans="1:1">
      <c r="A401" s="51"/>
    </row>
    <row r="402" spans="1:1">
      <c r="A402" s="51"/>
    </row>
    <row r="403" spans="1:1">
      <c r="A403" s="51"/>
    </row>
    <row r="404" spans="1:1">
      <c r="A404" s="51"/>
    </row>
    <row r="405" spans="1:1">
      <c r="A405" s="51"/>
    </row>
    <row r="406" spans="1:1">
      <c r="A406" s="51"/>
    </row>
    <row r="407" spans="1:1">
      <c r="A407" s="51"/>
    </row>
    <row r="408" spans="1:1">
      <c r="A408" s="51"/>
    </row>
    <row r="409" spans="1:1">
      <c r="A409" s="51"/>
    </row>
    <row r="410" spans="1:1">
      <c r="A410" s="51"/>
    </row>
    <row r="411" spans="1:1">
      <c r="A411" s="51"/>
    </row>
    <row r="412" spans="1:1">
      <c r="A412" s="51"/>
    </row>
    <row r="413" spans="1:1">
      <c r="A413" s="51"/>
    </row>
    <row r="414" spans="1:1">
      <c r="A414" s="51"/>
    </row>
    <row r="415" spans="1:1">
      <c r="A415" s="51"/>
    </row>
    <row r="416" spans="1:1">
      <c r="A416" s="51"/>
    </row>
    <row r="417" spans="1:1">
      <c r="A417" s="51"/>
    </row>
    <row r="418" spans="1:1">
      <c r="A418" s="51"/>
    </row>
    <row r="419" spans="1:1">
      <c r="A419" s="51"/>
    </row>
    <row r="420" spans="1:1">
      <c r="A420" s="51"/>
    </row>
    <row r="421" spans="1:1">
      <c r="A421" s="51"/>
    </row>
    <row r="422" spans="1:1">
      <c r="A422" s="51"/>
    </row>
    <row r="423" spans="1:1">
      <c r="A423" s="51"/>
    </row>
    <row r="424" spans="1:1">
      <c r="A424" s="51"/>
    </row>
    <row r="425" spans="1:1">
      <c r="A425" s="51"/>
    </row>
    <row r="426" spans="1:1">
      <c r="A426" s="51"/>
    </row>
    <row r="427" spans="1:1">
      <c r="A427" s="51"/>
    </row>
    <row r="428" spans="1:1">
      <c r="A428" s="51"/>
    </row>
    <row r="429" spans="1:1">
      <c r="A429" s="51"/>
    </row>
    <row r="430" spans="1:1">
      <c r="A430" s="51"/>
    </row>
    <row r="431" spans="1:1">
      <c r="A431" s="51"/>
    </row>
    <row r="432" spans="1:1">
      <c r="A432" s="51"/>
    </row>
    <row r="433" spans="1:1">
      <c r="A433" s="51"/>
    </row>
    <row r="434" spans="1:1">
      <c r="A434" s="51"/>
    </row>
    <row r="435" spans="1:1">
      <c r="A435" s="51"/>
    </row>
    <row r="436" spans="1:1">
      <c r="A436" s="51"/>
    </row>
    <row r="437" spans="1:1">
      <c r="A437" s="51"/>
    </row>
    <row r="438" spans="1:1">
      <c r="A438" s="51"/>
    </row>
    <row r="439" spans="1:1">
      <c r="A439" s="51"/>
    </row>
    <row r="440" spans="1:1">
      <c r="A440" s="51"/>
    </row>
    <row r="441" spans="1:1">
      <c r="A441" s="51"/>
    </row>
    <row r="442" spans="1:1">
      <c r="A442" s="51"/>
    </row>
    <row r="443" spans="1:1">
      <c r="A443" s="51"/>
    </row>
    <row r="444" spans="1:1">
      <c r="A444" s="51"/>
    </row>
    <row r="445" spans="1:1">
      <c r="A445" s="51"/>
    </row>
    <row r="446" spans="1:1">
      <c r="A446" s="51"/>
    </row>
    <row r="447" spans="1:1">
      <c r="A447" s="51"/>
    </row>
    <row r="448" spans="1:1">
      <c r="A448" s="51"/>
    </row>
    <row r="449" spans="1:1">
      <c r="A449" s="51"/>
    </row>
    <row r="450" spans="1:1">
      <c r="A450" s="51"/>
    </row>
    <row r="451" spans="1:1">
      <c r="A451" s="51"/>
    </row>
    <row r="452" spans="1:1">
      <c r="A452" s="51"/>
    </row>
    <row r="453" spans="1:1">
      <c r="A453" s="51"/>
    </row>
    <row r="454" spans="1:1">
      <c r="A454" s="51"/>
    </row>
    <row r="455" spans="1:1">
      <c r="A455" s="51"/>
    </row>
    <row r="456" spans="1:1">
      <c r="A456" s="51"/>
    </row>
    <row r="457" spans="1:1">
      <c r="A457" s="51"/>
    </row>
    <row r="458" spans="1:1">
      <c r="A458" s="51"/>
    </row>
    <row r="459" spans="1:1">
      <c r="A459" s="51"/>
    </row>
    <row r="460" spans="1:1">
      <c r="A460" s="51"/>
    </row>
    <row r="461" spans="1:1">
      <c r="A461" s="51"/>
    </row>
    <row r="462" spans="1:1">
      <c r="A462" s="51"/>
    </row>
    <row r="463" spans="1:1">
      <c r="A463" s="51"/>
    </row>
    <row r="464" spans="1:1">
      <c r="A464" s="51"/>
    </row>
    <row r="465" spans="1:1">
      <c r="A465" s="51"/>
    </row>
    <row r="466" spans="1:1">
      <c r="A466" s="51"/>
    </row>
    <row r="467" spans="1:1">
      <c r="A467" s="51"/>
    </row>
    <row r="468" spans="1:1">
      <c r="A468" s="51"/>
    </row>
    <row r="469" spans="1:1">
      <c r="A469" s="51"/>
    </row>
    <row r="470" spans="1:1">
      <c r="A470" s="51"/>
    </row>
    <row r="471" spans="1:1">
      <c r="A471" s="51"/>
    </row>
    <row r="472" spans="1:1">
      <c r="A472" s="51"/>
    </row>
    <row r="473" spans="1:1">
      <c r="A473" s="51"/>
    </row>
    <row r="474" spans="1:1">
      <c r="A474" s="51"/>
    </row>
    <row r="475" spans="1:1">
      <c r="A475" s="51"/>
    </row>
    <row r="476" spans="1:1">
      <c r="A476" s="51"/>
    </row>
    <row r="477" spans="1:1">
      <c r="A477" s="51"/>
    </row>
    <row r="478" spans="1:1">
      <c r="A478" s="51"/>
    </row>
    <row r="479" spans="1:1">
      <c r="A479" s="51"/>
    </row>
    <row r="480" spans="1:1">
      <c r="A480" s="51"/>
    </row>
    <row r="481" spans="1:1">
      <c r="A481" s="51"/>
    </row>
    <row r="482" spans="1:1">
      <c r="A482" s="51"/>
    </row>
    <row r="483" spans="1:1">
      <c r="A483" s="51"/>
    </row>
    <row r="484" spans="1:1">
      <c r="A484" s="51"/>
    </row>
    <row r="485" spans="1:1">
      <c r="A485" s="51"/>
    </row>
    <row r="486" spans="1:1">
      <c r="A486" s="51"/>
    </row>
    <row r="487" spans="1:1">
      <c r="A487" s="51"/>
    </row>
    <row r="488" spans="1:1">
      <c r="A488" s="51"/>
    </row>
    <row r="489" spans="1:1">
      <c r="A489" s="51"/>
    </row>
    <row r="490" spans="1:1">
      <c r="A490" s="51"/>
    </row>
    <row r="491" spans="1:1">
      <c r="A491" s="51"/>
    </row>
    <row r="492" spans="1:1">
      <c r="A492" s="51"/>
    </row>
    <row r="493" spans="1:1">
      <c r="A493" s="51"/>
    </row>
    <row r="494" spans="1:1">
      <c r="A494" s="51"/>
    </row>
  </sheetData>
  <mergeCells count="40">
    <mergeCell ref="A134:H134"/>
    <mergeCell ref="A24:H24"/>
    <mergeCell ref="A93:H93"/>
    <mergeCell ref="A81:H81"/>
    <mergeCell ref="B15:E15"/>
    <mergeCell ref="B10:E10"/>
    <mergeCell ref="A27:H27"/>
    <mergeCell ref="F16:G16"/>
    <mergeCell ref="B13:E13"/>
    <mergeCell ref="B14:E14"/>
    <mergeCell ref="B9:E9"/>
    <mergeCell ref="B18:E18"/>
    <mergeCell ref="B11:E11"/>
    <mergeCell ref="A23:H23"/>
    <mergeCell ref="E29:F29"/>
    <mergeCell ref="F1:H1"/>
    <mergeCell ref="F2:H2"/>
    <mergeCell ref="F3:H3"/>
    <mergeCell ref="F4:H4"/>
    <mergeCell ref="B12:E12"/>
    <mergeCell ref="A107:H107"/>
    <mergeCell ref="B16:E16"/>
    <mergeCell ref="B20:E20"/>
    <mergeCell ref="A25:H25"/>
    <mergeCell ref="B21:E21"/>
    <mergeCell ref="A115:H115"/>
    <mergeCell ref="A32:H32"/>
    <mergeCell ref="A80:H80"/>
    <mergeCell ref="A29:A30"/>
    <mergeCell ref="B19:E19"/>
    <mergeCell ref="F167:H167"/>
    <mergeCell ref="F17:G17"/>
    <mergeCell ref="C29:D29"/>
    <mergeCell ref="B17:E17"/>
    <mergeCell ref="G170:H170"/>
    <mergeCell ref="C170:F170"/>
    <mergeCell ref="A157:H157"/>
    <mergeCell ref="A128:H128"/>
    <mergeCell ref="A148:H148"/>
    <mergeCell ref="B29:B30"/>
  </mergeCells>
  <phoneticPr fontId="3" type="noConversion"/>
  <pageMargins left="0.9055118110236221" right="0.59055118110236227" top="0.78740157480314965" bottom="0.78740157480314965" header="0.31496062992125984" footer="0.19685039370078741"/>
  <pageSetup paperSize="9" scale="55" orientation="landscape" horizontalDpi="300" verticalDpi="300" r:id="rId1"/>
  <headerFooter alignWithMargins="0">
    <oddHeader>&amp;C
&amp;"Times New Roman,обычный"&amp;14 &amp;P&amp;R&amp;"Times New Roman,обычный"&amp;14Продовження додатка 3</oddHeader>
  </headerFooter>
  <rowBreaks count="3" manualBreakCount="3">
    <brk id="51" max="7" man="1"/>
    <brk id="92" max="7" man="1"/>
    <brk id="133" max="7" man="1"/>
  </rowBreaks>
  <ignoredErrors>
    <ignoredError sqref="G129 C132:D132 H33:H35 H60 C129:D129 H158 G50 H94 H116 H129 C163:C166 H36 H42:H43 H50 H49 H56 C50:F50 C51 D51:F51 H51 G51 H92 G114 C130:D130 G56 C131:D131 H135:H141 C133:D133 E129:F129 H163:H166 F165:G166 H159:H162 H46 G58 H58 H65 H68:H69 H72:H79 H96 H102:H103 H105:H106 H119:H120 H123 H126 H143:H144 H147 G163 G164" evalError="1"/>
    <ignoredError sqref="B117 B149:B156 B158:B166" numberStoredAsText="1"/>
    <ignoredError sqref="E159:E161" formula="1"/>
    <ignoredError sqref="E163:E166" evalError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I329"/>
  <sheetViews>
    <sheetView zoomScale="75" zoomScaleNormal="70" zoomScaleSheetLayoutView="75" workbookViewId="0">
      <pane xSplit="2" ySplit="6" topLeftCell="C70" activePane="bottomRight" state="frozen"/>
      <selection activeCell="A67" sqref="A67"/>
      <selection pane="topRight" activeCell="A67" sqref="A67"/>
      <selection pane="bottomLeft" activeCell="A67" sqref="A67"/>
      <selection pane="bottomRight" activeCell="F60" sqref="F60"/>
    </sheetView>
  </sheetViews>
  <sheetFormatPr defaultRowHeight="18.75"/>
  <cols>
    <col min="1" max="1" width="67.7109375" style="3" customWidth="1"/>
    <col min="2" max="2" width="11.28515625" style="25" customWidth="1"/>
    <col min="3" max="3" width="18.42578125" style="25" customWidth="1"/>
    <col min="4" max="4" width="19.140625" style="25" customWidth="1"/>
    <col min="5" max="5" width="15.140625" style="25" customWidth="1"/>
    <col min="6" max="6" width="17.28515625" style="25" customWidth="1"/>
    <col min="7" max="7" width="16.140625" style="25" customWidth="1"/>
    <col min="8" max="8" width="15.42578125" style="25" customWidth="1"/>
    <col min="9" max="9" width="18.28515625" style="25" customWidth="1"/>
    <col min="10" max="16384" width="9.140625" style="3"/>
  </cols>
  <sheetData>
    <row r="1" spans="1:9">
      <c r="A1" s="259" t="s">
        <v>88</v>
      </c>
      <c r="B1" s="259"/>
      <c r="C1" s="259"/>
      <c r="D1" s="259"/>
      <c r="E1" s="259"/>
      <c r="F1" s="259"/>
      <c r="G1" s="259"/>
      <c r="H1" s="259"/>
      <c r="I1" s="259"/>
    </row>
    <row r="2" spans="1:9" ht="12.75" customHeight="1">
      <c r="A2" s="44"/>
      <c r="B2" s="54"/>
      <c r="C2" s="54"/>
      <c r="D2" s="54"/>
      <c r="E2" s="54"/>
      <c r="F2" s="54"/>
      <c r="G2" s="54"/>
      <c r="H2" s="54"/>
      <c r="I2" s="54"/>
    </row>
    <row r="3" spans="1:9" ht="39" customHeight="1">
      <c r="A3" s="248" t="s">
        <v>189</v>
      </c>
      <c r="B3" s="235" t="s">
        <v>18</v>
      </c>
      <c r="C3" s="235" t="s">
        <v>336</v>
      </c>
      <c r="D3" s="235"/>
      <c r="E3" s="260" t="s">
        <v>442</v>
      </c>
      <c r="F3" s="261"/>
      <c r="G3" s="74"/>
      <c r="H3" s="74"/>
      <c r="I3" s="73"/>
    </row>
    <row r="4" spans="1:9" ht="95.25" customHeight="1">
      <c r="A4" s="248"/>
      <c r="B4" s="235"/>
      <c r="C4" s="177" t="s">
        <v>440</v>
      </c>
      <c r="D4" s="177" t="s">
        <v>441</v>
      </c>
      <c r="E4" s="7" t="s">
        <v>178</v>
      </c>
      <c r="F4" s="7" t="s">
        <v>168</v>
      </c>
      <c r="G4" s="70" t="s">
        <v>184</v>
      </c>
      <c r="H4" s="70" t="s">
        <v>185</v>
      </c>
      <c r="I4" s="7" t="s">
        <v>183</v>
      </c>
    </row>
    <row r="5" spans="1:9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62" t="s">
        <v>182</v>
      </c>
      <c r="B6" s="262"/>
      <c r="C6" s="262"/>
      <c r="D6" s="262"/>
      <c r="E6" s="262"/>
      <c r="F6" s="262"/>
      <c r="G6" s="262"/>
      <c r="H6" s="262"/>
      <c r="I6" s="262"/>
    </row>
    <row r="7" spans="1:9" s="5" customFormat="1" ht="37.5" customHeight="1">
      <c r="A7" s="8" t="s">
        <v>144</v>
      </c>
      <c r="B7" s="9">
        <v>1000</v>
      </c>
      <c r="C7" s="111">
        <v>39187</v>
      </c>
      <c r="D7" s="111">
        <v>52362</v>
      </c>
      <c r="E7" s="111">
        <v>21041</v>
      </c>
      <c r="F7" s="111">
        <v>25906</v>
      </c>
      <c r="G7" s="111">
        <f t="shared" ref="G7:G13" si="0">F7-E7</f>
        <v>4865</v>
      </c>
      <c r="H7" s="147">
        <f t="shared" ref="H7:H13" si="1">(F7/E7)*100</f>
        <v>123.1215246423649</v>
      </c>
      <c r="I7" s="93"/>
    </row>
    <row r="8" spans="1:9" ht="20.100000000000001" customHeight="1">
      <c r="A8" s="8" t="s">
        <v>128</v>
      </c>
      <c r="B8" s="9">
        <v>1010</v>
      </c>
      <c r="C8" s="148">
        <f>SUM(C9:C16)</f>
        <v>-43523</v>
      </c>
      <c r="D8" s="148">
        <f>SUM(D9:D16)</f>
        <v>-49755</v>
      </c>
      <c r="E8" s="148">
        <f>SUM(E9:E16)</f>
        <v>-20538</v>
      </c>
      <c r="F8" s="148">
        <f>SUM(F9:F16)</f>
        <v>-20025</v>
      </c>
      <c r="G8" s="111">
        <f t="shared" si="0"/>
        <v>513</v>
      </c>
      <c r="H8" s="147">
        <f t="shared" si="1"/>
        <v>97.502191060473265</v>
      </c>
      <c r="I8" s="93"/>
    </row>
    <row r="9" spans="1:9" s="2" customFormat="1" ht="20.100000000000001" customHeight="1">
      <c r="A9" s="8" t="s">
        <v>382</v>
      </c>
      <c r="B9" s="7">
        <v>1011</v>
      </c>
      <c r="C9" s="111">
        <v>-807</v>
      </c>
      <c r="D9" s="111">
        <v>-757</v>
      </c>
      <c r="E9" s="111">
        <v>-388</v>
      </c>
      <c r="F9" s="111">
        <v>-417</v>
      </c>
      <c r="G9" s="111">
        <f t="shared" si="0"/>
        <v>-29</v>
      </c>
      <c r="H9" s="147">
        <f t="shared" si="1"/>
        <v>107.4742268041237</v>
      </c>
      <c r="I9" s="92"/>
    </row>
    <row r="10" spans="1:9" s="2" customFormat="1" ht="20.100000000000001" customHeight="1">
      <c r="A10" s="8" t="s">
        <v>383</v>
      </c>
      <c r="B10" s="7">
        <v>1012</v>
      </c>
      <c r="C10" s="111">
        <v>-620</v>
      </c>
      <c r="D10" s="111">
        <v>-638</v>
      </c>
      <c r="E10" s="111">
        <v>-350</v>
      </c>
      <c r="F10" s="111">
        <v>-358</v>
      </c>
      <c r="G10" s="111">
        <f t="shared" si="0"/>
        <v>-8</v>
      </c>
      <c r="H10" s="147">
        <f t="shared" si="1"/>
        <v>102.28571428571429</v>
      </c>
      <c r="I10" s="92"/>
    </row>
    <row r="11" spans="1:9" s="2" customFormat="1" ht="20.100000000000001" customHeight="1">
      <c r="A11" s="8" t="s">
        <v>384</v>
      </c>
      <c r="B11" s="7">
        <v>1013</v>
      </c>
      <c r="C11" s="111">
        <v>-3124</v>
      </c>
      <c r="D11" s="111">
        <v>-2990</v>
      </c>
      <c r="E11" s="111">
        <v>-1845</v>
      </c>
      <c r="F11" s="111">
        <v>-1313</v>
      </c>
      <c r="G11" s="111">
        <f t="shared" si="0"/>
        <v>532</v>
      </c>
      <c r="H11" s="147">
        <f t="shared" si="1"/>
        <v>71.165311653116532</v>
      </c>
      <c r="I11" s="92"/>
    </row>
    <row r="12" spans="1:9" s="2" customFormat="1" ht="20.100000000000001" customHeight="1">
      <c r="A12" s="8" t="s">
        <v>5</v>
      </c>
      <c r="B12" s="7">
        <v>1014</v>
      </c>
      <c r="C12" s="111">
        <v>-11298</v>
      </c>
      <c r="D12" s="111">
        <v>-14954</v>
      </c>
      <c r="E12" s="111">
        <v>-7790</v>
      </c>
      <c r="F12" s="111">
        <v>-7478</v>
      </c>
      <c r="G12" s="111">
        <f t="shared" si="0"/>
        <v>312</v>
      </c>
      <c r="H12" s="147">
        <f t="shared" si="1"/>
        <v>95.994865211810009</v>
      </c>
      <c r="I12" s="92"/>
    </row>
    <row r="13" spans="1:9" s="2" customFormat="1" ht="20.100000000000001" customHeight="1">
      <c r="A13" s="8" t="s">
        <v>6</v>
      </c>
      <c r="B13" s="7">
        <v>1015</v>
      </c>
      <c r="C13" s="111">
        <v>-2382</v>
      </c>
      <c r="D13" s="111">
        <v>-3149</v>
      </c>
      <c r="E13" s="111">
        <v>-1713</v>
      </c>
      <c r="F13" s="111">
        <v>-1576</v>
      </c>
      <c r="G13" s="111">
        <f t="shared" si="0"/>
        <v>137</v>
      </c>
      <c r="H13" s="147">
        <f t="shared" si="1"/>
        <v>92.002335084646816</v>
      </c>
      <c r="I13" s="92"/>
    </row>
    <row r="14" spans="1:9" s="2" customFormat="1" ht="56.25">
      <c r="A14" s="8" t="s">
        <v>385</v>
      </c>
      <c r="B14" s="7">
        <v>1016</v>
      </c>
      <c r="C14" s="175" t="s">
        <v>413</v>
      </c>
      <c r="D14" s="175">
        <f>F14</f>
        <v>0</v>
      </c>
      <c r="E14" s="175">
        <v>-10</v>
      </c>
      <c r="F14" s="175"/>
      <c r="G14" s="175" t="s">
        <v>413</v>
      </c>
      <c r="H14" s="175" t="s">
        <v>413</v>
      </c>
      <c r="I14" s="92"/>
    </row>
    <row r="15" spans="1:9" s="2" customFormat="1" ht="20.100000000000001" customHeight="1">
      <c r="A15" s="8" t="s">
        <v>386</v>
      </c>
      <c r="B15" s="7">
        <v>1017</v>
      </c>
      <c r="C15" s="111">
        <v>-626</v>
      </c>
      <c r="D15" s="111">
        <v>-662</v>
      </c>
      <c r="E15" s="111">
        <v>-317</v>
      </c>
      <c r="F15" s="111">
        <v>-336</v>
      </c>
      <c r="G15" s="111">
        <f>F15-E15</f>
        <v>-19</v>
      </c>
      <c r="H15" s="147">
        <f>(F15/E15)*100</f>
        <v>105.99369085173502</v>
      </c>
      <c r="I15" s="92"/>
    </row>
    <row r="16" spans="1:9" s="2" customFormat="1" ht="20.100000000000001" customHeight="1">
      <c r="A16" s="8" t="s">
        <v>387</v>
      </c>
      <c r="B16" s="7">
        <v>1018</v>
      </c>
      <c r="C16" s="111">
        <v>-24666</v>
      </c>
      <c r="D16" s="111">
        <v>-26605</v>
      </c>
      <c r="E16" s="111">
        <v>-8125</v>
      </c>
      <c r="F16" s="111">
        <v>-8547</v>
      </c>
      <c r="G16" s="111">
        <f>F16-E16</f>
        <v>-422</v>
      </c>
      <c r="H16" s="147">
        <f>(F16/E16)*100</f>
        <v>105.19384615384615</v>
      </c>
      <c r="I16" s="92"/>
    </row>
    <row r="17" spans="1:9" s="5" customFormat="1" ht="20.100000000000001" customHeight="1">
      <c r="A17" s="10" t="s">
        <v>24</v>
      </c>
      <c r="B17" s="11">
        <v>1020</v>
      </c>
      <c r="C17" s="119">
        <f>SUM(C7,C8)</f>
        <v>-4336</v>
      </c>
      <c r="D17" s="119">
        <f>SUM(D7,D8)</f>
        <v>2607</v>
      </c>
      <c r="E17" s="119">
        <f>SUM(E7,E8)</f>
        <v>503</v>
      </c>
      <c r="F17" s="119">
        <f>SUM(F7,F8)</f>
        <v>5881</v>
      </c>
      <c r="G17" s="120">
        <f>F17-E17</f>
        <v>5378</v>
      </c>
      <c r="H17" s="149">
        <f>(F17/E17)*100</f>
        <v>1169.1848906560635</v>
      </c>
      <c r="I17" s="94"/>
    </row>
    <row r="18" spans="1:9" ht="20.100000000000001" customHeight="1">
      <c r="A18" s="8" t="s">
        <v>154</v>
      </c>
      <c r="B18" s="9">
        <v>1030</v>
      </c>
      <c r="C18" s="148">
        <f>SUM(C19:C38,C40)</f>
        <v>-3896</v>
      </c>
      <c r="D18" s="148">
        <f>SUM(D19:D38,D40)</f>
        <v>-3613</v>
      </c>
      <c r="E18" s="148">
        <f>SUM(E19:E38,E40)</f>
        <v>-1891</v>
      </c>
      <c r="F18" s="148">
        <f>SUM(F19:F38,F40)</f>
        <v>-1908</v>
      </c>
      <c r="G18" s="111">
        <f>F18-E18</f>
        <v>-17</v>
      </c>
      <c r="H18" s="147">
        <f>(F18/E18)*100</f>
        <v>100.89899524061343</v>
      </c>
      <c r="I18" s="93"/>
    </row>
    <row r="19" spans="1:9" ht="38.25" customHeight="1">
      <c r="A19" s="8" t="s">
        <v>95</v>
      </c>
      <c r="B19" s="9">
        <v>1031</v>
      </c>
      <c r="C19" s="175">
        <v>-19</v>
      </c>
      <c r="D19" s="175">
        <v>-32</v>
      </c>
      <c r="E19" s="175">
        <v>-9</v>
      </c>
      <c r="F19" s="175">
        <v>-14</v>
      </c>
      <c r="G19" s="175" t="s">
        <v>413</v>
      </c>
      <c r="H19" s="175" t="s">
        <v>413</v>
      </c>
      <c r="I19" s="93"/>
    </row>
    <row r="20" spans="1:9" ht="20.100000000000001" customHeight="1">
      <c r="A20" s="8" t="s">
        <v>146</v>
      </c>
      <c r="B20" s="9">
        <v>1032</v>
      </c>
      <c r="C20" s="175" t="s">
        <v>413</v>
      </c>
      <c r="D20" s="175" t="s">
        <v>413</v>
      </c>
      <c r="E20" s="175" t="s">
        <v>413</v>
      </c>
      <c r="F20" s="175" t="str">
        <f t="shared" ref="F20:F36" si="2">D20</f>
        <v>-</v>
      </c>
      <c r="G20" s="175" t="s">
        <v>413</v>
      </c>
      <c r="H20" s="175" t="s">
        <v>413</v>
      </c>
      <c r="I20" s="93"/>
    </row>
    <row r="21" spans="1:9" ht="20.100000000000001" customHeight="1">
      <c r="A21" s="8" t="s">
        <v>58</v>
      </c>
      <c r="B21" s="9">
        <v>1033</v>
      </c>
      <c r="C21" s="175" t="s">
        <v>413</v>
      </c>
      <c r="D21" s="175" t="s">
        <v>413</v>
      </c>
      <c r="E21" s="175" t="s">
        <v>413</v>
      </c>
      <c r="F21" s="175" t="str">
        <f t="shared" si="2"/>
        <v>-</v>
      </c>
      <c r="G21" s="175" t="s">
        <v>413</v>
      </c>
      <c r="H21" s="175" t="s">
        <v>413</v>
      </c>
      <c r="I21" s="93"/>
    </row>
    <row r="22" spans="1:9" ht="20.100000000000001" customHeight="1">
      <c r="A22" s="8" t="s">
        <v>22</v>
      </c>
      <c r="B22" s="9">
        <v>1034</v>
      </c>
      <c r="C22" s="175" t="s">
        <v>413</v>
      </c>
      <c r="D22" s="175" t="s">
        <v>413</v>
      </c>
      <c r="E22" s="175" t="s">
        <v>413</v>
      </c>
      <c r="F22" s="175" t="str">
        <f t="shared" si="2"/>
        <v>-</v>
      </c>
      <c r="G22" s="175" t="s">
        <v>413</v>
      </c>
      <c r="H22" s="175" t="s">
        <v>413</v>
      </c>
      <c r="I22" s="93"/>
    </row>
    <row r="23" spans="1:9" ht="20.100000000000001" customHeight="1">
      <c r="A23" s="8" t="s">
        <v>23</v>
      </c>
      <c r="B23" s="9">
        <v>1035</v>
      </c>
      <c r="C23" s="111"/>
      <c r="D23" s="111"/>
      <c r="E23" s="175"/>
      <c r="F23" s="111"/>
      <c r="G23" s="175" t="s">
        <v>413</v>
      </c>
      <c r="H23" s="175" t="s">
        <v>413</v>
      </c>
      <c r="I23" s="93"/>
    </row>
    <row r="24" spans="1:9" s="2" customFormat="1" ht="20.100000000000001" customHeight="1">
      <c r="A24" s="8" t="s">
        <v>34</v>
      </c>
      <c r="B24" s="9">
        <v>1036</v>
      </c>
      <c r="C24" s="111">
        <v>-10</v>
      </c>
      <c r="D24" s="111">
        <v>-7</v>
      </c>
      <c r="E24" s="111">
        <v>-8</v>
      </c>
      <c r="F24" s="111">
        <v>-5</v>
      </c>
      <c r="G24" s="111">
        <f>F24-E24</f>
        <v>3</v>
      </c>
      <c r="H24" s="147">
        <f>(F24/E24)*100</f>
        <v>62.5</v>
      </c>
      <c r="I24" s="93"/>
    </row>
    <row r="25" spans="1:9" s="2" customFormat="1" ht="20.100000000000001" customHeight="1">
      <c r="A25" s="8" t="s">
        <v>35</v>
      </c>
      <c r="B25" s="9">
        <v>1037</v>
      </c>
      <c r="C25" s="111">
        <v>-4</v>
      </c>
      <c r="D25" s="111">
        <v>-4</v>
      </c>
      <c r="E25" s="111">
        <v>-2</v>
      </c>
      <c r="F25" s="111">
        <v>-2</v>
      </c>
      <c r="G25" s="111">
        <f>F25-E25</f>
        <v>0</v>
      </c>
      <c r="H25" s="147">
        <f>(F25/E25)*100</f>
        <v>100</v>
      </c>
      <c r="I25" s="93"/>
    </row>
    <row r="26" spans="1:9" s="2" customFormat="1" ht="20.100000000000001" customHeight="1">
      <c r="A26" s="8" t="s">
        <v>36</v>
      </c>
      <c r="B26" s="9">
        <v>1038</v>
      </c>
      <c r="C26" s="111">
        <v>-2503</v>
      </c>
      <c r="D26" s="111">
        <v>-2766</v>
      </c>
      <c r="E26" s="111">
        <v>-1428</v>
      </c>
      <c r="F26" s="111">
        <v>-1481</v>
      </c>
      <c r="G26" s="111">
        <f>F26-E26</f>
        <v>-53</v>
      </c>
      <c r="H26" s="147">
        <f>(F26/E26)*100</f>
        <v>103.71148459383754</v>
      </c>
      <c r="I26" s="93"/>
    </row>
    <row r="27" spans="1:9" s="2" customFormat="1" ht="20.100000000000001" customHeight="1">
      <c r="A27" s="8" t="s">
        <v>37</v>
      </c>
      <c r="B27" s="9">
        <v>1039</v>
      </c>
      <c r="C27" s="111">
        <v>-533</v>
      </c>
      <c r="D27" s="175">
        <v>-578</v>
      </c>
      <c r="E27" s="111">
        <v>-314</v>
      </c>
      <c r="F27" s="111">
        <v>-306</v>
      </c>
      <c r="G27" s="111">
        <f>F27-E27</f>
        <v>8</v>
      </c>
      <c r="H27" s="147">
        <f>(F27/E27)*100</f>
        <v>97.452229299363054</v>
      </c>
      <c r="I27" s="93"/>
    </row>
    <row r="28" spans="1:9" s="2" customFormat="1" ht="42.75" customHeight="1">
      <c r="A28" s="8" t="s">
        <v>38</v>
      </c>
      <c r="B28" s="9">
        <v>1040</v>
      </c>
      <c r="C28" s="111">
        <v>-16</v>
      </c>
      <c r="D28" s="175">
        <v>-15</v>
      </c>
      <c r="E28" s="111">
        <v>-10</v>
      </c>
      <c r="F28" s="111">
        <v>-5</v>
      </c>
      <c r="G28" s="111">
        <f>F28-E28</f>
        <v>5</v>
      </c>
      <c r="H28" s="147">
        <f>(F28/E28)*100</f>
        <v>50</v>
      </c>
      <c r="I28" s="93"/>
    </row>
    <row r="29" spans="1:9" s="2" customFormat="1" ht="42.75" customHeight="1">
      <c r="A29" s="8" t="s">
        <v>39</v>
      </c>
      <c r="B29" s="9">
        <v>1041</v>
      </c>
      <c r="C29" s="175" t="s">
        <v>413</v>
      </c>
      <c r="D29" s="175" t="s">
        <v>413</v>
      </c>
      <c r="E29" s="175" t="s">
        <v>413</v>
      </c>
      <c r="F29" s="175" t="str">
        <f t="shared" si="2"/>
        <v>-</v>
      </c>
      <c r="G29" s="175" t="s">
        <v>413</v>
      </c>
      <c r="H29" s="175" t="s">
        <v>413</v>
      </c>
      <c r="I29" s="93"/>
    </row>
    <row r="30" spans="1:9" s="2" customFormat="1" ht="34.5" customHeight="1">
      <c r="A30" s="8" t="s">
        <v>40</v>
      </c>
      <c r="B30" s="9">
        <v>1042</v>
      </c>
      <c r="C30" s="175" t="s">
        <v>413</v>
      </c>
      <c r="D30" s="175" t="s">
        <v>413</v>
      </c>
      <c r="E30" s="175" t="s">
        <v>413</v>
      </c>
      <c r="F30" s="175" t="str">
        <f t="shared" si="2"/>
        <v>-</v>
      </c>
      <c r="G30" s="175" t="s">
        <v>413</v>
      </c>
      <c r="H30" s="175" t="s">
        <v>413</v>
      </c>
      <c r="I30" s="93"/>
    </row>
    <row r="31" spans="1:9" s="2" customFormat="1" ht="20.100000000000001" customHeight="1">
      <c r="A31" s="8" t="s">
        <v>41</v>
      </c>
      <c r="B31" s="9">
        <v>1043</v>
      </c>
      <c r="C31" s="175" t="s">
        <v>413</v>
      </c>
      <c r="D31" s="175" t="s">
        <v>413</v>
      </c>
      <c r="E31" s="175" t="s">
        <v>413</v>
      </c>
      <c r="F31" s="175" t="str">
        <f t="shared" si="2"/>
        <v>-</v>
      </c>
      <c r="G31" s="175" t="s">
        <v>413</v>
      </c>
      <c r="H31" s="175" t="s">
        <v>413</v>
      </c>
      <c r="I31" s="93"/>
    </row>
    <row r="32" spans="1:9" s="2" customFormat="1" ht="20.100000000000001" customHeight="1">
      <c r="A32" s="8" t="s">
        <v>42</v>
      </c>
      <c r="B32" s="9">
        <v>1044</v>
      </c>
      <c r="C32" s="175" t="s">
        <v>413</v>
      </c>
      <c r="D32" s="175" t="s">
        <v>413</v>
      </c>
      <c r="E32" s="175" t="s">
        <v>413</v>
      </c>
      <c r="F32" s="175" t="str">
        <f t="shared" si="2"/>
        <v>-</v>
      </c>
      <c r="G32" s="175" t="s">
        <v>413</v>
      </c>
      <c r="H32" s="175" t="s">
        <v>413</v>
      </c>
      <c r="I32" s="93"/>
    </row>
    <row r="33" spans="1:9" s="2" customFormat="1" ht="20.100000000000001" customHeight="1">
      <c r="A33" s="8" t="s">
        <v>60</v>
      </c>
      <c r="B33" s="9">
        <v>1045</v>
      </c>
      <c r="C33" s="175">
        <v>-15</v>
      </c>
      <c r="D33" s="175">
        <v>-15</v>
      </c>
      <c r="E33" s="111">
        <v>-8</v>
      </c>
      <c r="F33" s="175">
        <v>-8</v>
      </c>
      <c r="G33" s="175" t="s">
        <v>413</v>
      </c>
      <c r="H33" s="175" t="s">
        <v>413</v>
      </c>
      <c r="I33" s="93"/>
    </row>
    <row r="34" spans="1:9" s="2" customFormat="1" ht="20.100000000000001" customHeight="1">
      <c r="A34" s="8" t="s">
        <v>43</v>
      </c>
      <c r="B34" s="9">
        <v>1046</v>
      </c>
      <c r="C34" s="175" t="s">
        <v>413</v>
      </c>
      <c r="D34" s="175" t="s">
        <v>413</v>
      </c>
      <c r="E34" s="175">
        <v>-1</v>
      </c>
      <c r="F34" s="175" t="str">
        <f t="shared" si="2"/>
        <v>-</v>
      </c>
      <c r="G34" s="175" t="s">
        <v>413</v>
      </c>
      <c r="H34" s="175" t="s">
        <v>413</v>
      </c>
      <c r="I34" s="93"/>
    </row>
    <row r="35" spans="1:9" s="2" customFormat="1" ht="20.100000000000001" customHeight="1">
      <c r="A35" s="8" t="s">
        <v>44</v>
      </c>
      <c r="B35" s="9">
        <v>1047</v>
      </c>
      <c r="C35" s="175" t="s">
        <v>413</v>
      </c>
      <c r="D35" s="175" t="s">
        <v>413</v>
      </c>
      <c r="E35" s="175" t="s">
        <v>413</v>
      </c>
      <c r="F35" s="175" t="str">
        <f t="shared" si="2"/>
        <v>-</v>
      </c>
      <c r="G35" s="175" t="s">
        <v>413</v>
      </c>
      <c r="H35" s="175" t="s">
        <v>413</v>
      </c>
      <c r="I35" s="93"/>
    </row>
    <row r="36" spans="1:9" s="2" customFormat="1" ht="32.25" customHeight="1">
      <c r="A36" s="8" t="s">
        <v>45</v>
      </c>
      <c r="B36" s="9">
        <v>1048</v>
      </c>
      <c r="C36" s="175" t="s">
        <v>413</v>
      </c>
      <c r="D36" s="175" t="s">
        <v>413</v>
      </c>
      <c r="E36" s="175" t="s">
        <v>413</v>
      </c>
      <c r="F36" s="175" t="str">
        <f t="shared" si="2"/>
        <v>-</v>
      </c>
      <c r="G36" s="175" t="s">
        <v>413</v>
      </c>
      <c r="H36" s="175" t="s">
        <v>413</v>
      </c>
      <c r="I36" s="93"/>
    </row>
    <row r="37" spans="1:9" s="2" customFormat="1" ht="33.75" customHeight="1">
      <c r="A37" s="8" t="s">
        <v>46</v>
      </c>
      <c r="B37" s="9">
        <v>1049</v>
      </c>
      <c r="C37" s="175">
        <v>-2</v>
      </c>
      <c r="D37" s="111">
        <v>-7</v>
      </c>
      <c r="E37" s="111">
        <v>-2</v>
      </c>
      <c r="F37" s="111">
        <v>-5</v>
      </c>
      <c r="G37" s="111">
        <f>F37-E37</f>
        <v>-3</v>
      </c>
      <c r="H37" s="147">
        <f>(F37/E37)*100</f>
        <v>250</v>
      </c>
      <c r="I37" s="93"/>
    </row>
    <row r="38" spans="1:9" s="2" customFormat="1" ht="52.5" customHeight="1">
      <c r="A38" s="8" t="s">
        <v>72</v>
      </c>
      <c r="B38" s="9">
        <v>1050</v>
      </c>
      <c r="C38" s="175" t="s">
        <v>413</v>
      </c>
      <c r="D38" s="175" t="s">
        <v>413</v>
      </c>
      <c r="E38" s="175" t="s">
        <v>413</v>
      </c>
      <c r="F38" s="175" t="s">
        <v>413</v>
      </c>
      <c r="G38" s="175" t="s">
        <v>413</v>
      </c>
      <c r="H38" s="175" t="s">
        <v>413</v>
      </c>
      <c r="I38" s="93"/>
    </row>
    <row r="39" spans="1:9" s="2" customFormat="1" ht="20.100000000000001" customHeight="1">
      <c r="A39" s="8" t="s">
        <v>47</v>
      </c>
      <c r="B39" s="6" t="s">
        <v>317</v>
      </c>
      <c r="C39" s="175" t="s">
        <v>413</v>
      </c>
      <c r="D39" s="175" t="s">
        <v>413</v>
      </c>
      <c r="E39" s="175" t="s">
        <v>413</v>
      </c>
      <c r="F39" s="175" t="s">
        <v>413</v>
      </c>
      <c r="G39" s="175" t="s">
        <v>413</v>
      </c>
      <c r="H39" s="175" t="s">
        <v>413</v>
      </c>
      <c r="I39" s="93"/>
    </row>
    <row r="40" spans="1:9" s="2" customFormat="1" ht="20.100000000000001" customHeight="1">
      <c r="A40" s="8" t="s">
        <v>98</v>
      </c>
      <c r="B40" s="9">
        <v>1051</v>
      </c>
      <c r="C40" s="111">
        <v>-794</v>
      </c>
      <c r="D40" s="111">
        <v>-189</v>
      </c>
      <c r="E40" s="111">
        <v>-109</v>
      </c>
      <c r="F40" s="111">
        <v>-82</v>
      </c>
      <c r="G40" s="111">
        <f>F40-E40</f>
        <v>27</v>
      </c>
      <c r="H40" s="147">
        <f>(F40/E40)*100</f>
        <v>75.22935779816514</v>
      </c>
      <c r="I40" s="93"/>
    </row>
    <row r="41" spans="1:9" ht="20.100000000000001" customHeight="1">
      <c r="A41" s="8" t="s">
        <v>155</v>
      </c>
      <c r="B41" s="9">
        <v>1060</v>
      </c>
      <c r="C41" s="148">
        <f>SUM(C42:C48)</f>
        <v>-1139</v>
      </c>
      <c r="D41" s="148">
        <f>SUM(D42:D48)</f>
        <v>-914</v>
      </c>
      <c r="E41" s="148">
        <f>SUM(E42:E48)</f>
        <v>-629</v>
      </c>
      <c r="F41" s="148">
        <f>SUM(F42:F48)</f>
        <v>-375</v>
      </c>
      <c r="G41" s="111">
        <f>F41-E41</f>
        <v>254</v>
      </c>
      <c r="H41" s="147">
        <f>(F41/E41)*100</f>
        <v>59.618441971383149</v>
      </c>
      <c r="I41" s="93"/>
    </row>
    <row r="42" spans="1:9" s="2" customFormat="1" ht="20.100000000000001" customHeight="1">
      <c r="A42" s="8" t="s">
        <v>131</v>
      </c>
      <c r="B42" s="9">
        <v>1061</v>
      </c>
      <c r="C42" s="175" t="s">
        <v>413</v>
      </c>
      <c r="D42" s="175" t="s">
        <v>413</v>
      </c>
      <c r="E42" s="175" t="s">
        <v>413</v>
      </c>
      <c r="F42" s="175" t="str">
        <f t="shared" ref="F42:F47" si="3">D42</f>
        <v>-</v>
      </c>
      <c r="G42" s="175" t="s">
        <v>413</v>
      </c>
      <c r="H42" s="175" t="s">
        <v>413</v>
      </c>
      <c r="I42" s="93"/>
    </row>
    <row r="43" spans="1:9" s="2" customFormat="1" ht="20.100000000000001" customHeight="1">
      <c r="A43" s="8" t="s">
        <v>132</v>
      </c>
      <c r="B43" s="9">
        <v>1062</v>
      </c>
      <c r="C43" s="175" t="s">
        <v>413</v>
      </c>
      <c r="D43" s="175" t="s">
        <v>413</v>
      </c>
      <c r="E43" s="175" t="s">
        <v>413</v>
      </c>
      <c r="F43" s="175" t="str">
        <f t="shared" si="3"/>
        <v>-</v>
      </c>
      <c r="G43" s="175" t="s">
        <v>413</v>
      </c>
      <c r="H43" s="175" t="s">
        <v>413</v>
      </c>
      <c r="I43" s="93"/>
    </row>
    <row r="44" spans="1:9" s="2" customFormat="1" ht="20.100000000000001" customHeight="1">
      <c r="A44" s="8" t="s">
        <v>36</v>
      </c>
      <c r="B44" s="9">
        <v>1063</v>
      </c>
      <c r="C44" s="111">
        <v>-723</v>
      </c>
      <c r="D44" s="111">
        <v>-713</v>
      </c>
      <c r="E44" s="111">
        <v>-469</v>
      </c>
      <c r="F44" s="111">
        <v>-301</v>
      </c>
      <c r="G44" s="111">
        <f>F44-E44</f>
        <v>168</v>
      </c>
      <c r="H44" s="147">
        <f>(F44/E44)*100</f>
        <v>64.179104477611943</v>
      </c>
      <c r="I44" s="93"/>
    </row>
    <row r="45" spans="1:9" s="2" customFormat="1" ht="20.100000000000001" customHeight="1">
      <c r="A45" s="8" t="s">
        <v>37</v>
      </c>
      <c r="B45" s="9">
        <v>1064</v>
      </c>
      <c r="C45" s="111">
        <v>-159</v>
      </c>
      <c r="D45" s="111">
        <v>-153</v>
      </c>
      <c r="E45" s="111">
        <v>-103</v>
      </c>
      <c r="F45" s="111">
        <v>-63</v>
      </c>
      <c r="G45" s="111">
        <f>F45-E45</f>
        <v>40</v>
      </c>
      <c r="H45" s="147">
        <f>(F45/E45)*100</f>
        <v>61.165048543689316</v>
      </c>
      <c r="I45" s="93"/>
    </row>
    <row r="46" spans="1:9" s="2" customFormat="1" ht="20.100000000000001" customHeight="1">
      <c r="A46" s="8" t="s">
        <v>59</v>
      </c>
      <c r="B46" s="9">
        <v>1065</v>
      </c>
      <c r="C46" s="175" t="s">
        <v>413</v>
      </c>
      <c r="D46" s="175" t="s">
        <v>413</v>
      </c>
      <c r="E46" s="175">
        <v>-1</v>
      </c>
      <c r="F46" s="175" t="str">
        <f t="shared" si="3"/>
        <v>-</v>
      </c>
      <c r="G46" s="175" t="s">
        <v>413</v>
      </c>
      <c r="H46" s="175" t="s">
        <v>413</v>
      </c>
      <c r="I46" s="93"/>
    </row>
    <row r="47" spans="1:9" s="2" customFormat="1" ht="20.100000000000001" customHeight="1">
      <c r="A47" s="8" t="s">
        <v>73</v>
      </c>
      <c r="B47" s="9">
        <v>1066</v>
      </c>
      <c r="C47" s="175" t="s">
        <v>413</v>
      </c>
      <c r="D47" s="175" t="s">
        <v>413</v>
      </c>
      <c r="E47" s="175" t="s">
        <v>413</v>
      </c>
      <c r="F47" s="175" t="str">
        <f t="shared" si="3"/>
        <v>-</v>
      </c>
      <c r="G47" s="175" t="s">
        <v>413</v>
      </c>
      <c r="H47" s="175" t="s">
        <v>413</v>
      </c>
      <c r="I47" s="93"/>
    </row>
    <row r="48" spans="1:9" s="2" customFormat="1" ht="20.100000000000001" customHeight="1">
      <c r="A48" s="8" t="s">
        <v>107</v>
      </c>
      <c r="B48" s="9">
        <v>1067</v>
      </c>
      <c r="C48" s="111">
        <v>-257</v>
      </c>
      <c r="D48" s="111">
        <v>-48</v>
      </c>
      <c r="E48" s="111">
        <v>-56</v>
      </c>
      <c r="F48" s="111">
        <v>-11</v>
      </c>
      <c r="G48" s="111">
        <f>F48-E48</f>
        <v>45</v>
      </c>
      <c r="H48" s="147">
        <f>(F48/E48)*100</f>
        <v>19.642857142857142</v>
      </c>
      <c r="I48" s="93"/>
    </row>
    <row r="49" spans="1:9" s="2" customFormat="1" ht="20.100000000000001" customHeight="1">
      <c r="A49" s="8" t="s">
        <v>246</v>
      </c>
      <c r="B49" s="9">
        <v>1070</v>
      </c>
      <c r="C49" s="148">
        <f>SUM(C50:C52)</f>
        <v>5104</v>
      </c>
      <c r="D49" s="148">
        <f>SUM(D50:D52)</f>
        <v>6955</v>
      </c>
      <c r="E49" s="148">
        <f>SUM(E50:E52)</f>
        <v>3693</v>
      </c>
      <c r="F49" s="148">
        <f>SUM(F50:F52)</f>
        <v>3695</v>
      </c>
      <c r="G49" s="111">
        <f>F49-E49</f>
        <v>2</v>
      </c>
      <c r="H49" s="147">
        <f>(F49/E49)*100</f>
        <v>100.05415651232062</v>
      </c>
      <c r="I49" s="93"/>
    </row>
    <row r="50" spans="1:9" s="2" customFormat="1" ht="20.100000000000001" customHeight="1">
      <c r="A50" s="8" t="s">
        <v>151</v>
      </c>
      <c r="B50" s="9">
        <v>1071</v>
      </c>
      <c r="C50" s="175" t="s">
        <v>413</v>
      </c>
      <c r="D50" s="175" t="s">
        <v>413</v>
      </c>
      <c r="E50" s="175" t="s">
        <v>413</v>
      </c>
      <c r="F50" s="175" t="str">
        <f>D50</f>
        <v>-</v>
      </c>
      <c r="G50" s="175" t="s">
        <v>413</v>
      </c>
      <c r="H50" s="175" t="s">
        <v>413</v>
      </c>
      <c r="I50" s="93"/>
    </row>
    <row r="51" spans="1:9" s="2" customFormat="1" ht="20.100000000000001" customHeight="1">
      <c r="A51" s="8" t="s">
        <v>283</v>
      </c>
      <c r="B51" s="9">
        <v>1072</v>
      </c>
      <c r="C51" s="175" t="s">
        <v>413</v>
      </c>
      <c r="D51" s="175" t="s">
        <v>413</v>
      </c>
      <c r="E51" s="175" t="s">
        <v>413</v>
      </c>
      <c r="F51" s="175" t="str">
        <f>D51</f>
        <v>-</v>
      </c>
      <c r="G51" s="175" t="s">
        <v>413</v>
      </c>
      <c r="H51" s="175" t="s">
        <v>413</v>
      </c>
      <c r="I51" s="93"/>
    </row>
    <row r="52" spans="1:9" s="2" customFormat="1" ht="20.100000000000001" customHeight="1">
      <c r="A52" s="8" t="s">
        <v>247</v>
      </c>
      <c r="B52" s="9">
        <v>1073</v>
      </c>
      <c r="C52" s="111">
        <v>5104</v>
      </c>
      <c r="D52" s="111">
        <v>6955</v>
      </c>
      <c r="E52" s="111">
        <v>3693</v>
      </c>
      <c r="F52" s="111">
        <v>3695</v>
      </c>
      <c r="G52" s="111">
        <f>F52-E52</f>
        <v>2</v>
      </c>
      <c r="H52" s="147">
        <f>(F52/E52)*100</f>
        <v>100.05415651232062</v>
      </c>
      <c r="I52" s="93"/>
    </row>
    <row r="53" spans="1:9" s="2" customFormat="1" ht="20.100000000000001" customHeight="1">
      <c r="A53" s="89" t="s">
        <v>74</v>
      </c>
      <c r="B53" s="9">
        <v>1080</v>
      </c>
      <c r="C53" s="148">
        <f>SUM(C54:C59)</f>
        <v>-854</v>
      </c>
      <c r="D53" s="148">
        <f>SUM(D54:D59)</f>
        <v>-2308</v>
      </c>
      <c r="E53" s="148">
        <f>SUM(E54:E59)</f>
        <v>-1538</v>
      </c>
      <c r="F53" s="148">
        <f>SUM(F54:F59)</f>
        <v>-1571</v>
      </c>
      <c r="G53" s="111">
        <f>F53-E53</f>
        <v>-33</v>
      </c>
      <c r="H53" s="147">
        <f>(F53/E53)*100</f>
        <v>102.14564369310793</v>
      </c>
      <c r="I53" s="93"/>
    </row>
    <row r="54" spans="1:9" s="2" customFormat="1" ht="20.100000000000001" customHeight="1">
      <c r="A54" s="8" t="s">
        <v>151</v>
      </c>
      <c r="B54" s="9">
        <v>1081</v>
      </c>
      <c r="C54" s="175" t="s">
        <v>413</v>
      </c>
      <c r="D54" s="175" t="s">
        <v>413</v>
      </c>
      <c r="E54" s="175" t="s">
        <v>413</v>
      </c>
      <c r="F54" s="175" t="s">
        <v>413</v>
      </c>
      <c r="G54" s="175" t="s">
        <v>413</v>
      </c>
      <c r="H54" s="175" t="s">
        <v>413</v>
      </c>
      <c r="I54" s="93"/>
    </row>
    <row r="55" spans="1:9" s="2" customFormat="1" ht="20.100000000000001" customHeight="1">
      <c r="A55" s="8" t="s">
        <v>368</v>
      </c>
      <c r="B55" s="9">
        <v>1082</v>
      </c>
      <c r="C55" s="175" t="s">
        <v>413</v>
      </c>
      <c r="D55" s="175" t="s">
        <v>413</v>
      </c>
      <c r="E55" s="175" t="s">
        <v>413</v>
      </c>
      <c r="F55" s="175" t="s">
        <v>413</v>
      </c>
      <c r="G55" s="175" t="s">
        <v>413</v>
      </c>
      <c r="H55" s="175" t="s">
        <v>413</v>
      </c>
      <c r="I55" s="93"/>
    </row>
    <row r="56" spans="1:9" s="2" customFormat="1" ht="20.100000000000001" customHeight="1">
      <c r="A56" s="8" t="s">
        <v>66</v>
      </c>
      <c r="B56" s="9">
        <v>1083</v>
      </c>
      <c r="C56" s="175" t="s">
        <v>413</v>
      </c>
      <c r="D56" s="175" t="s">
        <v>413</v>
      </c>
      <c r="E56" s="175" t="s">
        <v>413</v>
      </c>
      <c r="F56" s="175" t="s">
        <v>413</v>
      </c>
      <c r="G56" s="175" t="s">
        <v>413</v>
      </c>
      <c r="H56" s="175" t="s">
        <v>413</v>
      </c>
      <c r="I56" s="93"/>
    </row>
    <row r="57" spans="1:9" s="2" customFormat="1" ht="20.100000000000001" customHeight="1">
      <c r="A57" s="8" t="s">
        <v>48</v>
      </c>
      <c r="B57" s="9">
        <v>1084</v>
      </c>
      <c r="C57" s="175" t="s">
        <v>413</v>
      </c>
      <c r="D57" s="175" t="s">
        <v>413</v>
      </c>
      <c r="E57" s="175" t="s">
        <v>413</v>
      </c>
      <c r="F57" s="175" t="s">
        <v>413</v>
      </c>
      <c r="G57" s="175" t="s">
        <v>413</v>
      </c>
      <c r="H57" s="175" t="s">
        <v>413</v>
      </c>
      <c r="I57" s="93"/>
    </row>
    <row r="58" spans="1:9" s="2" customFormat="1" ht="20.100000000000001" customHeight="1">
      <c r="A58" s="8" t="s">
        <v>57</v>
      </c>
      <c r="B58" s="9">
        <v>1085</v>
      </c>
      <c r="C58" s="175" t="s">
        <v>413</v>
      </c>
      <c r="D58" s="175" t="s">
        <v>413</v>
      </c>
      <c r="E58" s="175" t="s">
        <v>413</v>
      </c>
      <c r="F58" s="175" t="s">
        <v>413</v>
      </c>
      <c r="G58" s="175" t="s">
        <v>413</v>
      </c>
      <c r="H58" s="175" t="s">
        <v>413</v>
      </c>
      <c r="I58" s="93"/>
    </row>
    <row r="59" spans="1:9" s="2" customFormat="1" ht="20.100000000000001" customHeight="1">
      <c r="A59" s="8" t="s">
        <v>176</v>
      </c>
      <c r="B59" s="9">
        <v>1086</v>
      </c>
      <c r="C59" s="111">
        <v>-854</v>
      </c>
      <c r="D59" s="111">
        <v>-2308</v>
      </c>
      <c r="E59" s="111">
        <v>-1538</v>
      </c>
      <c r="F59" s="111">
        <v>-1571</v>
      </c>
      <c r="G59" s="111">
        <f>F59-E59</f>
        <v>-33</v>
      </c>
      <c r="H59" s="147">
        <f>(F59/E59)*100</f>
        <v>102.14564369310793</v>
      </c>
      <c r="I59" s="93"/>
    </row>
    <row r="60" spans="1:9" s="5" customFormat="1" ht="20.100000000000001" customHeight="1">
      <c r="A60" s="10" t="s">
        <v>4</v>
      </c>
      <c r="B60" s="11">
        <v>1100</v>
      </c>
      <c r="C60" s="119">
        <f>SUM(C17,C18,C41,C49,C53)</f>
        <v>-5121</v>
      </c>
      <c r="D60" s="119">
        <f>SUM(D17,D18,D41,D49,D53)</f>
        <v>2727</v>
      </c>
      <c r="E60" s="119">
        <f>SUM(E17,E18,E41,E49,E53)</f>
        <v>138</v>
      </c>
      <c r="F60" s="119">
        <f>SUM(F17,F18,F41,F49,F53)</f>
        <v>5722</v>
      </c>
      <c r="G60" s="120">
        <f>F60-E60</f>
        <v>5584</v>
      </c>
      <c r="H60" s="149">
        <f>(F60/E60)*100</f>
        <v>4146.376811594203</v>
      </c>
      <c r="I60" s="94"/>
    </row>
    <row r="61" spans="1:9" ht="20.100000000000001" customHeight="1">
      <c r="A61" s="8" t="s">
        <v>96</v>
      </c>
      <c r="B61" s="9">
        <v>1110</v>
      </c>
      <c r="C61" s="175" t="s">
        <v>413</v>
      </c>
      <c r="D61" s="175" t="s">
        <v>413</v>
      </c>
      <c r="E61" s="175" t="s">
        <v>413</v>
      </c>
      <c r="F61" s="175" t="s">
        <v>413</v>
      </c>
      <c r="G61" s="175" t="s">
        <v>413</v>
      </c>
      <c r="H61" s="175" t="s">
        <v>413</v>
      </c>
      <c r="I61" s="93"/>
    </row>
    <row r="62" spans="1:9" ht="20.100000000000001" customHeight="1">
      <c r="A62" s="8" t="s">
        <v>100</v>
      </c>
      <c r="B62" s="9">
        <v>1120</v>
      </c>
      <c r="C62" s="175" t="s">
        <v>413</v>
      </c>
      <c r="D62" s="175" t="s">
        <v>413</v>
      </c>
      <c r="E62" s="175" t="s">
        <v>413</v>
      </c>
      <c r="F62" s="175" t="s">
        <v>413</v>
      </c>
      <c r="G62" s="175" t="s">
        <v>413</v>
      </c>
      <c r="H62" s="175" t="s">
        <v>413</v>
      </c>
      <c r="I62" s="93"/>
    </row>
    <row r="63" spans="1:9" ht="20.100000000000001" customHeight="1">
      <c r="A63" s="8" t="s">
        <v>97</v>
      </c>
      <c r="B63" s="9">
        <v>1130</v>
      </c>
      <c r="C63" s="175" t="s">
        <v>413</v>
      </c>
      <c r="D63" s="175" t="s">
        <v>413</v>
      </c>
      <c r="E63" s="175" t="s">
        <v>413</v>
      </c>
      <c r="F63" s="175" t="s">
        <v>413</v>
      </c>
      <c r="G63" s="175" t="s">
        <v>413</v>
      </c>
      <c r="H63" s="175" t="s">
        <v>413</v>
      </c>
      <c r="I63" s="93"/>
    </row>
    <row r="64" spans="1:9" ht="20.100000000000001" customHeight="1">
      <c r="A64" s="8" t="s">
        <v>99</v>
      </c>
      <c r="B64" s="9">
        <v>1140</v>
      </c>
      <c r="C64" s="175" t="s">
        <v>413</v>
      </c>
      <c r="D64" s="175" t="s">
        <v>413</v>
      </c>
      <c r="E64" s="175" t="s">
        <v>413</v>
      </c>
      <c r="F64" s="175" t="s">
        <v>413</v>
      </c>
      <c r="G64" s="175" t="s">
        <v>413</v>
      </c>
      <c r="H64" s="175" t="s">
        <v>413</v>
      </c>
      <c r="I64" s="93"/>
    </row>
    <row r="65" spans="1:9" ht="20.100000000000001" customHeight="1">
      <c r="A65" s="8" t="s">
        <v>248</v>
      </c>
      <c r="B65" s="9">
        <v>1150</v>
      </c>
      <c r="C65" s="148">
        <f>SUM(C66:C67)</f>
        <v>564817</v>
      </c>
      <c r="D65" s="148">
        <f>SUM(D66:D67)</f>
        <v>59163</v>
      </c>
      <c r="E65" s="148">
        <f>SUM(E66:E67)</f>
        <v>9585</v>
      </c>
      <c r="F65" s="148">
        <f>SUM(F66:F67)</f>
        <v>53067</v>
      </c>
      <c r="G65" s="111">
        <f>F65-E65</f>
        <v>43482</v>
      </c>
      <c r="H65" s="147">
        <f>(F65/E65)*100</f>
        <v>553.64632237871683</v>
      </c>
      <c r="I65" s="93"/>
    </row>
    <row r="66" spans="1:9" ht="20.100000000000001" customHeight="1">
      <c r="A66" s="8" t="s">
        <v>151</v>
      </c>
      <c r="B66" s="9">
        <v>1151</v>
      </c>
      <c r="C66" s="175" t="s">
        <v>413</v>
      </c>
      <c r="D66" s="175" t="s">
        <v>413</v>
      </c>
      <c r="E66" s="175" t="s">
        <v>413</v>
      </c>
      <c r="F66" s="175" t="s">
        <v>413</v>
      </c>
      <c r="G66" s="175" t="s">
        <v>413</v>
      </c>
      <c r="H66" s="147" t="s">
        <v>413</v>
      </c>
      <c r="I66" s="93"/>
    </row>
    <row r="67" spans="1:9" ht="20.100000000000001" customHeight="1">
      <c r="A67" s="8" t="s">
        <v>249</v>
      </c>
      <c r="B67" s="9">
        <v>1152</v>
      </c>
      <c r="C67" s="111">
        <v>564817</v>
      </c>
      <c r="D67" s="111">
        <v>59163</v>
      </c>
      <c r="E67" s="111">
        <v>9585</v>
      </c>
      <c r="F67" s="111">
        <v>53067</v>
      </c>
      <c r="G67" s="175" t="s">
        <v>413</v>
      </c>
      <c r="H67" s="147">
        <f>(F67/E67)*100</f>
        <v>553.64632237871683</v>
      </c>
      <c r="I67" s="93"/>
    </row>
    <row r="68" spans="1:9" ht="20.100000000000001" customHeight="1">
      <c r="A68" s="8" t="s">
        <v>250</v>
      </c>
      <c r="B68" s="9">
        <v>1160</v>
      </c>
      <c r="C68" s="148">
        <f>SUM(C69:C70)</f>
        <v>-565253</v>
      </c>
      <c r="D68" s="148">
        <f>SUM(D69:D70)</f>
        <v>-59351</v>
      </c>
      <c r="E68" s="148">
        <f>SUM(E69:E70)</f>
        <v>-9553</v>
      </c>
      <c r="F68" s="148">
        <f>SUM(F69:F70)</f>
        <v>-53065</v>
      </c>
      <c r="G68" s="111">
        <f>F68-E68</f>
        <v>-43512</v>
      </c>
      <c r="H68" s="147">
        <f>(F68/E68)*100</f>
        <v>555.47995394117027</v>
      </c>
      <c r="I68" s="93"/>
    </row>
    <row r="69" spans="1:9" ht="20.100000000000001" customHeight="1">
      <c r="A69" s="8" t="s">
        <v>151</v>
      </c>
      <c r="B69" s="9">
        <v>1161</v>
      </c>
      <c r="C69" s="175" t="s">
        <v>413</v>
      </c>
      <c r="D69" s="175" t="s">
        <v>413</v>
      </c>
      <c r="E69" s="175" t="s">
        <v>413</v>
      </c>
      <c r="F69" s="175" t="s">
        <v>413</v>
      </c>
      <c r="G69" s="175" t="s">
        <v>413</v>
      </c>
      <c r="H69" s="147" t="s">
        <v>413</v>
      </c>
      <c r="I69" s="93"/>
    </row>
    <row r="70" spans="1:9" ht="20.100000000000001" customHeight="1">
      <c r="A70" s="8" t="s">
        <v>106</v>
      </c>
      <c r="B70" s="9">
        <v>1162</v>
      </c>
      <c r="C70" s="111">
        <v>-565253</v>
      </c>
      <c r="D70" s="111">
        <v>-59351</v>
      </c>
      <c r="E70" s="111">
        <v>-9553</v>
      </c>
      <c r="F70" s="111">
        <v>-53065</v>
      </c>
      <c r="G70" s="111">
        <f>F70-E70</f>
        <v>-43512</v>
      </c>
      <c r="H70" s="147">
        <f>(F70/E70)*100</f>
        <v>555.47995394117027</v>
      </c>
      <c r="I70" s="93"/>
    </row>
    <row r="71" spans="1:9" s="5" customFormat="1" ht="20.100000000000001" customHeight="1">
      <c r="A71" s="10" t="s">
        <v>87</v>
      </c>
      <c r="B71" s="11">
        <v>1170</v>
      </c>
      <c r="C71" s="119">
        <f>SUM(C60,C61,C62,C63,C64,C65,C68)</f>
        <v>-5557</v>
      </c>
      <c r="D71" s="119">
        <f>SUM(D60,D61,D62,D63,D64,D65,D68)</f>
        <v>2539</v>
      </c>
      <c r="E71" s="119">
        <f>SUM(E60,E61,E62,E63,E64,E65,E68)</f>
        <v>170</v>
      </c>
      <c r="F71" s="119">
        <f>SUM(F60,F61,F62,F63,F64,F65,F68)</f>
        <v>5724</v>
      </c>
      <c r="G71" s="120">
        <f>F71-E71</f>
        <v>5554</v>
      </c>
      <c r="H71" s="149">
        <f>(F71/E71)*100</f>
        <v>3367.0588235294117</v>
      </c>
      <c r="I71" s="94"/>
    </row>
    <row r="72" spans="1:9" ht="20.100000000000001" customHeight="1">
      <c r="A72" s="8" t="s">
        <v>241</v>
      </c>
      <c r="B72" s="7">
        <v>1180</v>
      </c>
      <c r="C72" s="175" t="s">
        <v>413</v>
      </c>
      <c r="D72" s="175" t="s">
        <v>413</v>
      </c>
      <c r="E72" s="111">
        <v>-31</v>
      </c>
      <c r="F72" s="175" t="s">
        <v>413</v>
      </c>
      <c r="G72" s="175" t="s">
        <v>413</v>
      </c>
      <c r="H72" s="175" t="s">
        <v>413</v>
      </c>
      <c r="I72" s="93"/>
    </row>
    <row r="73" spans="1:9" ht="20.100000000000001" customHeight="1">
      <c r="A73" s="8" t="s">
        <v>242</v>
      </c>
      <c r="B73" s="7">
        <v>1181</v>
      </c>
      <c r="C73" s="175" t="s">
        <v>413</v>
      </c>
      <c r="D73" s="175" t="s">
        <v>413</v>
      </c>
      <c r="E73" s="175" t="s">
        <v>413</v>
      </c>
      <c r="F73" s="175" t="s">
        <v>413</v>
      </c>
      <c r="G73" s="175" t="s">
        <v>413</v>
      </c>
      <c r="H73" s="175" t="s">
        <v>413</v>
      </c>
      <c r="I73" s="93"/>
    </row>
    <row r="74" spans="1:9" ht="20.100000000000001" customHeight="1">
      <c r="A74" s="8" t="s">
        <v>243</v>
      </c>
      <c r="B74" s="9">
        <v>1190</v>
      </c>
      <c r="C74" s="175" t="s">
        <v>413</v>
      </c>
      <c r="D74" s="175" t="s">
        <v>413</v>
      </c>
      <c r="E74" s="175" t="s">
        <v>413</v>
      </c>
      <c r="F74" s="175" t="s">
        <v>413</v>
      </c>
      <c r="G74" s="175" t="s">
        <v>413</v>
      </c>
      <c r="H74" s="175" t="s">
        <v>413</v>
      </c>
      <c r="I74" s="93"/>
    </row>
    <row r="75" spans="1:9" ht="20.100000000000001" customHeight="1">
      <c r="A75" s="8" t="s">
        <v>244</v>
      </c>
      <c r="B75" s="6">
        <v>1191</v>
      </c>
      <c r="C75" s="175" t="s">
        <v>413</v>
      </c>
      <c r="D75" s="175" t="s">
        <v>413</v>
      </c>
      <c r="E75" s="175" t="s">
        <v>413</v>
      </c>
      <c r="F75" s="175" t="s">
        <v>413</v>
      </c>
      <c r="G75" s="175" t="s">
        <v>413</v>
      </c>
      <c r="H75" s="175" t="s">
        <v>413</v>
      </c>
      <c r="I75" s="93"/>
    </row>
    <row r="76" spans="1:9" s="5" customFormat="1" ht="20.100000000000001" customHeight="1">
      <c r="A76" s="10" t="s">
        <v>273</v>
      </c>
      <c r="B76" s="11">
        <v>1200</v>
      </c>
      <c r="C76" s="119">
        <f>SUM(C71,C72,C73,C74,C75)</f>
        <v>-5557</v>
      </c>
      <c r="D76" s="119">
        <f>SUM(D71,D72,D73,D74,D75)</f>
        <v>2539</v>
      </c>
      <c r="E76" s="119">
        <f>SUM(E71,E72,E73,E74,E75)</f>
        <v>139</v>
      </c>
      <c r="F76" s="119">
        <f>SUM(F71,F72,F73,F74,F75)</f>
        <v>5724</v>
      </c>
      <c r="G76" s="120">
        <f>F76-E76</f>
        <v>5585</v>
      </c>
      <c r="H76" s="149">
        <f t="shared" ref="H76:H98" si="4">(F76/E76)*100</f>
        <v>4117.9856115107914</v>
      </c>
      <c r="I76" s="94"/>
    </row>
    <row r="77" spans="1:9" ht="20.100000000000001" customHeight="1">
      <c r="A77" s="8" t="s">
        <v>25</v>
      </c>
      <c r="B77" s="6">
        <v>1201</v>
      </c>
      <c r="C77" s="175" t="s">
        <v>413</v>
      </c>
      <c r="D77" s="111">
        <f>D76</f>
        <v>2539</v>
      </c>
      <c r="E77" s="111">
        <f>E76</f>
        <v>139</v>
      </c>
      <c r="F77" s="175">
        <f>F76</f>
        <v>5724</v>
      </c>
      <c r="G77" s="175" t="s">
        <v>413</v>
      </c>
      <c r="H77" s="175" t="s">
        <v>413</v>
      </c>
      <c r="I77" s="92"/>
    </row>
    <row r="78" spans="1:9" ht="20.100000000000001" customHeight="1">
      <c r="A78" s="8" t="s">
        <v>26</v>
      </c>
      <c r="B78" s="6">
        <v>1202</v>
      </c>
      <c r="C78" s="111">
        <f>C76</f>
        <v>-5557</v>
      </c>
      <c r="D78" s="111"/>
      <c r="E78" s="175" t="s">
        <v>413</v>
      </c>
      <c r="F78" s="111"/>
      <c r="G78" s="175" t="s">
        <v>413</v>
      </c>
      <c r="H78" s="175" t="s">
        <v>413</v>
      </c>
      <c r="I78" s="92"/>
    </row>
    <row r="79" spans="1:9" ht="20.100000000000001" customHeight="1">
      <c r="A79" s="10" t="s">
        <v>19</v>
      </c>
      <c r="B79" s="9">
        <v>1210</v>
      </c>
      <c r="C79" s="150">
        <f>SUM(C7,C49,C61,C63,C65,C73,C74)</f>
        <v>609108</v>
      </c>
      <c r="D79" s="150">
        <f>SUM(D7,D49,D61,D63,D65,D73,D74)</f>
        <v>118480</v>
      </c>
      <c r="E79" s="150">
        <f>SUM(E7,E49,E61,E63,E65,E73,E74)</f>
        <v>34319</v>
      </c>
      <c r="F79" s="150">
        <f>SUM(F7,F49,F61,F63,F65,F73,F74)</f>
        <v>82668</v>
      </c>
      <c r="G79" s="120">
        <f>F79-E79</f>
        <v>48349</v>
      </c>
      <c r="H79" s="149">
        <f t="shared" si="4"/>
        <v>240.88114455549405</v>
      </c>
      <c r="I79" s="93"/>
    </row>
    <row r="80" spans="1:9" ht="20.100000000000001" customHeight="1">
      <c r="A80" s="10" t="s">
        <v>103</v>
      </c>
      <c r="B80" s="9">
        <v>1220</v>
      </c>
      <c r="C80" s="150">
        <f>SUM(C8,C18,C41,C53,C62,C64,C68,C72,C75)</f>
        <v>-614665</v>
      </c>
      <c r="D80" s="150">
        <f>SUM(D8,D18,D41,D53,D62,D64,D68,D72,D75)</f>
        <v>-115941</v>
      </c>
      <c r="E80" s="150">
        <f>SUM(E8,E18,E41,E53,E62,E64,E68,E72,E75)</f>
        <v>-34180</v>
      </c>
      <c r="F80" s="150">
        <f>SUM(F8,F18,F41,F53,F62,F64,F68,F72,F75)</f>
        <v>-76944</v>
      </c>
      <c r="G80" s="120">
        <f>F80-E80</f>
        <v>-42764</v>
      </c>
      <c r="H80" s="149">
        <f t="shared" si="4"/>
        <v>225.11410181392625</v>
      </c>
      <c r="I80" s="93"/>
    </row>
    <row r="81" spans="1:9" ht="20.100000000000001" customHeight="1">
      <c r="A81" s="8" t="s">
        <v>177</v>
      </c>
      <c r="B81" s="9">
        <v>1230</v>
      </c>
      <c r="C81" s="111"/>
      <c r="D81" s="111"/>
      <c r="E81" s="175"/>
      <c r="F81" s="111"/>
      <c r="G81" s="111"/>
      <c r="H81" s="147"/>
      <c r="I81" s="93"/>
    </row>
    <row r="82" spans="1:9" ht="24.95" customHeight="1">
      <c r="A82" s="263" t="s">
        <v>124</v>
      </c>
      <c r="B82" s="263"/>
      <c r="C82" s="263"/>
      <c r="D82" s="263"/>
      <c r="E82" s="263"/>
      <c r="F82" s="263"/>
      <c r="G82" s="263"/>
      <c r="H82" s="263"/>
      <c r="I82" s="263"/>
    </row>
    <row r="83" spans="1:9" ht="35.25" customHeight="1">
      <c r="A83" s="8" t="s">
        <v>186</v>
      </c>
      <c r="B83" s="9">
        <v>1300</v>
      </c>
      <c r="C83" s="148">
        <f>C60</f>
        <v>-5121</v>
      </c>
      <c r="D83" s="148">
        <f>D60</f>
        <v>2727</v>
      </c>
      <c r="E83" s="148">
        <f>E60</f>
        <v>138</v>
      </c>
      <c r="F83" s="148">
        <f>F60</f>
        <v>5722</v>
      </c>
      <c r="G83" s="111">
        <f t="shared" ref="G83:G89" si="5">F83-E83</f>
        <v>5584</v>
      </c>
      <c r="H83" s="147">
        <f t="shared" si="4"/>
        <v>4146.376811594203</v>
      </c>
      <c r="I83" s="93"/>
    </row>
    <row r="84" spans="1:9" ht="20.100000000000001" customHeight="1">
      <c r="A84" s="8" t="s">
        <v>330</v>
      </c>
      <c r="B84" s="9">
        <v>1301</v>
      </c>
      <c r="C84" s="148">
        <f>C96</f>
        <v>738</v>
      </c>
      <c r="D84" s="148">
        <f>D96</f>
        <v>750</v>
      </c>
      <c r="E84" s="148">
        <f>E96</f>
        <v>395</v>
      </c>
      <c r="F84" s="148">
        <f>D84</f>
        <v>750</v>
      </c>
      <c r="G84" s="111">
        <f t="shared" si="5"/>
        <v>355</v>
      </c>
      <c r="H84" s="147">
        <f t="shared" si="4"/>
        <v>189.87341772151899</v>
      </c>
      <c r="I84" s="93"/>
    </row>
    <row r="85" spans="1:9" ht="20.100000000000001" customHeight="1">
      <c r="A85" s="8" t="s">
        <v>331</v>
      </c>
      <c r="B85" s="9">
        <v>1302</v>
      </c>
      <c r="C85" s="176">
        <v>0</v>
      </c>
      <c r="D85" s="176">
        <v>0</v>
      </c>
      <c r="E85" s="176">
        <v>0</v>
      </c>
      <c r="F85" s="176">
        <v>0</v>
      </c>
      <c r="G85" s="175" t="s">
        <v>413</v>
      </c>
      <c r="H85" s="175" t="s">
        <v>413</v>
      </c>
      <c r="I85" s="93"/>
    </row>
    <row r="86" spans="1:9" ht="20.100000000000001" customHeight="1">
      <c r="A86" s="8" t="s">
        <v>332</v>
      </c>
      <c r="B86" s="9">
        <v>1303</v>
      </c>
      <c r="C86" s="176">
        <v>0</v>
      </c>
      <c r="D86" s="176">
        <v>0</v>
      </c>
      <c r="E86" s="176">
        <v>0</v>
      </c>
      <c r="F86" s="176">
        <v>0</v>
      </c>
      <c r="G86" s="175" t="s">
        <v>413</v>
      </c>
      <c r="H86" s="175" t="s">
        <v>413</v>
      </c>
      <c r="I86" s="93"/>
    </row>
    <row r="87" spans="1:9" ht="20.100000000000001" customHeight="1">
      <c r="A87" s="8" t="s">
        <v>333</v>
      </c>
      <c r="B87" s="9">
        <v>1304</v>
      </c>
      <c r="C87" s="176">
        <v>0</v>
      </c>
      <c r="D87" s="176">
        <v>0</v>
      </c>
      <c r="E87" s="176">
        <v>0</v>
      </c>
      <c r="F87" s="176">
        <v>0</v>
      </c>
      <c r="G87" s="175" t="s">
        <v>413</v>
      </c>
      <c r="H87" s="175" t="s">
        <v>413</v>
      </c>
      <c r="I87" s="93"/>
    </row>
    <row r="88" spans="1:9" ht="20.100000000000001" customHeight="1">
      <c r="A88" s="8" t="s">
        <v>334</v>
      </c>
      <c r="B88" s="9">
        <v>1305</v>
      </c>
      <c r="C88" s="176">
        <v>0</v>
      </c>
      <c r="D88" s="176">
        <v>0</v>
      </c>
      <c r="E88" s="176">
        <v>0</v>
      </c>
      <c r="F88" s="176">
        <v>0</v>
      </c>
      <c r="G88" s="175" t="s">
        <v>413</v>
      </c>
      <c r="H88" s="175" t="s">
        <v>413</v>
      </c>
      <c r="I88" s="93"/>
    </row>
    <row r="89" spans="1:9" s="5" customFormat="1" ht="20.100000000000001" customHeight="1">
      <c r="A89" s="10" t="s">
        <v>118</v>
      </c>
      <c r="B89" s="11">
        <v>1310</v>
      </c>
      <c r="C89" s="151">
        <f>C83+C84-C85-C86-C87-C88</f>
        <v>-4383</v>
      </c>
      <c r="D89" s="151">
        <f>D83+D84-D85-D86-D87-D88</f>
        <v>3477</v>
      </c>
      <c r="E89" s="151">
        <f>E83+E84-E85-E86-E87-E88</f>
        <v>533</v>
      </c>
      <c r="F89" s="151">
        <f>F83+F84-F85-F86-F87-F88</f>
        <v>6472</v>
      </c>
      <c r="G89" s="120">
        <f t="shared" si="5"/>
        <v>5939</v>
      </c>
      <c r="H89" s="149">
        <f t="shared" si="4"/>
        <v>1214.2589118198873</v>
      </c>
      <c r="I89" s="94"/>
    </row>
    <row r="90" spans="1:9" s="5" customFormat="1" ht="20.100000000000001" customHeight="1">
      <c r="A90" s="252" t="s">
        <v>158</v>
      </c>
      <c r="B90" s="253"/>
      <c r="C90" s="253"/>
      <c r="D90" s="253"/>
      <c r="E90" s="253"/>
      <c r="F90" s="253"/>
      <c r="G90" s="253"/>
      <c r="H90" s="253"/>
      <c r="I90" s="254"/>
    </row>
    <row r="91" spans="1:9" s="5" customFormat="1" ht="20.100000000000001" customHeight="1">
      <c r="A91" s="8" t="s">
        <v>187</v>
      </c>
      <c r="B91" s="9">
        <v>1400</v>
      </c>
      <c r="C91" s="111">
        <f>C92+C93</f>
        <v>4774</v>
      </c>
      <c r="D91" s="111">
        <f>D92+D93</f>
        <v>4782</v>
      </c>
      <c r="E91" s="111">
        <f>E92+E93</f>
        <v>2608</v>
      </c>
      <c r="F91" s="111">
        <f>F92+F93</f>
        <v>2276</v>
      </c>
      <c r="G91" s="111">
        <f t="shared" ref="G91:G98" si="6">F91-E91</f>
        <v>-332</v>
      </c>
      <c r="H91" s="147">
        <f t="shared" si="4"/>
        <v>87.269938650306742</v>
      </c>
      <c r="I91" s="93"/>
    </row>
    <row r="92" spans="1:9" s="5" customFormat="1" ht="20.100000000000001" customHeight="1">
      <c r="A92" s="8" t="s">
        <v>188</v>
      </c>
      <c r="B92" s="39">
        <v>1401</v>
      </c>
      <c r="C92" s="111">
        <v>969</v>
      </c>
      <c r="D92" s="111">
        <v>1090</v>
      </c>
      <c r="E92" s="111">
        <v>413</v>
      </c>
      <c r="F92" s="111">
        <v>564</v>
      </c>
      <c r="G92" s="111">
        <f t="shared" si="6"/>
        <v>151</v>
      </c>
      <c r="H92" s="147">
        <f t="shared" si="4"/>
        <v>136.56174334140437</v>
      </c>
      <c r="I92" s="92"/>
    </row>
    <row r="93" spans="1:9" s="5" customFormat="1" ht="20.100000000000001" customHeight="1">
      <c r="A93" s="8" t="s">
        <v>28</v>
      </c>
      <c r="B93" s="39">
        <v>1402</v>
      </c>
      <c r="C93" s="111">
        <v>3805</v>
      </c>
      <c r="D93" s="111">
        <v>3692</v>
      </c>
      <c r="E93" s="111">
        <v>2195</v>
      </c>
      <c r="F93" s="111">
        <v>1712</v>
      </c>
      <c r="G93" s="111">
        <f t="shared" si="6"/>
        <v>-483</v>
      </c>
      <c r="H93" s="147">
        <f t="shared" si="4"/>
        <v>77.995444191343964</v>
      </c>
      <c r="I93" s="92"/>
    </row>
    <row r="94" spans="1:9" s="5" customFormat="1" ht="20.100000000000001" customHeight="1">
      <c r="A94" s="8" t="s">
        <v>5</v>
      </c>
      <c r="B94" s="14">
        <v>1410</v>
      </c>
      <c r="C94" s="111">
        <v>17571</v>
      </c>
      <c r="D94" s="111">
        <v>19114</v>
      </c>
      <c r="E94" s="111">
        <v>9027</v>
      </c>
      <c r="F94" s="111">
        <v>9689</v>
      </c>
      <c r="G94" s="111">
        <f t="shared" si="6"/>
        <v>662</v>
      </c>
      <c r="H94" s="147">
        <f t="shared" si="4"/>
        <v>107.33355489088289</v>
      </c>
      <c r="I94" s="93"/>
    </row>
    <row r="95" spans="1:9" s="5" customFormat="1" ht="20.100000000000001" customHeight="1">
      <c r="A95" s="8" t="s">
        <v>6</v>
      </c>
      <c r="B95" s="14">
        <v>1420</v>
      </c>
      <c r="C95" s="111">
        <v>3798</v>
      </c>
      <c r="D95" s="111">
        <v>4102</v>
      </c>
      <c r="E95" s="111">
        <v>1986</v>
      </c>
      <c r="F95" s="111">
        <v>2077</v>
      </c>
      <c r="G95" s="111">
        <f t="shared" si="6"/>
        <v>91</v>
      </c>
      <c r="H95" s="147">
        <f t="shared" si="4"/>
        <v>104.58207452165156</v>
      </c>
      <c r="I95" s="93"/>
    </row>
    <row r="96" spans="1:9" s="5" customFormat="1" ht="20.100000000000001" customHeight="1">
      <c r="A96" s="8" t="s">
        <v>7</v>
      </c>
      <c r="B96" s="14">
        <v>1430</v>
      </c>
      <c r="C96" s="111">
        <v>738</v>
      </c>
      <c r="D96" s="111">
        <v>750</v>
      </c>
      <c r="E96" s="111">
        <v>395</v>
      </c>
      <c r="F96" s="111">
        <v>377</v>
      </c>
      <c r="G96" s="111">
        <f t="shared" si="6"/>
        <v>-18</v>
      </c>
      <c r="H96" s="147">
        <f t="shared" si="4"/>
        <v>95.443037974683548</v>
      </c>
      <c r="I96" s="93"/>
    </row>
    <row r="97" spans="1:9" s="5" customFormat="1" ht="20.100000000000001" customHeight="1">
      <c r="A97" s="8" t="s">
        <v>29</v>
      </c>
      <c r="B97" s="14">
        <v>1440</v>
      </c>
      <c r="C97" s="111">
        <v>1589</v>
      </c>
      <c r="D97" s="111">
        <v>2393</v>
      </c>
      <c r="E97" s="111">
        <v>3777</v>
      </c>
      <c r="F97" s="111">
        <v>1519</v>
      </c>
      <c r="G97" s="111">
        <f t="shared" si="6"/>
        <v>-2258</v>
      </c>
      <c r="H97" s="147">
        <f t="shared" si="4"/>
        <v>40.217103521313213</v>
      </c>
      <c r="I97" s="93"/>
    </row>
    <row r="98" spans="1:9" s="5" customFormat="1">
      <c r="A98" s="10" t="s">
        <v>53</v>
      </c>
      <c r="B98" s="50">
        <v>1450</v>
      </c>
      <c r="C98" s="152">
        <f>SUM(C91,C94:C97)</f>
        <v>28470</v>
      </c>
      <c r="D98" s="152">
        <f>SUM(D91,D94:D97)</f>
        <v>31141</v>
      </c>
      <c r="E98" s="152">
        <f>SUM(E91,E94:E97)</f>
        <v>17793</v>
      </c>
      <c r="F98" s="152">
        <f>SUM(F91,F94:F97)</f>
        <v>15938</v>
      </c>
      <c r="G98" s="120">
        <f t="shared" si="6"/>
        <v>-1855</v>
      </c>
      <c r="H98" s="149">
        <f t="shared" si="4"/>
        <v>89.574551790029787</v>
      </c>
      <c r="I98" s="94"/>
    </row>
    <row r="99" spans="1:9" s="5" customFormat="1">
      <c r="A99" s="58"/>
      <c r="B99" s="68"/>
      <c r="C99" s="68"/>
      <c r="D99" s="68"/>
      <c r="E99" s="68"/>
      <c r="F99" s="68"/>
      <c r="G99" s="68"/>
      <c r="H99" s="68"/>
      <c r="I99" s="68"/>
    </row>
    <row r="100" spans="1:9" s="5" customFormat="1">
      <c r="A100" s="28" t="s">
        <v>430</v>
      </c>
      <c r="B100" s="1"/>
      <c r="C100" s="190"/>
      <c r="D100" s="190"/>
      <c r="E100" s="80"/>
      <c r="F100" s="3" t="s">
        <v>427</v>
      </c>
      <c r="G100" s="3"/>
      <c r="H100" s="3"/>
      <c r="I100" s="68"/>
    </row>
    <row r="101" spans="1:9" ht="27.75" customHeight="1">
      <c r="A101" s="191" t="s">
        <v>428</v>
      </c>
      <c r="B101" s="1"/>
      <c r="C101" s="190"/>
      <c r="D101" s="190"/>
      <c r="E101" s="80"/>
      <c r="F101" s="3" t="s">
        <v>429</v>
      </c>
      <c r="G101" s="3"/>
      <c r="H101" s="3"/>
      <c r="I101" s="3"/>
    </row>
    <row r="102" spans="1:9" ht="27.75" customHeight="1">
      <c r="A102" s="186" t="s">
        <v>459</v>
      </c>
      <c r="B102" s="1"/>
      <c r="C102" s="190"/>
      <c r="D102" s="190"/>
      <c r="E102" s="80"/>
      <c r="F102" s="3"/>
      <c r="G102" s="3"/>
      <c r="H102" s="3"/>
      <c r="I102" s="3"/>
    </row>
    <row r="103" spans="1:9" ht="27.75" customHeight="1">
      <c r="A103" s="28"/>
      <c r="B103" s="1"/>
      <c r="C103" s="190"/>
      <c r="D103" s="190"/>
      <c r="E103" s="80"/>
      <c r="F103" s="3"/>
      <c r="G103" s="3"/>
      <c r="H103" s="3"/>
      <c r="I103" s="3"/>
    </row>
    <row r="104" spans="1:9" s="2" customFormat="1">
      <c r="A104" s="186"/>
      <c r="B104" s="3"/>
      <c r="C104" s="251"/>
      <c r="D104" s="251"/>
      <c r="E104" s="3"/>
      <c r="F104" s="236"/>
      <c r="G104" s="236"/>
      <c r="H104" s="236"/>
    </row>
    <row r="105" spans="1:9" ht="23.25">
      <c r="A105" s="187"/>
      <c r="B105" s="188"/>
      <c r="C105" s="188"/>
      <c r="D105" s="188"/>
      <c r="E105" s="188"/>
      <c r="F105" s="188"/>
      <c r="G105" s="188"/>
      <c r="H105" s="188"/>
      <c r="I105" s="188"/>
    </row>
    <row r="106" spans="1:9">
      <c r="A106" s="28"/>
    </row>
    <row r="107" spans="1:9">
      <c r="A107" s="28"/>
    </row>
    <row r="108" spans="1:9">
      <c r="A108" s="28"/>
    </row>
    <row r="109" spans="1:9">
      <c r="A109" s="28"/>
    </row>
    <row r="110" spans="1:9">
      <c r="A110" s="28"/>
    </row>
    <row r="111" spans="1:9">
      <c r="A111" s="28"/>
    </row>
    <row r="112" spans="1:9">
      <c r="A112" s="28"/>
    </row>
    <row r="113" spans="1:1">
      <c r="A113" s="28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3" spans="1:1">
      <c r="A133" s="28"/>
    </row>
    <row r="134" spans="1:1">
      <c r="A134" s="28"/>
    </row>
    <row r="135" spans="1:1">
      <c r="A135" s="28"/>
    </row>
    <row r="136" spans="1:1">
      <c r="A136" s="28"/>
    </row>
    <row r="137" spans="1:1">
      <c r="A137" s="28"/>
    </row>
    <row r="138" spans="1:1">
      <c r="A138" s="28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8" spans="1:1">
      <c r="A148" s="28"/>
    </row>
    <row r="149" spans="1:1">
      <c r="A149" s="28"/>
    </row>
    <row r="150" spans="1:1">
      <c r="A150" s="28"/>
    </row>
    <row r="151" spans="1:1">
      <c r="A151" s="28"/>
    </row>
    <row r="152" spans="1:1">
      <c r="A152" s="28"/>
    </row>
    <row r="153" spans="1:1">
      <c r="A153" s="28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28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  <row r="185" spans="1:1">
      <c r="A185" s="51"/>
    </row>
    <row r="186" spans="1:1">
      <c r="A186" s="51"/>
    </row>
    <row r="187" spans="1:1">
      <c r="A187" s="51"/>
    </row>
    <row r="188" spans="1:1">
      <c r="A188" s="51"/>
    </row>
    <row r="189" spans="1:1">
      <c r="A189" s="51"/>
    </row>
    <row r="190" spans="1:1">
      <c r="A190" s="51"/>
    </row>
    <row r="191" spans="1:1">
      <c r="A191" s="51"/>
    </row>
    <row r="192" spans="1:1">
      <c r="A192" s="51"/>
    </row>
    <row r="193" spans="1:1">
      <c r="A193" s="51"/>
    </row>
    <row r="194" spans="1:1">
      <c r="A194" s="51"/>
    </row>
    <row r="195" spans="1:1">
      <c r="A195" s="51"/>
    </row>
    <row r="196" spans="1:1">
      <c r="A196" s="51"/>
    </row>
    <row r="197" spans="1:1">
      <c r="A197" s="51"/>
    </row>
    <row r="198" spans="1:1">
      <c r="A198" s="51"/>
    </row>
    <row r="199" spans="1:1">
      <c r="A199" s="51"/>
    </row>
    <row r="200" spans="1:1">
      <c r="A200" s="51"/>
    </row>
    <row r="201" spans="1:1">
      <c r="A201" s="51"/>
    </row>
    <row r="202" spans="1:1">
      <c r="A202" s="51"/>
    </row>
    <row r="203" spans="1:1">
      <c r="A203" s="51"/>
    </row>
    <row r="204" spans="1:1">
      <c r="A204" s="51"/>
    </row>
    <row r="205" spans="1:1">
      <c r="A205" s="51"/>
    </row>
    <row r="206" spans="1:1">
      <c r="A206" s="51"/>
    </row>
    <row r="207" spans="1:1">
      <c r="A207" s="51"/>
    </row>
    <row r="208" spans="1:1">
      <c r="A208" s="51"/>
    </row>
    <row r="209" spans="1:1">
      <c r="A209" s="51"/>
    </row>
    <row r="210" spans="1:1">
      <c r="A210" s="51"/>
    </row>
    <row r="211" spans="1:1">
      <c r="A211" s="51"/>
    </row>
    <row r="212" spans="1:1">
      <c r="A212" s="51"/>
    </row>
    <row r="213" spans="1:1">
      <c r="A213" s="51"/>
    </row>
    <row r="214" spans="1:1">
      <c r="A214" s="51"/>
    </row>
    <row r="215" spans="1:1">
      <c r="A215" s="51"/>
    </row>
    <row r="216" spans="1:1">
      <c r="A216" s="51"/>
    </row>
    <row r="217" spans="1:1">
      <c r="A217" s="51"/>
    </row>
    <row r="218" spans="1:1">
      <c r="A218" s="51"/>
    </row>
    <row r="219" spans="1:1">
      <c r="A219" s="51"/>
    </row>
    <row r="220" spans="1:1">
      <c r="A220" s="51"/>
    </row>
    <row r="221" spans="1:1">
      <c r="A221" s="51"/>
    </row>
    <row r="222" spans="1:1">
      <c r="A222" s="51"/>
    </row>
    <row r="223" spans="1:1">
      <c r="A223" s="51"/>
    </row>
    <row r="224" spans="1:1">
      <c r="A224" s="51"/>
    </row>
    <row r="225" spans="1:1">
      <c r="A225" s="51"/>
    </row>
    <row r="226" spans="1:1">
      <c r="A226" s="51"/>
    </row>
    <row r="227" spans="1:1">
      <c r="A227" s="51"/>
    </row>
    <row r="228" spans="1:1">
      <c r="A228" s="51"/>
    </row>
    <row r="229" spans="1:1">
      <c r="A229" s="51"/>
    </row>
    <row r="230" spans="1:1">
      <c r="A230" s="51"/>
    </row>
    <row r="231" spans="1:1">
      <c r="A231" s="51"/>
    </row>
    <row r="232" spans="1:1">
      <c r="A232" s="51"/>
    </row>
    <row r="233" spans="1:1">
      <c r="A233" s="51"/>
    </row>
    <row r="234" spans="1:1">
      <c r="A234" s="51"/>
    </row>
    <row r="235" spans="1:1">
      <c r="A235" s="51"/>
    </row>
    <row r="236" spans="1:1">
      <c r="A236" s="51"/>
    </row>
    <row r="237" spans="1:1">
      <c r="A237" s="51"/>
    </row>
    <row r="238" spans="1:1">
      <c r="A238" s="51"/>
    </row>
    <row r="239" spans="1:1">
      <c r="A239" s="51"/>
    </row>
    <row r="240" spans="1:1">
      <c r="A240" s="51"/>
    </row>
    <row r="241" spans="1:1">
      <c r="A241" s="51"/>
    </row>
    <row r="242" spans="1:1">
      <c r="A242" s="51"/>
    </row>
    <row r="243" spans="1:1">
      <c r="A243" s="51"/>
    </row>
    <row r="244" spans="1:1">
      <c r="A244" s="51"/>
    </row>
    <row r="245" spans="1:1">
      <c r="A245" s="51"/>
    </row>
    <row r="246" spans="1:1">
      <c r="A246" s="51"/>
    </row>
    <row r="247" spans="1:1">
      <c r="A247" s="51"/>
    </row>
    <row r="248" spans="1:1">
      <c r="A248" s="51"/>
    </row>
    <row r="249" spans="1:1">
      <c r="A249" s="51"/>
    </row>
    <row r="250" spans="1:1">
      <c r="A250" s="51"/>
    </row>
    <row r="251" spans="1:1">
      <c r="A251" s="51"/>
    </row>
    <row r="252" spans="1:1">
      <c r="A252" s="51"/>
    </row>
    <row r="253" spans="1:1">
      <c r="A253" s="51"/>
    </row>
    <row r="254" spans="1:1">
      <c r="A254" s="51"/>
    </row>
    <row r="255" spans="1:1">
      <c r="A255" s="51"/>
    </row>
    <row r="256" spans="1:1">
      <c r="A256" s="51"/>
    </row>
    <row r="257" spans="1:1">
      <c r="A257" s="51"/>
    </row>
    <row r="258" spans="1:1">
      <c r="A258" s="51"/>
    </row>
    <row r="259" spans="1:1">
      <c r="A259" s="51"/>
    </row>
    <row r="260" spans="1:1">
      <c r="A260" s="51"/>
    </row>
    <row r="261" spans="1:1">
      <c r="A261" s="51"/>
    </row>
    <row r="262" spans="1:1">
      <c r="A262" s="51"/>
    </row>
    <row r="263" spans="1:1">
      <c r="A263" s="51"/>
    </row>
    <row r="264" spans="1:1">
      <c r="A264" s="51"/>
    </row>
    <row r="265" spans="1:1">
      <c r="A265" s="51"/>
    </row>
    <row r="266" spans="1:1">
      <c r="A266" s="51"/>
    </row>
    <row r="267" spans="1:1">
      <c r="A267" s="51"/>
    </row>
    <row r="268" spans="1:1">
      <c r="A268" s="51"/>
    </row>
    <row r="269" spans="1:1">
      <c r="A269" s="51"/>
    </row>
    <row r="270" spans="1:1">
      <c r="A270" s="51"/>
    </row>
    <row r="271" spans="1:1">
      <c r="A271" s="51"/>
    </row>
    <row r="272" spans="1:1">
      <c r="A272" s="51"/>
    </row>
    <row r="273" spans="1:1">
      <c r="A273" s="51"/>
    </row>
    <row r="274" spans="1:1">
      <c r="A274" s="51"/>
    </row>
    <row r="275" spans="1:1">
      <c r="A275" s="51"/>
    </row>
    <row r="276" spans="1:1">
      <c r="A276" s="51"/>
    </row>
    <row r="277" spans="1:1">
      <c r="A277" s="51"/>
    </row>
    <row r="278" spans="1:1">
      <c r="A278" s="51"/>
    </row>
    <row r="279" spans="1:1">
      <c r="A279" s="51"/>
    </row>
    <row r="280" spans="1:1">
      <c r="A280" s="51"/>
    </row>
    <row r="281" spans="1:1">
      <c r="A281" s="51"/>
    </row>
    <row r="282" spans="1:1">
      <c r="A282" s="51"/>
    </row>
    <row r="283" spans="1:1">
      <c r="A283" s="51"/>
    </row>
    <row r="284" spans="1:1">
      <c r="A284" s="51"/>
    </row>
    <row r="285" spans="1:1">
      <c r="A285" s="51"/>
    </row>
    <row r="286" spans="1:1">
      <c r="A286" s="51"/>
    </row>
    <row r="287" spans="1:1">
      <c r="A287" s="51"/>
    </row>
    <row r="288" spans="1:1">
      <c r="A288" s="51"/>
    </row>
    <row r="289" spans="1:1">
      <c r="A289" s="51"/>
    </row>
    <row r="290" spans="1:1">
      <c r="A290" s="51"/>
    </row>
    <row r="291" spans="1:1">
      <c r="A291" s="51"/>
    </row>
    <row r="292" spans="1:1">
      <c r="A292" s="51"/>
    </row>
    <row r="293" spans="1:1">
      <c r="A293" s="51"/>
    </row>
    <row r="294" spans="1:1">
      <c r="A294" s="51"/>
    </row>
    <row r="295" spans="1:1">
      <c r="A295" s="51"/>
    </row>
    <row r="296" spans="1:1">
      <c r="A296" s="51"/>
    </row>
    <row r="297" spans="1:1">
      <c r="A297" s="51"/>
    </row>
    <row r="298" spans="1:1">
      <c r="A298" s="51"/>
    </row>
    <row r="299" spans="1:1">
      <c r="A299" s="51"/>
    </row>
    <row r="300" spans="1:1">
      <c r="A300" s="51"/>
    </row>
    <row r="301" spans="1:1">
      <c r="A301" s="51"/>
    </row>
    <row r="302" spans="1:1">
      <c r="A302" s="51"/>
    </row>
    <row r="303" spans="1:1">
      <c r="A303" s="51"/>
    </row>
    <row r="304" spans="1:1">
      <c r="A304" s="51"/>
    </row>
    <row r="305" spans="1:1">
      <c r="A305" s="51"/>
    </row>
    <row r="306" spans="1:1">
      <c r="A306" s="51"/>
    </row>
    <row r="307" spans="1:1">
      <c r="A307" s="51"/>
    </row>
    <row r="308" spans="1:1">
      <c r="A308" s="51"/>
    </row>
    <row r="309" spans="1:1">
      <c r="A309" s="51"/>
    </row>
    <row r="310" spans="1:1">
      <c r="A310" s="51"/>
    </row>
    <row r="311" spans="1:1">
      <c r="A311" s="51"/>
    </row>
    <row r="312" spans="1:1">
      <c r="A312" s="51"/>
    </row>
    <row r="313" spans="1:1">
      <c r="A313" s="51"/>
    </row>
    <row r="314" spans="1:1">
      <c r="A314" s="51"/>
    </row>
    <row r="315" spans="1:1">
      <c r="A315" s="51"/>
    </row>
    <row r="316" spans="1:1">
      <c r="A316" s="51"/>
    </row>
    <row r="317" spans="1:1">
      <c r="A317" s="51"/>
    </row>
    <row r="318" spans="1:1">
      <c r="A318" s="51"/>
    </row>
    <row r="319" spans="1:1">
      <c r="A319" s="51"/>
    </row>
    <row r="320" spans="1:1">
      <c r="A320" s="51"/>
    </row>
    <row r="321" spans="1:1">
      <c r="A321" s="51"/>
    </row>
    <row r="322" spans="1:1">
      <c r="A322" s="51"/>
    </row>
    <row r="323" spans="1:1">
      <c r="A323" s="51"/>
    </row>
    <row r="324" spans="1:1">
      <c r="A324" s="51"/>
    </row>
    <row r="325" spans="1:1">
      <c r="A325" s="51"/>
    </row>
    <row r="326" spans="1:1">
      <c r="A326" s="51"/>
    </row>
    <row r="327" spans="1:1">
      <c r="A327" s="51"/>
    </row>
    <row r="328" spans="1:1">
      <c r="A328" s="51"/>
    </row>
    <row r="329" spans="1:1">
      <c r="A329" s="51"/>
    </row>
  </sheetData>
  <mergeCells count="10">
    <mergeCell ref="C104:D104"/>
    <mergeCell ref="F104:H104"/>
    <mergeCell ref="A1:I1"/>
    <mergeCell ref="A90:I90"/>
    <mergeCell ref="C3:D3"/>
    <mergeCell ref="B3:B4"/>
    <mergeCell ref="A3:A4"/>
    <mergeCell ref="E3:F3"/>
    <mergeCell ref="A6:I6"/>
    <mergeCell ref="A82:I82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55" fitToHeight="0" orientation="landscape" horizontalDpi="300" verticalDpi="300" r:id="rId1"/>
  <headerFooter alignWithMargins="0">
    <oddHeader>&amp;C
&amp;"Times New Roman,обычный"&amp;14 5&amp;"Arial Cyr,обычный"&amp;10
&amp;R&amp;"Times New Roman,обычный"&amp;14Продовження додатка  3
Таблиця 1</oddHeader>
  </headerFooter>
  <ignoredErrors>
    <ignoredError sqref="H89 H91:H98 G76 G18 G70:G71 G48 G9:G13 G68 H59 G60 H8:H13 H60 G59 H84 F89:G89 C89:D89 H79:H80 H76 H70:H71 H67:H68 G65 H65 H52:H53 H48:H49 G44:G45 H44:H45 G37 H37:H41 G40:G41 G24:G28 H24:H28 G15:G17 H15:H18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J197"/>
  <sheetViews>
    <sheetView zoomScale="75" zoomScaleNormal="75" zoomScaleSheetLayoutView="75" workbookViewId="0">
      <pane xSplit="2" ySplit="4" topLeftCell="C6" activePane="bottomRight" state="frozen"/>
      <selection pane="topRight" activeCell="C1" sqref="C1"/>
      <selection pane="bottomLeft" activeCell="A5" sqref="A5"/>
      <selection pane="bottomRight" activeCell="J41" sqref="J41"/>
    </sheetView>
  </sheetViews>
  <sheetFormatPr defaultRowHeight="18.75"/>
  <cols>
    <col min="1" max="1" width="86.85546875" style="45" customWidth="1"/>
    <col min="2" max="2" width="15.28515625" style="48" customWidth="1"/>
    <col min="3" max="7" width="18.7109375" style="48" customWidth="1"/>
    <col min="8" max="8" width="15" style="48" customWidth="1"/>
    <col min="9" max="9" width="10" style="45" customWidth="1"/>
    <col min="10" max="10" width="9.5703125" style="45" customWidth="1"/>
    <col min="11" max="16384" width="9.140625" style="45"/>
  </cols>
  <sheetData>
    <row r="1" spans="1:8">
      <c r="A1" s="264" t="s">
        <v>121</v>
      </c>
      <c r="B1" s="264"/>
      <c r="C1" s="264"/>
      <c r="D1" s="264"/>
      <c r="E1" s="264"/>
      <c r="F1" s="264"/>
      <c r="G1" s="264"/>
      <c r="H1" s="264"/>
    </row>
    <row r="2" spans="1:8">
      <c r="A2" s="264"/>
      <c r="B2" s="264"/>
      <c r="C2" s="264"/>
      <c r="D2" s="264"/>
      <c r="E2" s="264"/>
      <c r="F2" s="264"/>
      <c r="G2" s="264"/>
      <c r="H2" s="264"/>
    </row>
    <row r="3" spans="1:8" ht="38.25" customHeight="1">
      <c r="A3" s="268" t="s">
        <v>189</v>
      </c>
      <c r="B3" s="269" t="s">
        <v>18</v>
      </c>
      <c r="C3" s="235" t="s">
        <v>336</v>
      </c>
      <c r="D3" s="235"/>
      <c r="E3" s="249" t="s">
        <v>443</v>
      </c>
      <c r="F3" s="250"/>
      <c r="G3" s="173"/>
      <c r="H3" s="174"/>
    </row>
    <row r="4" spans="1:8" ht="39" customHeight="1">
      <c r="A4" s="268"/>
      <c r="B4" s="269"/>
      <c r="C4" s="177" t="s">
        <v>440</v>
      </c>
      <c r="D4" s="177" t="s">
        <v>441</v>
      </c>
      <c r="E4" s="7" t="s">
        <v>178</v>
      </c>
      <c r="F4" s="7" t="s">
        <v>168</v>
      </c>
      <c r="G4" s="70" t="s">
        <v>184</v>
      </c>
      <c r="H4" s="70" t="s">
        <v>185</v>
      </c>
    </row>
    <row r="5" spans="1:8">
      <c r="A5" s="52">
        <v>1</v>
      </c>
      <c r="B5" s="53">
        <v>2</v>
      </c>
      <c r="C5" s="52">
        <v>3</v>
      </c>
      <c r="D5" s="53">
        <v>4</v>
      </c>
      <c r="E5" s="52">
        <v>5</v>
      </c>
      <c r="F5" s="53">
        <v>6</v>
      </c>
      <c r="G5" s="52">
        <v>7</v>
      </c>
      <c r="H5" s="53">
        <v>8</v>
      </c>
    </row>
    <row r="6" spans="1:8" ht="24.95" customHeight="1">
      <c r="A6" s="266" t="s">
        <v>120</v>
      </c>
      <c r="B6" s="266"/>
      <c r="C6" s="266"/>
      <c r="D6" s="266"/>
      <c r="E6" s="266"/>
      <c r="F6" s="266"/>
      <c r="G6" s="266"/>
      <c r="H6" s="266"/>
    </row>
    <row r="7" spans="1:8" ht="42.75" customHeight="1">
      <c r="A7" s="46" t="s">
        <v>55</v>
      </c>
      <c r="B7" s="6">
        <v>2000</v>
      </c>
      <c r="C7" s="111"/>
      <c r="D7" s="111">
        <v>-96170</v>
      </c>
      <c r="E7" s="195">
        <v>0</v>
      </c>
      <c r="F7" s="195"/>
      <c r="G7" s="195">
        <f>F7-E7</f>
        <v>0</v>
      </c>
      <c r="H7" s="147" t="s">
        <v>413</v>
      </c>
    </row>
    <row r="8" spans="1:8" ht="37.5">
      <c r="A8" s="46" t="s">
        <v>251</v>
      </c>
      <c r="B8" s="6">
        <v>2010</v>
      </c>
      <c r="C8" s="181">
        <f>SUM(C9:C10)</f>
        <v>0</v>
      </c>
      <c r="D8" s="181">
        <f>SUM(D9:D10)</f>
        <v>0</v>
      </c>
      <c r="E8" s="181">
        <f>SUM(E9:E10)</f>
        <v>0</v>
      </c>
      <c r="F8" s="181">
        <f>SUM(F9:F10)</f>
        <v>0</v>
      </c>
      <c r="G8" s="111">
        <f>F8-E8</f>
        <v>0</v>
      </c>
      <c r="H8" s="147" t="s">
        <v>413</v>
      </c>
    </row>
    <row r="9" spans="1:8" ht="42.75" customHeight="1">
      <c r="A9" s="8" t="s">
        <v>145</v>
      </c>
      <c r="B9" s="6">
        <v>2011</v>
      </c>
      <c r="C9" s="175" t="s">
        <v>413</v>
      </c>
      <c r="D9" s="175" t="s">
        <v>413</v>
      </c>
      <c r="E9" s="175" t="s">
        <v>413</v>
      </c>
      <c r="F9" s="175" t="s">
        <v>413</v>
      </c>
      <c r="G9" s="175" t="s">
        <v>413</v>
      </c>
      <c r="H9" s="147" t="s">
        <v>413</v>
      </c>
    </row>
    <row r="10" spans="1:8" ht="42.75" customHeight="1">
      <c r="A10" s="8" t="s">
        <v>371</v>
      </c>
      <c r="B10" s="6">
        <v>2012</v>
      </c>
      <c r="C10" s="175" t="s">
        <v>413</v>
      </c>
      <c r="D10" s="175" t="s">
        <v>413</v>
      </c>
      <c r="E10" s="175" t="s">
        <v>413</v>
      </c>
      <c r="F10" s="175" t="s">
        <v>413</v>
      </c>
      <c r="G10" s="175" t="s">
        <v>413</v>
      </c>
      <c r="H10" s="147" t="s">
        <v>413</v>
      </c>
    </row>
    <row r="11" spans="1:8" ht="20.100000000000001" customHeight="1">
      <c r="A11" s="8" t="s">
        <v>129</v>
      </c>
      <c r="B11" s="6" t="s">
        <v>152</v>
      </c>
      <c r="C11" s="175" t="s">
        <v>413</v>
      </c>
      <c r="D11" s="175" t="s">
        <v>413</v>
      </c>
      <c r="E11" s="175" t="s">
        <v>413</v>
      </c>
      <c r="F11" s="175" t="s">
        <v>413</v>
      </c>
      <c r="G11" s="175" t="s">
        <v>413</v>
      </c>
      <c r="H11" s="147" t="s">
        <v>413</v>
      </c>
    </row>
    <row r="12" spans="1:8" ht="20.100000000000001" customHeight="1">
      <c r="A12" s="8" t="s">
        <v>138</v>
      </c>
      <c r="B12" s="6">
        <v>2020</v>
      </c>
      <c r="C12" s="175" t="s">
        <v>413</v>
      </c>
      <c r="D12" s="175" t="s">
        <v>413</v>
      </c>
      <c r="E12" s="175" t="s">
        <v>413</v>
      </c>
      <c r="F12" s="175" t="s">
        <v>413</v>
      </c>
      <c r="G12" s="175" t="s">
        <v>413</v>
      </c>
      <c r="H12" s="147" t="s">
        <v>413</v>
      </c>
    </row>
    <row r="13" spans="1:8" s="47" customFormat="1" ht="20.100000000000001" customHeight="1">
      <c r="A13" s="46" t="s">
        <v>65</v>
      </c>
      <c r="B13" s="6">
        <v>2030</v>
      </c>
      <c r="C13" s="175" t="s">
        <v>413</v>
      </c>
      <c r="D13" s="175" t="s">
        <v>413</v>
      </c>
      <c r="E13" s="175" t="s">
        <v>413</v>
      </c>
      <c r="F13" s="175" t="s">
        <v>413</v>
      </c>
      <c r="G13" s="175" t="s">
        <v>413</v>
      </c>
      <c r="H13" s="147" t="s">
        <v>413</v>
      </c>
    </row>
    <row r="14" spans="1:8" ht="20.100000000000001" customHeight="1">
      <c r="A14" s="46" t="s">
        <v>113</v>
      </c>
      <c r="B14" s="6">
        <v>2031</v>
      </c>
      <c r="C14" s="175" t="s">
        <v>413</v>
      </c>
      <c r="D14" s="175" t="s">
        <v>413</v>
      </c>
      <c r="E14" s="175" t="s">
        <v>413</v>
      </c>
      <c r="F14" s="175" t="s">
        <v>413</v>
      </c>
      <c r="G14" s="175" t="s">
        <v>413</v>
      </c>
      <c r="H14" s="147" t="s">
        <v>413</v>
      </c>
    </row>
    <row r="15" spans="1:8" ht="20.100000000000001" customHeight="1">
      <c r="A15" s="46" t="s">
        <v>27</v>
      </c>
      <c r="B15" s="6">
        <v>2040</v>
      </c>
      <c r="C15" s="175" t="s">
        <v>413</v>
      </c>
      <c r="D15" s="175" t="s">
        <v>413</v>
      </c>
      <c r="E15" s="175" t="s">
        <v>413</v>
      </c>
      <c r="F15" s="175" t="s">
        <v>413</v>
      </c>
      <c r="G15" s="175" t="s">
        <v>413</v>
      </c>
      <c r="H15" s="147" t="s">
        <v>413</v>
      </c>
    </row>
    <row r="16" spans="1:8" ht="20.100000000000001" customHeight="1">
      <c r="A16" s="46" t="s">
        <v>101</v>
      </c>
      <c r="B16" s="6">
        <v>2050</v>
      </c>
      <c r="C16" s="175" t="s">
        <v>413</v>
      </c>
      <c r="D16" s="175" t="s">
        <v>413</v>
      </c>
      <c r="E16" s="175" t="s">
        <v>413</v>
      </c>
      <c r="F16" s="175" t="s">
        <v>413</v>
      </c>
      <c r="G16" s="175" t="s">
        <v>413</v>
      </c>
      <c r="H16" s="199" t="s">
        <v>414</v>
      </c>
    </row>
    <row r="17" spans="1:9" ht="20.100000000000001" customHeight="1">
      <c r="A17" s="46" t="s">
        <v>102</v>
      </c>
      <c r="B17" s="6">
        <v>2060</v>
      </c>
      <c r="C17" s="175" t="s">
        <v>413</v>
      </c>
      <c r="D17" s="175" t="s">
        <v>413</v>
      </c>
      <c r="E17" s="175" t="s">
        <v>413</v>
      </c>
      <c r="F17" s="175" t="s">
        <v>413</v>
      </c>
      <c r="G17" s="175" t="s">
        <v>413</v>
      </c>
      <c r="H17" s="147" t="s">
        <v>413</v>
      </c>
    </row>
    <row r="18" spans="1:9" ht="42.75" customHeight="1">
      <c r="A18" s="46" t="s">
        <v>56</v>
      </c>
      <c r="B18" s="6">
        <v>2070</v>
      </c>
      <c r="C18" s="122">
        <v>-5557</v>
      </c>
      <c r="D18" s="122">
        <f>SUM(D7,D8,D12,D13,D15,D16,D17)+'I. Фін результат'!D76</f>
        <v>-93631</v>
      </c>
      <c r="E18" s="122">
        <f>SUM(E7,E8,E12,E13,E15,E16,E17)+'I. Фін результат'!E76</f>
        <v>139</v>
      </c>
      <c r="F18" s="122">
        <f>'I. Фін результат'!F76</f>
        <v>5724</v>
      </c>
      <c r="G18" s="111">
        <f>F18-E18</f>
        <v>5585</v>
      </c>
      <c r="H18" s="147">
        <f>(F18/E18)*100</f>
        <v>4117.9856115107914</v>
      </c>
    </row>
    <row r="19" spans="1:9" ht="24.95" customHeight="1">
      <c r="A19" s="266" t="s">
        <v>356</v>
      </c>
      <c r="B19" s="266"/>
      <c r="C19" s="266"/>
      <c r="D19" s="266"/>
      <c r="E19" s="266"/>
      <c r="F19" s="266"/>
      <c r="G19" s="266"/>
      <c r="H19" s="266"/>
    </row>
    <row r="20" spans="1:9" ht="37.5">
      <c r="A20" s="71" t="s">
        <v>348</v>
      </c>
      <c r="B20" s="145">
        <v>2110</v>
      </c>
      <c r="C20" s="119">
        <f>SUM(C21:C29)</f>
        <v>3831</v>
      </c>
      <c r="D20" s="119">
        <f>SUM(D21:D29)</f>
        <v>4553</v>
      </c>
      <c r="E20" s="119">
        <f>SUM(E21:E29)</f>
        <v>1829</v>
      </c>
      <c r="F20" s="119">
        <f>SUM(F21:F29)</f>
        <v>2407</v>
      </c>
      <c r="G20" s="120">
        <f>F20-E20</f>
        <v>578</v>
      </c>
      <c r="H20" s="149">
        <f>(F20/E20)*100</f>
        <v>131.60196828868234</v>
      </c>
    </row>
    <row r="21" spans="1:9">
      <c r="A21" s="8" t="s">
        <v>258</v>
      </c>
      <c r="B21" s="6">
        <v>2111</v>
      </c>
      <c r="C21" s="175" t="s">
        <v>413</v>
      </c>
      <c r="D21" s="175" t="s">
        <v>413</v>
      </c>
      <c r="E21" s="111">
        <f>'I. Фін результат'!E72</f>
        <v>-31</v>
      </c>
      <c r="F21" s="175" t="s">
        <v>413</v>
      </c>
      <c r="G21" s="175" t="s">
        <v>413</v>
      </c>
      <c r="H21" s="175" t="s">
        <v>413</v>
      </c>
    </row>
    <row r="22" spans="1:9">
      <c r="A22" s="8" t="s">
        <v>349</v>
      </c>
      <c r="B22" s="6">
        <v>2112</v>
      </c>
      <c r="C22" s="111">
        <v>3365</v>
      </c>
      <c r="D22" s="111">
        <v>3937</v>
      </c>
      <c r="E22" s="111">
        <v>1600</v>
      </c>
      <c r="F22" s="111">
        <v>2068</v>
      </c>
      <c r="G22" s="111">
        <f>F22-E22</f>
        <v>468</v>
      </c>
      <c r="H22" s="147">
        <f>(F22/E22)*100</f>
        <v>129.25</v>
      </c>
    </row>
    <row r="23" spans="1:9" s="47" customFormat="1" ht="39.75" customHeight="1">
      <c r="A23" s="46" t="s">
        <v>350</v>
      </c>
      <c r="B23" s="52">
        <v>2113</v>
      </c>
      <c r="C23" s="175" t="s">
        <v>413</v>
      </c>
      <c r="D23" s="175" t="s">
        <v>413</v>
      </c>
      <c r="E23" s="175" t="s">
        <v>413</v>
      </c>
      <c r="F23" s="175" t="s">
        <v>413</v>
      </c>
      <c r="G23" s="175" t="s">
        <v>413</v>
      </c>
      <c r="H23" s="175" t="s">
        <v>413</v>
      </c>
    </row>
    <row r="24" spans="1:9">
      <c r="A24" s="46" t="s">
        <v>77</v>
      </c>
      <c r="B24" s="52">
        <v>2114</v>
      </c>
      <c r="C24" s="175" t="s">
        <v>413</v>
      </c>
      <c r="D24" s="175" t="s">
        <v>413</v>
      </c>
      <c r="E24" s="175" t="s">
        <v>413</v>
      </c>
      <c r="F24" s="175" t="s">
        <v>413</v>
      </c>
      <c r="G24" s="175" t="s">
        <v>413</v>
      </c>
      <c r="H24" s="175" t="s">
        <v>413</v>
      </c>
    </row>
    <row r="25" spans="1:9" ht="37.5">
      <c r="A25" s="46" t="s">
        <v>351</v>
      </c>
      <c r="B25" s="52">
        <v>2115</v>
      </c>
      <c r="C25" s="175" t="s">
        <v>413</v>
      </c>
      <c r="D25" s="175" t="s">
        <v>413</v>
      </c>
      <c r="E25" s="175" t="s">
        <v>413</v>
      </c>
      <c r="F25" s="175" t="s">
        <v>413</v>
      </c>
      <c r="G25" s="175" t="s">
        <v>413</v>
      </c>
      <c r="H25" s="175" t="s">
        <v>413</v>
      </c>
    </row>
    <row r="26" spans="1:9" s="49" customFormat="1">
      <c r="A26" s="46" t="s">
        <v>92</v>
      </c>
      <c r="B26" s="52">
        <v>2116</v>
      </c>
      <c r="C26" s="175" t="s">
        <v>413</v>
      </c>
      <c r="D26" s="175" t="s">
        <v>413</v>
      </c>
      <c r="E26" s="175" t="s">
        <v>413</v>
      </c>
      <c r="F26" s="175" t="s">
        <v>413</v>
      </c>
      <c r="G26" s="175" t="s">
        <v>413</v>
      </c>
      <c r="H26" s="175" t="s">
        <v>413</v>
      </c>
      <c r="I26" s="45"/>
    </row>
    <row r="27" spans="1:9" ht="20.100000000000001" customHeight="1">
      <c r="A27" s="46" t="s">
        <v>372</v>
      </c>
      <c r="B27" s="52">
        <v>2117</v>
      </c>
      <c r="C27" s="111">
        <v>466</v>
      </c>
      <c r="D27" s="111">
        <v>616</v>
      </c>
      <c r="E27" s="111">
        <v>260</v>
      </c>
      <c r="F27" s="111">
        <v>339</v>
      </c>
      <c r="G27" s="111">
        <f>F27-E27</f>
        <v>79</v>
      </c>
      <c r="H27" s="147">
        <f>(F27/E27)*100</f>
        <v>130.38461538461539</v>
      </c>
    </row>
    <row r="28" spans="1:9" ht="20.100000000000001" customHeight="1">
      <c r="A28" s="46" t="s">
        <v>76</v>
      </c>
      <c r="B28" s="52">
        <v>2118</v>
      </c>
      <c r="C28" s="175" t="s">
        <v>413</v>
      </c>
      <c r="D28" s="175" t="s">
        <v>413</v>
      </c>
      <c r="E28" s="175" t="s">
        <v>413</v>
      </c>
      <c r="F28" s="175" t="s">
        <v>413</v>
      </c>
      <c r="G28" s="175" t="s">
        <v>413</v>
      </c>
      <c r="H28" s="175" t="s">
        <v>413</v>
      </c>
    </row>
    <row r="29" spans="1:9" ht="20.100000000000001" customHeight="1">
      <c r="A29" s="46" t="s">
        <v>357</v>
      </c>
      <c r="B29" s="52">
        <v>2119</v>
      </c>
      <c r="C29" s="175" t="s">
        <v>413</v>
      </c>
      <c r="D29" s="175" t="s">
        <v>413</v>
      </c>
      <c r="E29" s="175" t="s">
        <v>413</v>
      </c>
      <c r="F29" s="175" t="s">
        <v>413</v>
      </c>
      <c r="G29" s="175" t="s">
        <v>413</v>
      </c>
      <c r="H29" s="175" t="s">
        <v>413</v>
      </c>
    </row>
    <row r="30" spans="1:9" ht="37.5">
      <c r="A30" s="71" t="s">
        <v>358</v>
      </c>
      <c r="B30" s="59">
        <v>2120</v>
      </c>
      <c r="C30" s="119">
        <f>SUM(C31:C34)</f>
        <v>3123</v>
      </c>
      <c r="D30" s="119">
        <f>SUM(D31:D34)</f>
        <v>3874</v>
      </c>
      <c r="E30" s="119">
        <f>SUM(E31:E34)</f>
        <v>1939</v>
      </c>
      <c r="F30" s="119">
        <f>SUM(F31:F34)</f>
        <v>2304</v>
      </c>
      <c r="G30" s="120">
        <f t="shared" ref="G30:G43" si="0">F30-E30</f>
        <v>365</v>
      </c>
      <c r="H30" s="149">
        <f t="shared" ref="H30:H35" si="1">(F30/E30)*100</f>
        <v>118.82413615265601</v>
      </c>
    </row>
    <row r="31" spans="1:9" ht="20.100000000000001" customHeight="1">
      <c r="A31" s="46" t="s">
        <v>76</v>
      </c>
      <c r="B31" s="52">
        <v>2121</v>
      </c>
      <c r="C31" s="111">
        <v>2651</v>
      </c>
      <c r="D31" s="111">
        <v>3409</v>
      </c>
      <c r="E31" s="175">
        <v>1301</v>
      </c>
      <c r="F31" s="111">
        <v>1714</v>
      </c>
      <c r="G31" s="111">
        <f t="shared" si="0"/>
        <v>413</v>
      </c>
      <c r="H31" s="147">
        <f t="shared" si="1"/>
        <v>131.74481168332053</v>
      </c>
    </row>
    <row r="32" spans="1:9" ht="20.100000000000001" customHeight="1">
      <c r="A32" s="46" t="s">
        <v>359</v>
      </c>
      <c r="B32" s="52">
        <v>2122</v>
      </c>
      <c r="C32" s="111">
        <v>265</v>
      </c>
      <c r="D32" s="111">
        <v>242</v>
      </c>
      <c r="E32" s="111">
        <v>150</v>
      </c>
      <c r="F32" s="111">
        <v>115</v>
      </c>
      <c r="G32" s="111">
        <f t="shared" si="0"/>
        <v>-35</v>
      </c>
      <c r="H32" s="147">
        <f t="shared" si="1"/>
        <v>76.666666666666671</v>
      </c>
    </row>
    <row r="33" spans="1:10" ht="20.100000000000001" customHeight="1">
      <c r="A33" s="46" t="s">
        <v>360</v>
      </c>
      <c r="B33" s="52">
        <v>2123</v>
      </c>
      <c r="C33" s="111" t="s">
        <v>413</v>
      </c>
      <c r="D33" s="111" t="s">
        <v>413</v>
      </c>
      <c r="E33" s="175">
        <v>375</v>
      </c>
      <c r="F33" s="111">
        <v>358</v>
      </c>
      <c r="G33" s="111">
        <f t="shared" si="0"/>
        <v>-17</v>
      </c>
      <c r="H33" s="147">
        <f t="shared" si="1"/>
        <v>95.466666666666669</v>
      </c>
    </row>
    <row r="34" spans="1:10" s="47" customFormat="1">
      <c r="A34" s="46" t="s">
        <v>357</v>
      </c>
      <c r="B34" s="52">
        <v>2124</v>
      </c>
      <c r="C34" s="111">
        <v>207</v>
      </c>
      <c r="D34" s="111">
        <v>223</v>
      </c>
      <c r="E34" s="111">
        <v>113</v>
      </c>
      <c r="F34" s="111">
        <v>117</v>
      </c>
      <c r="G34" s="111">
        <f t="shared" si="0"/>
        <v>4</v>
      </c>
      <c r="H34" s="147">
        <f t="shared" si="1"/>
        <v>103.53982300884957</v>
      </c>
    </row>
    <row r="35" spans="1:10" ht="31.5" customHeight="1">
      <c r="A35" s="71" t="s">
        <v>361</v>
      </c>
      <c r="B35" s="59">
        <v>2130</v>
      </c>
      <c r="C35" s="119">
        <f>SUM(C36:C39)</f>
        <v>3380</v>
      </c>
      <c r="D35" s="119">
        <f>SUM(D36:D39)</f>
        <v>4340</v>
      </c>
      <c r="E35" s="119">
        <f>SUM(E36:E39)</f>
        <v>1875</v>
      </c>
      <c r="F35" s="119">
        <f>SUM(F36:F39)</f>
        <v>2184</v>
      </c>
      <c r="G35" s="120">
        <f t="shared" si="0"/>
        <v>309</v>
      </c>
      <c r="H35" s="149">
        <f t="shared" si="1"/>
        <v>116.48</v>
      </c>
    </row>
    <row r="36" spans="1:10" ht="60.75" customHeight="1">
      <c r="A36" s="46" t="s">
        <v>373</v>
      </c>
      <c r="B36" s="52">
        <v>2131</v>
      </c>
      <c r="C36" s="196">
        <v>0</v>
      </c>
      <c r="D36" s="196">
        <v>0</v>
      </c>
      <c r="E36" s="196">
        <v>0</v>
      </c>
      <c r="F36" s="196">
        <v>0</v>
      </c>
      <c r="G36" s="196">
        <f t="shared" si="0"/>
        <v>0</v>
      </c>
      <c r="H36" s="175" t="s">
        <v>413</v>
      </c>
    </row>
    <row r="37" spans="1:10" s="47" customFormat="1" ht="20.100000000000001" customHeight="1">
      <c r="A37" s="46" t="s">
        <v>362</v>
      </c>
      <c r="B37" s="52">
        <v>2132</v>
      </c>
      <c r="C37" s="198" t="s">
        <v>413</v>
      </c>
      <c r="D37" s="197">
        <v>0</v>
      </c>
      <c r="E37" s="197">
        <v>0</v>
      </c>
      <c r="F37" s="197">
        <v>0</v>
      </c>
      <c r="G37" s="197">
        <v>0</v>
      </c>
      <c r="H37" s="175" t="s">
        <v>413</v>
      </c>
    </row>
    <row r="38" spans="1:10" ht="20.100000000000001" customHeight="1">
      <c r="A38" s="46" t="s">
        <v>363</v>
      </c>
      <c r="B38" s="52">
        <v>2133</v>
      </c>
      <c r="C38" s="111">
        <v>3154</v>
      </c>
      <c r="D38" s="111">
        <v>4048</v>
      </c>
      <c r="E38" s="111">
        <v>1750</v>
      </c>
      <c r="F38" s="111">
        <v>2041</v>
      </c>
      <c r="G38" s="111">
        <f t="shared" si="0"/>
        <v>291</v>
      </c>
      <c r="H38" s="147">
        <f>(F38/E38)*100</f>
        <v>116.62857142857143</v>
      </c>
    </row>
    <row r="39" spans="1:10" ht="20.100000000000001" customHeight="1">
      <c r="A39" s="46" t="s">
        <v>364</v>
      </c>
      <c r="B39" s="52">
        <v>2134</v>
      </c>
      <c r="C39" s="111">
        <v>226</v>
      </c>
      <c r="D39" s="111">
        <v>292</v>
      </c>
      <c r="E39" s="111">
        <v>125</v>
      </c>
      <c r="F39" s="111">
        <v>143</v>
      </c>
      <c r="G39" s="111">
        <f t="shared" si="0"/>
        <v>18</v>
      </c>
      <c r="H39" s="147">
        <f>(F39/E39)*100</f>
        <v>114.39999999999999</v>
      </c>
    </row>
    <row r="40" spans="1:10" ht="20.100000000000001" customHeight="1">
      <c r="A40" s="71" t="s">
        <v>365</v>
      </c>
      <c r="B40" s="59">
        <v>2140</v>
      </c>
      <c r="C40" s="119">
        <f>SUM(C41:C42)</f>
        <v>0</v>
      </c>
      <c r="D40" s="119">
        <f>SUM(D41:D42)</f>
        <v>0</v>
      </c>
      <c r="E40" s="119">
        <f>SUM(E41:E42)</f>
        <v>0</v>
      </c>
      <c r="F40" s="119">
        <f>SUM(F41:F42)</f>
        <v>0</v>
      </c>
      <c r="G40" s="120"/>
      <c r="H40" s="149" t="s">
        <v>413</v>
      </c>
    </row>
    <row r="41" spans="1:10" ht="37.5">
      <c r="A41" s="46" t="s">
        <v>114</v>
      </c>
      <c r="B41" s="52">
        <v>2141</v>
      </c>
      <c r="C41" s="175" t="s">
        <v>413</v>
      </c>
      <c r="D41" s="175" t="s">
        <v>413</v>
      </c>
      <c r="E41" s="175" t="s">
        <v>413</v>
      </c>
      <c r="F41" s="175" t="s">
        <v>413</v>
      </c>
      <c r="G41" s="175" t="s">
        <v>413</v>
      </c>
      <c r="H41" s="175" t="s">
        <v>413</v>
      </c>
    </row>
    <row r="42" spans="1:10" s="47" customFormat="1" ht="20.100000000000001" customHeight="1">
      <c r="A42" s="46" t="s">
        <v>366</v>
      </c>
      <c r="B42" s="52">
        <v>2142</v>
      </c>
      <c r="C42" s="175" t="s">
        <v>413</v>
      </c>
      <c r="D42" s="175" t="s">
        <v>413</v>
      </c>
      <c r="E42" s="175" t="s">
        <v>413</v>
      </c>
      <c r="F42" s="175" t="s">
        <v>413</v>
      </c>
      <c r="G42" s="175" t="s">
        <v>413</v>
      </c>
      <c r="H42" s="175" t="s">
        <v>413</v>
      </c>
    </row>
    <row r="43" spans="1:10" s="47" customFormat="1" ht="21.75" customHeight="1">
      <c r="A43" s="71" t="s">
        <v>355</v>
      </c>
      <c r="B43" s="59">
        <v>2200</v>
      </c>
      <c r="C43" s="119">
        <v>10333</v>
      </c>
      <c r="D43" s="119">
        <f>SUM(D20,D30,D35,D40)</f>
        <v>12767</v>
      </c>
      <c r="E43" s="119">
        <f>SUM(E20,E30,E35,E40)</f>
        <v>5643</v>
      </c>
      <c r="F43" s="119">
        <f>SUM(F20,F30,F35,F40)</f>
        <v>6895</v>
      </c>
      <c r="G43" s="120">
        <f t="shared" si="0"/>
        <v>1252</v>
      </c>
      <c r="H43" s="149">
        <f>(F43/E43)*100</f>
        <v>122.18678008151693</v>
      </c>
      <c r="I43" s="45"/>
    </row>
    <row r="44" spans="1:10" s="47" customFormat="1">
      <c r="A44" s="69"/>
      <c r="B44" s="48"/>
      <c r="C44" s="48"/>
      <c r="D44" s="48"/>
      <c r="E44" s="48"/>
      <c r="F44" s="48"/>
      <c r="G44" s="48"/>
      <c r="H44" s="48"/>
    </row>
    <row r="45" spans="1:10" s="3" customFormat="1" ht="27.75" customHeight="1">
      <c r="A45" s="191" t="s">
        <v>431</v>
      </c>
      <c r="B45" s="1"/>
      <c r="C45" s="267"/>
      <c r="D45" s="267"/>
      <c r="E45" s="80"/>
      <c r="F45" s="232" t="s">
        <v>427</v>
      </c>
      <c r="G45" s="232"/>
      <c r="H45" s="232"/>
    </row>
    <row r="46" spans="1:10" s="3" customFormat="1" ht="27.75" customHeight="1">
      <c r="A46" s="191" t="s">
        <v>428</v>
      </c>
      <c r="B46" s="1"/>
      <c r="C46" s="190"/>
      <c r="D46" s="190"/>
      <c r="E46" s="80"/>
      <c r="F46" s="3" t="s">
        <v>429</v>
      </c>
    </row>
    <row r="47" spans="1:10" s="2" customFormat="1">
      <c r="A47" s="186" t="s">
        <v>460</v>
      </c>
      <c r="B47" s="3"/>
      <c r="C47" s="251"/>
      <c r="D47" s="251"/>
      <c r="E47" s="3"/>
      <c r="F47" s="265"/>
      <c r="G47" s="265"/>
      <c r="H47" s="265"/>
    </row>
    <row r="48" spans="1:10" s="48" customFormat="1">
      <c r="A48" s="61"/>
      <c r="I48" s="45"/>
      <c r="J48" s="45"/>
    </row>
    <row r="49" spans="1:10" s="48" customFormat="1">
      <c r="A49" s="61"/>
      <c r="I49" s="45"/>
      <c r="J49" s="45"/>
    </row>
    <row r="50" spans="1:10" s="48" customFormat="1">
      <c r="A50" s="61"/>
      <c r="I50" s="45"/>
      <c r="J50" s="45"/>
    </row>
    <row r="51" spans="1:10" s="48" customFormat="1">
      <c r="A51" s="61"/>
      <c r="I51" s="45"/>
      <c r="J51" s="45"/>
    </row>
    <row r="52" spans="1:10" s="48" customFormat="1">
      <c r="A52" s="61"/>
      <c r="I52" s="45"/>
      <c r="J52" s="45"/>
    </row>
    <row r="53" spans="1:10" s="48" customFormat="1">
      <c r="A53" s="61"/>
      <c r="I53" s="45"/>
      <c r="J53" s="45"/>
    </row>
    <row r="54" spans="1:10" s="48" customFormat="1">
      <c r="A54" s="61"/>
      <c r="I54" s="45"/>
      <c r="J54" s="45"/>
    </row>
    <row r="55" spans="1:10" s="48" customFormat="1">
      <c r="A55" s="61"/>
      <c r="I55" s="45"/>
      <c r="J55" s="45"/>
    </row>
    <row r="56" spans="1:10" s="48" customFormat="1">
      <c r="A56" s="61"/>
      <c r="I56" s="45"/>
      <c r="J56" s="45"/>
    </row>
    <row r="57" spans="1:10" s="48" customFormat="1">
      <c r="A57" s="61"/>
      <c r="I57" s="45"/>
      <c r="J57" s="45"/>
    </row>
    <row r="58" spans="1:10" s="48" customFormat="1">
      <c r="A58" s="61"/>
      <c r="I58" s="45"/>
      <c r="J58" s="45"/>
    </row>
    <row r="59" spans="1:10" s="48" customFormat="1">
      <c r="A59" s="61"/>
      <c r="I59" s="45"/>
      <c r="J59" s="45"/>
    </row>
    <row r="60" spans="1:10" s="48" customFormat="1">
      <c r="A60" s="61"/>
      <c r="I60" s="45"/>
      <c r="J60" s="45"/>
    </row>
    <row r="61" spans="1:10" s="48" customFormat="1">
      <c r="A61" s="61"/>
      <c r="I61" s="45"/>
      <c r="J61" s="45"/>
    </row>
    <row r="62" spans="1:10" s="48" customFormat="1">
      <c r="A62" s="61"/>
      <c r="I62" s="45"/>
      <c r="J62" s="45"/>
    </row>
    <row r="63" spans="1:10" s="48" customFormat="1">
      <c r="A63" s="61"/>
      <c r="I63" s="45"/>
      <c r="J63" s="45"/>
    </row>
    <row r="64" spans="1:10" s="48" customFormat="1">
      <c r="A64" s="61"/>
      <c r="I64" s="45"/>
      <c r="J64" s="45"/>
    </row>
    <row r="65" spans="1:10" s="48" customFormat="1">
      <c r="A65" s="61"/>
      <c r="I65" s="45"/>
      <c r="J65" s="45"/>
    </row>
    <row r="66" spans="1:10" s="48" customFormat="1">
      <c r="A66" s="61"/>
      <c r="I66" s="45"/>
      <c r="J66" s="45"/>
    </row>
    <row r="67" spans="1:10" s="48" customFormat="1">
      <c r="A67" s="61"/>
      <c r="I67" s="45"/>
      <c r="J67" s="45"/>
    </row>
    <row r="68" spans="1:10" s="48" customFormat="1">
      <c r="A68" s="61"/>
      <c r="I68" s="45"/>
      <c r="J68" s="45"/>
    </row>
    <row r="69" spans="1:10" s="48" customFormat="1">
      <c r="A69" s="61"/>
      <c r="I69" s="45"/>
      <c r="J69" s="45"/>
    </row>
    <row r="70" spans="1:10" s="48" customFormat="1">
      <c r="A70" s="61"/>
      <c r="I70" s="45"/>
      <c r="J70" s="45"/>
    </row>
    <row r="71" spans="1:10" s="48" customFormat="1">
      <c r="A71" s="61"/>
      <c r="I71" s="45"/>
      <c r="J71" s="45"/>
    </row>
    <row r="72" spans="1:10" s="48" customFormat="1">
      <c r="A72" s="61"/>
      <c r="I72" s="45"/>
      <c r="J72" s="45"/>
    </row>
    <row r="73" spans="1:10" s="48" customFormat="1">
      <c r="A73" s="61"/>
      <c r="I73" s="45"/>
      <c r="J73" s="45"/>
    </row>
    <row r="74" spans="1:10" s="48" customFormat="1">
      <c r="A74" s="61"/>
      <c r="I74" s="45"/>
      <c r="J74" s="45"/>
    </row>
    <row r="75" spans="1:10" s="48" customFormat="1">
      <c r="A75" s="61"/>
      <c r="I75" s="45"/>
      <c r="J75" s="45"/>
    </row>
    <row r="76" spans="1:10" s="48" customFormat="1">
      <c r="A76" s="61"/>
      <c r="I76" s="45"/>
      <c r="J76" s="45"/>
    </row>
    <row r="77" spans="1:10" s="48" customFormat="1">
      <c r="A77" s="61"/>
      <c r="I77" s="45"/>
      <c r="J77" s="45"/>
    </row>
    <row r="78" spans="1:10" s="48" customFormat="1">
      <c r="A78" s="61"/>
      <c r="I78" s="45"/>
      <c r="J78" s="45"/>
    </row>
    <row r="79" spans="1:10" s="48" customFormat="1">
      <c r="A79" s="61"/>
      <c r="I79" s="45"/>
      <c r="J79" s="45"/>
    </row>
    <row r="80" spans="1:10" s="48" customFormat="1">
      <c r="A80" s="61"/>
      <c r="I80" s="45"/>
      <c r="J80" s="45"/>
    </row>
    <row r="81" spans="1:10" s="48" customFormat="1">
      <c r="A81" s="61"/>
      <c r="I81" s="45"/>
      <c r="J81" s="45"/>
    </row>
    <row r="82" spans="1:10" s="48" customFormat="1">
      <c r="A82" s="61"/>
      <c r="I82" s="45"/>
      <c r="J82" s="45"/>
    </row>
    <row r="83" spans="1:10" s="48" customFormat="1">
      <c r="A83" s="61"/>
      <c r="I83" s="45"/>
      <c r="J83" s="45"/>
    </row>
    <row r="84" spans="1:10" s="48" customFormat="1">
      <c r="A84" s="61"/>
      <c r="I84" s="45"/>
      <c r="J84" s="45"/>
    </row>
    <row r="85" spans="1:10" s="48" customFormat="1">
      <c r="A85" s="61"/>
      <c r="I85" s="45"/>
      <c r="J85" s="45"/>
    </row>
    <row r="86" spans="1:10" s="48" customFormat="1">
      <c r="A86" s="61"/>
      <c r="I86" s="45"/>
      <c r="J86" s="45"/>
    </row>
    <row r="87" spans="1:10" s="48" customFormat="1">
      <c r="A87" s="61"/>
      <c r="I87" s="45"/>
      <c r="J87" s="45"/>
    </row>
    <row r="88" spans="1:10" s="48" customFormat="1">
      <c r="A88" s="61"/>
      <c r="I88" s="45"/>
      <c r="J88" s="45"/>
    </row>
    <row r="89" spans="1:10" s="48" customFormat="1">
      <c r="A89" s="61"/>
      <c r="I89" s="45"/>
      <c r="J89" s="45"/>
    </row>
    <row r="90" spans="1:10" s="48" customFormat="1">
      <c r="A90" s="61"/>
      <c r="I90" s="45"/>
      <c r="J90" s="45"/>
    </row>
    <row r="91" spans="1:10" s="48" customFormat="1">
      <c r="A91" s="61"/>
      <c r="I91" s="45"/>
      <c r="J91" s="45"/>
    </row>
    <row r="92" spans="1:10" s="48" customFormat="1">
      <c r="A92" s="61"/>
      <c r="I92" s="45"/>
      <c r="J92" s="45"/>
    </row>
    <row r="93" spans="1:10" s="48" customFormat="1">
      <c r="A93" s="61"/>
      <c r="I93" s="45"/>
      <c r="J93" s="45"/>
    </row>
    <row r="94" spans="1:10" s="48" customFormat="1">
      <c r="A94" s="61"/>
      <c r="I94" s="45"/>
      <c r="J94" s="45"/>
    </row>
    <row r="95" spans="1:10" s="48" customFormat="1">
      <c r="A95" s="61"/>
      <c r="I95" s="45"/>
      <c r="J95" s="45"/>
    </row>
    <row r="96" spans="1:10" s="48" customFormat="1">
      <c r="A96" s="61"/>
      <c r="I96" s="45"/>
      <c r="J96" s="45"/>
    </row>
    <row r="97" spans="1:10" s="48" customFormat="1">
      <c r="A97" s="61"/>
      <c r="I97" s="45"/>
      <c r="J97" s="45"/>
    </row>
    <row r="98" spans="1:10" s="48" customFormat="1">
      <c r="A98" s="61"/>
      <c r="I98" s="45"/>
      <c r="J98" s="45"/>
    </row>
    <row r="99" spans="1:10" s="48" customFormat="1">
      <c r="A99" s="61"/>
      <c r="I99" s="45"/>
      <c r="J99" s="45"/>
    </row>
    <row r="100" spans="1:10" s="48" customFormat="1">
      <c r="A100" s="61"/>
      <c r="I100" s="45"/>
      <c r="J100" s="45"/>
    </row>
    <row r="101" spans="1:10" s="48" customFormat="1">
      <c r="A101" s="61"/>
      <c r="I101" s="45"/>
      <c r="J101" s="45"/>
    </row>
    <row r="102" spans="1:10" s="48" customFormat="1">
      <c r="A102" s="61"/>
      <c r="I102" s="45"/>
      <c r="J102" s="45"/>
    </row>
    <row r="103" spans="1:10" s="48" customFormat="1">
      <c r="A103" s="61"/>
      <c r="I103" s="45"/>
      <c r="J103" s="45"/>
    </row>
    <row r="104" spans="1:10" s="48" customFormat="1">
      <c r="A104" s="61"/>
      <c r="I104" s="45"/>
      <c r="J104" s="45"/>
    </row>
    <row r="105" spans="1:10" s="48" customFormat="1">
      <c r="A105" s="61"/>
      <c r="I105" s="45"/>
      <c r="J105" s="45"/>
    </row>
    <row r="106" spans="1:10" s="48" customFormat="1">
      <c r="A106" s="61"/>
      <c r="I106" s="45"/>
      <c r="J106" s="45"/>
    </row>
    <row r="107" spans="1:10" s="48" customFormat="1">
      <c r="A107" s="61"/>
      <c r="I107" s="45"/>
      <c r="J107" s="45"/>
    </row>
    <row r="108" spans="1:10" s="48" customFormat="1">
      <c r="A108" s="61"/>
      <c r="I108" s="45"/>
      <c r="J108" s="45"/>
    </row>
    <row r="109" spans="1:10" s="48" customFormat="1">
      <c r="A109" s="61"/>
      <c r="I109" s="45"/>
      <c r="J109" s="45"/>
    </row>
    <row r="110" spans="1:10" s="48" customFormat="1">
      <c r="A110" s="61"/>
      <c r="I110" s="45"/>
      <c r="J110" s="45"/>
    </row>
    <row r="111" spans="1:10" s="48" customFormat="1">
      <c r="A111" s="61"/>
      <c r="I111" s="45"/>
      <c r="J111" s="45"/>
    </row>
    <row r="112" spans="1:10" s="48" customFormat="1">
      <c r="A112" s="61"/>
      <c r="I112" s="45"/>
      <c r="J112" s="45"/>
    </row>
    <row r="113" spans="1:10" s="48" customFormat="1">
      <c r="A113" s="61"/>
      <c r="I113" s="45"/>
      <c r="J113" s="45"/>
    </row>
    <row r="114" spans="1:10" s="48" customFormat="1">
      <c r="A114" s="61"/>
      <c r="I114" s="45"/>
      <c r="J114" s="45"/>
    </row>
    <row r="115" spans="1:10" s="48" customFormat="1">
      <c r="A115" s="61"/>
      <c r="I115" s="45"/>
      <c r="J115" s="45"/>
    </row>
    <row r="116" spans="1:10" s="48" customFormat="1">
      <c r="A116" s="61"/>
      <c r="I116" s="45"/>
      <c r="J116" s="45"/>
    </row>
    <row r="117" spans="1:10" s="48" customFormat="1">
      <c r="A117" s="61"/>
      <c r="I117" s="45"/>
      <c r="J117" s="45"/>
    </row>
    <row r="118" spans="1:10" s="48" customFormat="1">
      <c r="A118" s="61"/>
      <c r="I118" s="45"/>
      <c r="J118" s="45"/>
    </row>
    <row r="119" spans="1:10" s="48" customFormat="1">
      <c r="A119" s="61"/>
      <c r="I119" s="45"/>
      <c r="J119" s="45"/>
    </row>
    <row r="120" spans="1:10" s="48" customFormat="1">
      <c r="A120" s="61"/>
      <c r="I120" s="45"/>
      <c r="J120" s="45"/>
    </row>
    <row r="121" spans="1:10" s="48" customFormat="1">
      <c r="A121" s="61"/>
      <c r="I121" s="45"/>
      <c r="J121" s="45"/>
    </row>
    <row r="122" spans="1:10" s="48" customFormat="1">
      <c r="A122" s="61"/>
      <c r="I122" s="45"/>
      <c r="J122" s="45"/>
    </row>
    <row r="123" spans="1:10" s="48" customFormat="1">
      <c r="A123" s="61"/>
      <c r="I123" s="45"/>
      <c r="J123" s="45"/>
    </row>
    <row r="124" spans="1:10" s="48" customFormat="1">
      <c r="A124" s="61"/>
      <c r="I124" s="45"/>
      <c r="J124" s="45"/>
    </row>
    <row r="125" spans="1:10" s="48" customFormat="1">
      <c r="A125" s="61"/>
      <c r="I125" s="45"/>
      <c r="J125" s="45"/>
    </row>
    <row r="126" spans="1:10" s="48" customFormat="1">
      <c r="A126" s="61"/>
      <c r="I126" s="45"/>
      <c r="J126" s="45"/>
    </row>
    <row r="127" spans="1:10" s="48" customFormat="1">
      <c r="A127" s="61"/>
      <c r="I127" s="45"/>
      <c r="J127" s="45"/>
    </row>
    <row r="128" spans="1:10" s="48" customFormat="1">
      <c r="A128" s="61"/>
      <c r="I128" s="45"/>
      <c r="J128" s="45"/>
    </row>
    <row r="129" spans="1:10" s="48" customFormat="1">
      <c r="A129" s="61"/>
      <c r="I129" s="45"/>
      <c r="J129" s="45"/>
    </row>
    <row r="130" spans="1:10" s="48" customFormat="1">
      <c r="A130" s="61"/>
      <c r="I130" s="45"/>
      <c r="J130" s="45"/>
    </row>
    <row r="131" spans="1:10" s="48" customFormat="1">
      <c r="A131" s="61"/>
      <c r="I131" s="45"/>
      <c r="J131" s="45"/>
    </row>
    <row r="132" spans="1:10" s="48" customFormat="1">
      <c r="A132" s="61"/>
      <c r="I132" s="45"/>
      <c r="J132" s="45"/>
    </row>
    <row r="133" spans="1:10" s="48" customFormat="1">
      <c r="A133" s="61"/>
      <c r="I133" s="45"/>
      <c r="J133" s="45"/>
    </row>
    <row r="134" spans="1:10" s="48" customFormat="1">
      <c r="A134" s="61"/>
      <c r="I134" s="45"/>
      <c r="J134" s="45"/>
    </row>
    <row r="135" spans="1:10" s="48" customFormat="1">
      <c r="A135" s="61"/>
      <c r="I135" s="45"/>
      <c r="J135" s="45"/>
    </row>
    <row r="136" spans="1:10" s="48" customFormat="1">
      <c r="A136" s="61"/>
      <c r="I136" s="45"/>
      <c r="J136" s="45"/>
    </row>
    <row r="137" spans="1:10" s="48" customFormat="1">
      <c r="A137" s="61"/>
      <c r="I137" s="45"/>
      <c r="J137" s="45"/>
    </row>
    <row r="138" spans="1:10" s="48" customFormat="1">
      <c r="A138" s="61"/>
      <c r="I138" s="45"/>
      <c r="J138" s="45"/>
    </row>
    <row r="139" spans="1:10" s="48" customFormat="1">
      <c r="A139" s="61"/>
      <c r="I139" s="45"/>
      <c r="J139" s="45"/>
    </row>
    <row r="140" spans="1:10" s="48" customFormat="1">
      <c r="A140" s="61"/>
      <c r="I140" s="45"/>
      <c r="J140" s="45"/>
    </row>
    <row r="141" spans="1:10" s="48" customFormat="1">
      <c r="A141" s="61"/>
      <c r="I141" s="45"/>
      <c r="J141" s="45"/>
    </row>
    <row r="142" spans="1:10" s="48" customFormat="1">
      <c r="A142" s="61"/>
      <c r="I142" s="45"/>
      <c r="J142" s="45"/>
    </row>
    <row r="143" spans="1:10" s="48" customFormat="1">
      <c r="A143" s="61"/>
      <c r="I143" s="45"/>
      <c r="J143" s="45"/>
    </row>
    <row r="144" spans="1:10" s="48" customFormat="1">
      <c r="A144" s="61"/>
      <c r="I144" s="45"/>
      <c r="J144" s="45"/>
    </row>
    <row r="145" spans="1:10" s="48" customFormat="1">
      <c r="A145" s="61"/>
      <c r="I145" s="45"/>
      <c r="J145" s="45"/>
    </row>
    <row r="146" spans="1:10" s="48" customFormat="1">
      <c r="A146" s="61"/>
      <c r="I146" s="45"/>
      <c r="J146" s="45"/>
    </row>
    <row r="147" spans="1:10" s="48" customFormat="1">
      <c r="A147" s="61"/>
      <c r="I147" s="45"/>
      <c r="J147" s="45"/>
    </row>
    <row r="148" spans="1:10" s="48" customFormat="1">
      <c r="A148" s="61"/>
      <c r="I148" s="45"/>
      <c r="J148" s="45"/>
    </row>
    <row r="149" spans="1:10" s="48" customFormat="1">
      <c r="A149" s="61"/>
      <c r="I149" s="45"/>
      <c r="J149" s="45"/>
    </row>
    <row r="150" spans="1:10" s="48" customFormat="1">
      <c r="A150" s="61"/>
      <c r="I150" s="45"/>
      <c r="J150" s="45"/>
    </row>
    <row r="151" spans="1:10" s="48" customFormat="1">
      <c r="A151" s="61"/>
      <c r="I151" s="45"/>
      <c r="J151" s="45"/>
    </row>
    <row r="152" spans="1:10" s="48" customFormat="1">
      <c r="A152" s="61"/>
      <c r="I152" s="45"/>
      <c r="J152" s="45"/>
    </row>
    <row r="153" spans="1:10" s="48" customFormat="1">
      <c r="A153" s="61"/>
      <c r="I153" s="45"/>
      <c r="J153" s="45"/>
    </row>
    <row r="154" spans="1:10" s="48" customFormat="1">
      <c r="A154" s="61"/>
      <c r="I154" s="45"/>
      <c r="J154" s="45"/>
    </row>
    <row r="155" spans="1:10" s="48" customFormat="1">
      <c r="A155" s="61"/>
      <c r="I155" s="45"/>
      <c r="J155" s="45"/>
    </row>
    <row r="156" spans="1:10" s="48" customFormat="1">
      <c r="A156" s="61"/>
      <c r="I156" s="45"/>
      <c r="J156" s="45"/>
    </row>
    <row r="157" spans="1:10" s="48" customFormat="1">
      <c r="A157" s="61"/>
      <c r="I157" s="45"/>
      <c r="J157" s="45"/>
    </row>
    <row r="158" spans="1:10" s="48" customFormat="1">
      <c r="A158" s="61"/>
      <c r="I158" s="45"/>
      <c r="J158" s="45"/>
    </row>
    <row r="159" spans="1:10" s="48" customFormat="1">
      <c r="A159" s="61"/>
      <c r="I159" s="45"/>
      <c r="J159" s="45"/>
    </row>
    <row r="160" spans="1:10" s="48" customFormat="1">
      <c r="A160" s="61"/>
      <c r="I160" s="45"/>
      <c r="J160" s="45"/>
    </row>
    <row r="161" spans="1:10" s="48" customFormat="1">
      <c r="A161" s="61"/>
      <c r="I161" s="45"/>
      <c r="J161" s="45"/>
    </row>
    <row r="162" spans="1:10" s="48" customFormat="1">
      <c r="A162" s="61"/>
      <c r="I162" s="45"/>
      <c r="J162" s="45"/>
    </row>
    <row r="163" spans="1:10" s="48" customFormat="1">
      <c r="A163" s="61"/>
      <c r="I163" s="45"/>
      <c r="J163" s="45"/>
    </row>
    <row r="164" spans="1:10" s="48" customFormat="1">
      <c r="A164" s="61"/>
      <c r="I164" s="45"/>
      <c r="J164" s="45"/>
    </row>
    <row r="165" spans="1:10" s="48" customFormat="1">
      <c r="A165" s="61"/>
      <c r="I165" s="45"/>
      <c r="J165" s="45"/>
    </row>
    <row r="166" spans="1:10" s="48" customFormat="1">
      <c r="A166" s="61"/>
      <c r="I166" s="45"/>
      <c r="J166" s="45"/>
    </row>
    <row r="167" spans="1:10" s="48" customFormat="1">
      <c r="A167" s="61"/>
      <c r="I167" s="45"/>
      <c r="J167" s="45"/>
    </row>
    <row r="168" spans="1:10" s="48" customFormat="1">
      <c r="A168" s="61"/>
      <c r="I168" s="45"/>
      <c r="J168" s="45"/>
    </row>
    <row r="169" spans="1:10" s="48" customFormat="1">
      <c r="A169" s="61"/>
      <c r="I169" s="45"/>
      <c r="J169" s="45"/>
    </row>
    <row r="170" spans="1:10" s="48" customFormat="1">
      <c r="A170" s="61"/>
      <c r="I170" s="45"/>
      <c r="J170" s="45"/>
    </row>
    <row r="171" spans="1:10" s="48" customFormat="1">
      <c r="A171" s="61"/>
      <c r="I171" s="45"/>
      <c r="J171" s="45"/>
    </row>
    <row r="172" spans="1:10" s="48" customFormat="1">
      <c r="A172" s="61"/>
      <c r="I172" s="45"/>
      <c r="J172" s="45"/>
    </row>
    <row r="173" spans="1:10" s="48" customFormat="1">
      <c r="A173" s="61"/>
      <c r="I173" s="45"/>
      <c r="J173" s="45"/>
    </row>
    <row r="174" spans="1:10" s="48" customFormat="1">
      <c r="A174" s="61"/>
      <c r="I174" s="45"/>
      <c r="J174" s="45"/>
    </row>
    <row r="175" spans="1:10" s="48" customFormat="1">
      <c r="A175" s="61"/>
      <c r="I175" s="45"/>
      <c r="J175" s="45"/>
    </row>
    <row r="176" spans="1:10" s="48" customFormat="1">
      <c r="A176" s="61"/>
      <c r="I176" s="45"/>
      <c r="J176" s="45"/>
    </row>
    <row r="177" spans="1:10" s="48" customFormat="1">
      <c r="A177" s="61"/>
      <c r="I177" s="45"/>
      <c r="J177" s="45"/>
    </row>
    <row r="178" spans="1:10" s="48" customFormat="1">
      <c r="A178" s="61"/>
      <c r="I178" s="45"/>
      <c r="J178" s="45"/>
    </row>
    <row r="179" spans="1:10" s="48" customFormat="1">
      <c r="A179" s="61"/>
      <c r="I179" s="45"/>
      <c r="J179" s="45"/>
    </row>
    <row r="180" spans="1:10" s="48" customFormat="1">
      <c r="A180" s="61"/>
      <c r="I180" s="45"/>
      <c r="J180" s="45"/>
    </row>
    <row r="181" spans="1:10" s="48" customFormat="1">
      <c r="A181" s="61"/>
      <c r="I181" s="45"/>
      <c r="J181" s="45"/>
    </row>
    <row r="182" spans="1:10" s="48" customFormat="1">
      <c r="A182" s="61"/>
      <c r="I182" s="45"/>
      <c r="J182" s="45"/>
    </row>
    <row r="183" spans="1:10" s="48" customFormat="1">
      <c r="A183" s="61"/>
      <c r="I183" s="45"/>
      <c r="J183" s="45"/>
    </row>
    <row r="184" spans="1:10" s="48" customFormat="1">
      <c r="A184" s="61"/>
      <c r="I184" s="45"/>
      <c r="J184" s="45"/>
    </row>
    <row r="185" spans="1:10" s="48" customFormat="1">
      <c r="A185" s="61"/>
      <c r="I185" s="45"/>
      <c r="J185" s="45"/>
    </row>
    <row r="186" spans="1:10" s="48" customFormat="1">
      <c r="A186" s="61"/>
      <c r="I186" s="45"/>
      <c r="J186" s="45"/>
    </row>
    <row r="187" spans="1:10" s="48" customFormat="1">
      <c r="A187" s="61"/>
      <c r="I187" s="45"/>
      <c r="J187" s="45"/>
    </row>
    <row r="188" spans="1:10" s="48" customFormat="1">
      <c r="A188" s="61"/>
      <c r="I188" s="45"/>
      <c r="J188" s="45"/>
    </row>
    <row r="189" spans="1:10" s="48" customFormat="1">
      <c r="A189" s="61"/>
      <c r="I189" s="45"/>
      <c r="J189" s="45"/>
    </row>
    <row r="190" spans="1:10" s="48" customFormat="1">
      <c r="A190" s="61"/>
      <c r="I190" s="45"/>
      <c r="J190" s="45"/>
    </row>
    <row r="191" spans="1:10" s="48" customFormat="1">
      <c r="A191" s="61"/>
      <c r="I191" s="45"/>
      <c r="J191" s="45"/>
    </row>
    <row r="192" spans="1:10" s="48" customFormat="1">
      <c r="A192" s="61"/>
      <c r="I192" s="45"/>
      <c r="J192" s="45"/>
    </row>
    <row r="193" spans="1:10" s="48" customFormat="1">
      <c r="A193" s="61"/>
      <c r="I193" s="45"/>
      <c r="J193" s="45"/>
    </row>
    <row r="194" spans="1:10" s="48" customFormat="1">
      <c r="A194" s="61"/>
      <c r="I194" s="45"/>
      <c r="J194" s="45"/>
    </row>
    <row r="195" spans="1:10" s="48" customFormat="1">
      <c r="A195" s="61"/>
      <c r="I195" s="45"/>
      <c r="J195" s="45"/>
    </row>
    <row r="196" spans="1:10" s="48" customFormat="1">
      <c r="A196" s="61"/>
      <c r="I196" s="45"/>
      <c r="J196" s="45"/>
    </row>
    <row r="197" spans="1:10" s="48" customFormat="1">
      <c r="A197" s="61"/>
      <c r="I197" s="45"/>
      <c r="J197" s="45"/>
    </row>
  </sheetData>
  <mergeCells count="12">
    <mergeCell ref="A3:A4"/>
    <mergeCell ref="B3:B4"/>
    <mergeCell ref="C3:D3"/>
    <mergeCell ref="E3:F3"/>
    <mergeCell ref="A1:H1"/>
    <mergeCell ref="C47:D47"/>
    <mergeCell ref="F47:H47"/>
    <mergeCell ref="A6:H6"/>
    <mergeCell ref="A19:H19"/>
    <mergeCell ref="C45:D45"/>
    <mergeCell ref="F45:H45"/>
    <mergeCell ref="A2:H2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60" fitToHeight="2" orientation="landscape" horizontalDpi="300" verticalDpi="300" r:id="rId1"/>
  <headerFooter alignWithMargins="0">
    <oddHeader>&amp;C
7&amp;R
&amp;"Times New Roman,обычный"&amp;14Продовження додатка 3
Таблиця 2</oddHeader>
  </headerFooter>
  <ignoredErrors>
    <ignoredError sqref="G8 H18 H20 H38 H30 H22 H32 H34:H35 H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3"/>
  </sheetPr>
  <dimension ref="A1:H75"/>
  <sheetViews>
    <sheetView tabSelected="1" zoomScale="75" zoomScaleNormal="75" zoomScaleSheetLayoutView="75" workbookViewId="0">
      <pane xSplit="1" ySplit="5" topLeftCell="B6" activePane="bottomRight" state="frozen"/>
      <selection activeCell="A67" sqref="A67"/>
      <selection pane="topRight" activeCell="A67" sqref="A67"/>
      <selection pane="bottomLeft" activeCell="A67" sqref="A67"/>
      <selection pane="bottomRight" sqref="A1:H74"/>
    </sheetView>
  </sheetViews>
  <sheetFormatPr defaultRowHeight="18.75"/>
  <cols>
    <col min="1" max="1" width="88" style="2" customWidth="1"/>
    <col min="2" max="2" width="9.710937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70" t="s">
        <v>274</v>
      </c>
      <c r="B1" s="270"/>
      <c r="C1" s="270"/>
      <c r="D1" s="270"/>
      <c r="E1" s="270"/>
      <c r="F1" s="270"/>
      <c r="G1" s="270"/>
      <c r="H1" s="270"/>
    </row>
    <row r="2" spans="1:8">
      <c r="A2" s="203"/>
      <c r="B2" s="203"/>
      <c r="C2" s="203"/>
      <c r="D2" s="203"/>
      <c r="E2" s="203"/>
      <c r="F2" s="203"/>
      <c r="G2" s="203"/>
      <c r="H2" s="203"/>
    </row>
    <row r="3" spans="1:8" ht="48" customHeight="1">
      <c r="A3" s="271" t="s">
        <v>189</v>
      </c>
      <c r="B3" s="272" t="s">
        <v>0</v>
      </c>
      <c r="C3" s="271" t="s">
        <v>337</v>
      </c>
      <c r="D3" s="271"/>
      <c r="E3" s="275" t="s">
        <v>444</v>
      </c>
      <c r="F3" s="276"/>
      <c r="G3" s="205"/>
      <c r="H3" s="206"/>
    </row>
    <row r="4" spans="1:8" ht="38.25" customHeight="1">
      <c r="A4" s="271"/>
      <c r="B4" s="272"/>
      <c r="C4" s="177" t="s">
        <v>440</v>
      </c>
      <c r="D4" s="177" t="s">
        <v>441</v>
      </c>
      <c r="E4" s="204" t="s">
        <v>178</v>
      </c>
      <c r="F4" s="204" t="s">
        <v>168</v>
      </c>
      <c r="G4" s="207" t="s">
        <v>184</v>
      </c>
      <c r="H4" s="207" t="s">
        <v>185</v>
      </c>
    </row>
    <row r="5" spans="1:8">
      <c r="A5" s="207">
        <v>1</v>
      </c>
      <c r="B5" s="208">
        <v>2</v>
      </c>
      <c r="C5" s="207">
        <v>3</v>
      </c>
      <c r="D5" s="208">
        <v>4</v>
      </c>
      <c r="E5" s="207">
        <v>5</v>
      </c>
      <c r="F5" s="208">
        <v>6</v>
      </c>
      <c r="G5" s="207">
        <v>7</v>
      </c>
      <c r="H5" s="208">
        <v>8</v>
      </c>
    </row>
    <row r="6" spans="1:8">
      <c r="A6" s="209" t="s">
        <v>285</v>
      </c>
      <c r="B6" s="210"/>
      <c r="C6" s="210"/>
      <c r="D6" s="210"/>
      <c r="E6" s="210"/>
      <c r="F6" s="210"/>
      <c r="G6" s="210"/>
      <c r="H6" s="211"/>
    </row>
    <row r="7" spans="1:8" s="60" customFormat="1" ht="24.95" customHeight="1">
      <c r="A7" s="212" t="s">
        <v>252</v>
      </c>
      <c r="B7" s="213">
        <v>3000</v>
      </c>
      <c r="C7" s="214" t="s">
        <v>413</v>
      </c>
      <c r="D7" s="214" t="s">
        <v>413</v>
      </c>
      <c r="E7" s="214" t="s">
        <v>413</v>
      </c>
      <c r="F7" s="214" t="s">
        <v>413</v>
      </c>
      <c r="G7" s="214" t="s">
        <v>413</v>
      </c>
      <c r="H7" s="214" t="s">
        <v>413</v>
      </c>
    </row>
    <row r="8" spans="1:8" ht="20.100000000000001" customHeight="1">
      <c r="A8" s="215" t="s">
        <v>389</v>
      </c>
      <c r="B8" s="216">
        <v>3010</v>
      </c>
      <c r="C8" s="214" t="s">
        <v>413</v>
      </c>
      <c r="D8" s="214" t="s">
        <v>413</v>
      </c>
      <c r="E8" s="214" t="s">
        <v>413</v>
      </c>
      <c r="F8" s="214" t="s">
        <v>413</v>
      </c>
      <c r="G8" s="214" t="s">
        <v>413</v>
      </c>
      <c r="H8" s="214" t="s">
        <v>413</v>
      </c>
    </row>
    <row r="9" spans="1:8" ht="20.100000000000001" customHeight="1">
      <c r="A9" s="215" t="s">
        <v>275</v>
      </c>
      <c r="B9" s="216">
        <v>3020</v>
      </c>
      <c r="C9" s="214" t="s">
        <v>413</v>
      </c>
      <c r="D9" s="214" t="s">
        <v>413</v>
      </c>
      <c r="E9" s="214" t="s">
        <v>413</v>
      </c>
      <c r="F9" s="214" t="s">
        <v>413</v>
      </c>
      <c r="G9" s="214" t="s">
        <v>413</v>
      </c>
      <c r="H9" s="214" t="s">
        <v>413</v>
      </c>
    </row>
    <row r="10" spans="1:8" ht="20.100000000000001" customHeight="1">
      <c r="A10" s="215" t="s">
        <v>276</v>
      </c>
      <c r="B10" s="216">
        <v>3021</v>
      </c>
      <c r="C10" s="214" t="s">
        <v>413</v>
      </c>
      <c r="D10" s="214" t="s">
        <v>413</v>
      </c>
      <c r="E10" s="214" t="s">
        <v>413</v>
      </c>
      <c r="F10" s="214" t="s">
        <v>413</v>
      </c>
      <c r="G10" s="214" t="s">
        <v>413</v>
      </c>
      <c r="H10" s="214" t="s">
        <v>413</v>
      </c>
    </row>
    <row r="11" spans="1:8" ht="20.100000000000001" customHeight="1">
      <c r="A11" s="215" t="s">
        <v>388</v>
      </c>
      <c r="B11" s="216">
        <v>3030</v>
      </c>
      <c r="C11" s="214">
        <v>4220.8999999999996</v>
      </c>
      <c r="D11" s="214">
        <v>4962.8</v>
      </c>
      <c r="E11" s="214">
        <v>3304</v>
      </c>
      <c r="F11" s="214">
        <v>2481.4</v>
      </c>
      <c r="G11" s="214" t="s">
        <v>413</v>
      </c>
      <c r="H11" s="214" t="s">
        <v>413</v>
      </c>
    </row>
    <row r="12" spans="1:8" ht="20.100000000000001" customHeight="1">
      <c r="A12" s="215" t="s">
        <v>253</v>
      </c>
      <c r="B12" s="216">
        <v>3040</v>
      </c>
      <c r="C12" s="214" t="s">
        <v>413</v>
      </c>
      <c r="D12" s="214" t="s">
        <v>413</v>
      </c>
      <c r="E12" s="214" t="s">
        <v>413</v>
      </c>
      <c r="F12" s="214" t="s">
        <v>413</v>
      </c>
      <c r="G12" s="214" t="s">
        <v>413</v>
      </c>
      <c r="H12" s="214" t="s">
        <v>413</v>
      </c>
    </row>
    <row r="13" spans="1:8" ht="20.100000000000001" customHeight="1">
      <c r="A13" s="215" t="s">
        <v>85</v>
      </c>
      <c r="B13" s="216">
        <v>3050</v>
      </c>
      <c r="C13" s="214" t="s">
        <v>413</v>
      </c>
      <c r="D13" s="214" t="s">
        <v>413</v>
      </c>
      <c r="E13" s="214" t="s">
        <v>413</v>
      </c>
      <c r="F13" s="214" t="s">
        <v>413</v>
      </c>
      <c r="G13" s="214" t="s">
        <v>413</v>
      </c>
      <c r="H13" s="214" t="s">
        <v>413</v>
      </c>
    </row>
    <row r="14" spans="1:8" ht="20.100000000000001" customHeight="1">
      <c r="A14" s="215" t="s">
        <v>83</v>
      </c>
      <c r="B14" s="217">
        <v>3051</v>
      </c>
      <c r="C14" s="214" t="s">
        <v>413</v>
      </c>
      <c r="D14" s="214" t="s">
        <v>413</v>
      </c>
      <c r="E14" s="214" t="s">
        <v>413</v>
      </c>
      <c r="F14" s="214" t="s">
        <v>413</v>
      </c>
      <c r="G14" s="214" t="s">
        <v>413</v>
      </c>
      <c r="H14" s="214" t="s">
        <v>413</v>
      </c>
    </row>
    <row r="15" spans="1:8" ht="20.100000000000001" customHeight="1">
      <c r="A15" s="215" t="s">
        <v>86</v>
      </c>
      <c r="B15" s="217">
        <v>3052</v>
      </c>
      <c r="C15" s="214" t="s">
        <v>413</v>
      </c>
      <c r="D15" s="214" t="s">
        <v>413</v>
      </c>
      <c r="E15" s="214" t="s">
        <v>413</v>
      </c>
      <c r="F15" s="214" t="s">
        <v>413</v>
      </c>
      <c r="G15" s="214" t="s">
        <v>413</v>
      </c>
      <c r="H15" s="214" t="s">
        <v>413</v>
      </c>
    </row>
    <row r="16" spans="1:8" ht="20.100000000000001" customHeight="1">
      <c r="A16" s="215" t="s">
        <v>104</v>
      </c>
      <c r="B16" s="217">
        <v>3053</v>
      </c>
      <c r="C16" s="214" t="s">
        <v>413</v>
      </c>
      <c r="D16" s="214" t="s">
        <v>413</v>
      </c>
      <c r="E16" s="214" t="s">
        <v>413</v>
      </c>
      <c r="F16" s="214" t="s">
        <v>413</v>
      </c>
      <c r="G16" s="214" t="s">
        <v>413</v>
      </c>
      <c r="H16" s="214" t="s">
        <v>413</v>
      </c>
    </row>
    <row r="17" spans="1:8" ht="20.100000000000001" customHeight="1">
      <c r="A17" s="215" t="s">
        <v>390</v>
      </c>
      <c r="B17" s="216">
        <v>3060</v>
      </c>
      <c r="C17" s="214" t="s">
        <v>413</v>
      </c>
      <c r="D17" s="214" t="s">
        <v>413</v>
      </c>
      <c r="E17" s="214" t="s">
        <v>413</v>
      </c>
      <c r="F17" s="214" t="s">
        <v>413</v>
      </c>
      <c r="G17" s="214" t="s">
        <v>413</v>
      </c>
      <c r="H17" s="214" t="s">
        <v>413</v>
      </c>
    </row>
    <row r="18" spans="1:8" ht="20.100000000000001" customHeight="1">
      <c r="A18" s="218" t="s">
        <v>268</v>
      </c>
      <c r="B18" s="219">
        <v>3100</v>
      </c>
      <c r="C18" s="214" t="s">
        <v>413</v>
      </c>
      <c r="D18" s="214" t="s">
        <v>413</v>
      </c>
      <c r="E18" s="214" t="s">
        <v>413</v>
      </c>
      <c r="F18" s="214" t="s">
        <v>413</v>
      </c>
      <c r="G18" s="214" t="s">
        <v>413</v>
      </c>
      <c r="H18" s="214" t="s">
        <v>413</v>
      </c>
    </row>
    <row r="19" spans="1:8" ht="19.5" customHeight="1">
      <c r="A19" s="215" t="s">
        <v>256</v>
      </c>
      <c r="B19" s="216">
        <v>3110</v>
      </c>
      <c r="C19" s="214" t="s">
        <v>413</v>
      </c>
      <c r="D19" s="214" t="s">
        <v>413</v>
      </c>
      <c r="E19" s="214" t="s">
        <v>413</v>
      </c>
      <c r="F19" s="214" t="s">
        <v>413</v>
      </c>
      <c r="G19" s="214" t="s">
        <v>413</v>
      </c>
      <c r="H19" s="214" t="s">
        <v>413</v>
      </c>
    </row>
    <row r="20" spans="1:8" ht="19.5" customHeight="1">
      <c r="A20" s="215" t="s">
        <v>257</v>
      </c>
      <c r="B20" s="216">
        <v>3120</v>
      </c>
      <c r="C20" s="214" t="s">
        <v>413</v>
      </c>
      <c r="D20" s="214" t="s">
        <v>413</v>
      </c>
      <c r="E20" s="214" t="s">
        <v>413</v>
      </c>
      <c r="F20" s="214" t="s">
        <v>413</v>
      </c>
      <c r="G20" s="214" t="s">
        <v>413</v>
      </c>
      <c r="H20" s="214" t="s">
        <v>413</v>
      </c>
    </row>
    <row r="21" spans="1:8" ht="19.5" customHeight="1">
      <c r="A21" s="215" t="s">
        <v>84</v>
      </c>
      <c r="B21" s="216">
        <v>3130</v>
      </c>
      <c r="C21" s="214" t="s">
        <v>413</v>
      </c>
      <c r="D21" s="214" t="s">
        <v>413</v>
      </c>
      <c r="E21" s="214" t="s">
        <v>413</v>
      </c>
      <c r="F21" s="214" t="s">
        <v>413</v>
      </c>
      <c r="G21" s="214" t="s">
        <v>413</v>
      </c>
      <c r="H21" s="214" t="s">
        <v>413</v>
      </c>
    </row>
    <row r="22" spans="1:8" ht="19.5" customHeight="1">
      <c r="A22" s="215" t="s">
        <v>83</v>
      </c>
      <c r="B22" s="217">
        <v>3131</v>
      </c>
      <c r="C22" s="214" t="s">
        <v>413</v>
      </c>
      <c r="D22" s="214" t="s">
        <v>413</v>
      </c>
      <c r="E22" s="214" t="s">
        <v>413</v>
      </c>
      <c r="F22" s="214" t="s">
        <v>413</v>
      </c>
      <c r="G22" s="214" t="s">
        <v>413</v>
      </c>
      <c r="H22" s="214" t="s">
        <v>413</v>
      </c>
    </row>
    <row r="23" spans="1:8" ht="19.5" customHeight="1">
      <c r="A23" s="215" t="s">
        <v>86</v>
      </c>
      <c r="B23" s="217">
        <v>3132</v>
      </c>
      <c r="C23" s="214" t="s">
        <v>413</v>
      </c>
      <c r="D23" s="214" t="s">
        <v>413</v>
      </c>
      <c r="E23" s="214" t="s">
        <v>413</v>
      </c>
      <c r="F23" s="214" t="s">
        <v>413</v>
      </c>
      <c r="G23" s="214" t="s">
        <v>413</v>
      </c>
      <c r="H23" s="214" t="s">
        <v>413</v>
      </c>
    </row>
    <row r="24" spans="1:8" ht="19.5" customHeight="1">
      <c r="A24" s="215" t="s">
        <v>104</v>
      </c>
      <c r="B24" s="217">
        <v>3133</v>
      </c>
      <c r="C24" s="214" t="s">
        <v>413</v>
      </c>
      <c r="D24" s="214" t="s">
        <v>413</v>
      </c>
      <c r="E24" s="214" t="s">
        <v>413</v>
      </c>
      <c r="F24" s="214" t="s">
        <v>413</v>
      </c>
      <c r="G24" s="214" t="s">
        <v>413</v>
      </c>
      <c r="H24" s="214" t="s">
        <v>413</v>
      </c>
    </row>
    <row r="25" spans="1:8" ht="19.5" customHeight="1">
      <c r="A25" s="215" t="s">
        <v>277</v>
      </c>
      <c r="B25" s="216">
        <v>3140</v>
      </c>
      <c r="C25" s="214" t="s">
        <v>413</v>
      </c>
      <c r="D25" s="214" t="s">
        <v>413</v>
      </c>
      <c r="E25" s="214" t="s">
        <v>413</v>
      </c>
      <c r="F25" s="214" t="s">
        <v>413</v>
      </c>
      <c r="G25" s="214" t="s">
        <v>413</v>
      </c>
      <c r="H25" s="214" t="s">
        <v>413</v>
      </c>
    </row>
    <row r="26" spans="1:8" ht="19.5" customHeight="1">
      <c r="A26" s="215" t="s">
        <v>258</v>
      </c>
      <c r="B26" s="217">
        <v>3141</v>
      </c>
      <c r="C26" s="214" t="s">
        <v>413</v>
      </c>
      <c r="D26" s="214" t="s">
        <v>413</v>
      </c>
      <c r="E26" s="214" t="s">
        <v>413</v>
      </c>
      <c r="F26" s="214" t="s">
        <v>413</v>
      </c>
      <c r="G26" s="214" t="s">
        <v>413</v>
      </c>
      <c r="H26" s="214" t="s">
        <v>413</v>
      </c>
    </row>
    <row r="27" spans="1:8" ht="19.5" customHeight="1">
      <c r="A27" s="215" t="s">
        <v>259</v>
      </c>
      <c r="B27" s="217">
        <v>3142</v>
      </c>
      <c r="C27" s="214" t="s">
        <v>413</v>
      </c>
      <c r="D27" s="214" t="s">
        <v>413</v>
      </c>
      <c r="E27" s="214" t="s">
        <v>413</v>
      </c>
      <c r="F27" s="214" t="s">
        <v>413</v>
      </c>
      <c r="G27" s="214" t="s">
        <v>413</v>
      </c>
      <c r="H27" s="214" t="s">
        <v>413</v>
      </c>
    </row>
    <row r="28" spans="1:8" ht="19.5" customHeight="1">
      <c r="A28" s="215" t="s">
        <v>77</v>
      </c>
      <c r="B28" s="217">
        <v>3143</v>
      </c>
      <c r="C28" s="214" t="s">
        <v>413</v>
      </c>
      <c r="D28" s="214" t="s">
        <v>413</v>
      </c>
      <c r="E28" s="214" t="s">
        <v>413</v>
      </c>
      <c r="F28" s="214" t="s">
        <v>413</v>
      </c>
      <c r="G28" s="214" t="s">
        <v>413</v>
      </c>
      <c r="H28" s="214" t="s">
        <v>413</v>
      </c>
    </row>
    <row r="29" spans="1:8" ht="20.100000000000001" customHeight="1">
      <c r="A29" s="215" t="s">
        <v>260</v>
      </c>
      <c r="B29" s="217">
        <v>3144</v>
      </c>
      <c r="C29" s="214" t="s">
        <v>413</v>
      </c>
      <c r="D29" s="214" t="s">
        <v>413</v>
      </c>
      <c r="E29" s="214" t="s">
        <v>413</v>
      </c>
      <c r="F29" s="214" t="s">
        <v>413</v>
      </c>
      <c r="G29" s="214" t="s">
        <v>413</v>
      </c>
      <c r="H29" s="214" t="s">
        <v>413</v>
      </c>
    </row>
    <row r="30" spans="1:8" ht="20.100000000000001" customHeight="1">
      <c r="A30" s="215" t="s">
        <v>76</v>
      </c>
      <c r="B30" s="217">
        <v>3145</v>
      </c>
      <c r="C30" s="214" t="s">
        <v>413</v>
      </c>
      <c r="D30" s="214" t="s">
        <v>413</v>
      </c>
      <c r="E30" s="214" t="s">
        <v>413</v>
      </c>
      <c r="F30" s="214" t="s">
        <v>413</v>
      </c>
      <c r="G30" s="214" t="s">
        <v>413</v>
      </c>
      <c r="H30" s="214" t="s">
        <v>413</v>
      </c>
    </row>
    <row r="31" spans="1:8" ht="20.100000000000001" customHeight="1">
      <c r="A31" s="215" t="s">
        <v>266</v>
      </c>
      <c r="B31" s="217">
        <v>3146</v>
      </c>
      <c r="C31" s="214" t="s">
        <v>413</v>
      </c>
      <c r="D31" s="214" t="s">
        <v>413</v>
      </c>
      <c r="E31" s="214" t="s">
        <v>413</v>
      </c>
      <c r="F31" s="214" t="s">
        <v>413</v>
      </c>
      <c r="G31" s="214" t="s">
        <v>413</v>
      </c>
      <c r="H31" s="214" t="s">
        <v>413</v>
      </c>
    </row>
    <row r="32" spans="1:8" ht="19.5" customHeight="1">
      <c r="A32" s="215" t="s">
        <v>261</v>
      </c>
      <c r="B32" s="217" t="s">
        <v>286</v>
      </c>
      <c r="C32" s="214" t="s">
        <v>413</v>
      </c>
      <c r="D32" s="214" t="s">
        <v>413</v>
      </c>
      <c r="E32" s="214" t="s">
        <v>413</v>
      </c>
      <c r="F32" s="214" t="s">
        <v>413</v>
      </c>
      <c r="G32" s="214" t="s">
        <v>413</v>
      </c>
      <c r="H32" s="214" t="s">
        <v>413</v>
      </c>
    </row>
    <row r="33" spans="1:8" ht="33">
      <c r="A33" s="215" t="s">
        <v>262</v>
      </c>
      <c r="B33" s="217" t="s">
        <v>287</v>
      </c>
      <c r="C33" s="214" t="s">
        <v>413</v>
      </c>
      <c r="D33" s="214" t="s">
        <v>413</v>
      </c>
      <c r="E33" s="214" t="s">
        <v>413</v>
      </c>
      <c r="F33" s="214" t="s">
        <v>413</v>
      </c>
      <c r="G33" s="214" t="s">
        <v>413</v>
      </c>
      <c r="H33" s="214" t="s">
        <v>413</v>
      </c>
    </row>
    <row r="34" spans="1:8" ht="20.100000000000001" customHeight="1">
      <c r="A34" s="215" t="s">
        <v>81</v>
      </c>
      <c r="B34" s="217">
        <v>3150</v>
      </c>
      <c r="C34" s="214" t="s">
        <v>413</v>
      </c>
      <c r="D34" s="214" t="s">
        <v>413</v>
      </c>
      <c r="E34" s="214" t="s">
        <v>413</v>
      </c>
      <c r="F34" s="214" t="s">
        <v>413</v>
      </c>
      <c r="G34" s="214" t="s">
        <v>413</v>
      </c>
      <c r="H34" s="214" t="s">
        <v>413</v>
      </c>
    </row>
    <row r="35" spans="1:8" ht="20.100000000000001" customHeight="1">
      <c r="A35" s="215" t="s">
        <v>263</v>
      </c>
      <c r="B35" s="216">
        <v>3160</v>
      </c>
      <c r="C35" s="214" t="s">
        <v>413</v>
      </c>
      <c r="D35" s="214" t="s">
        <v>413</v>
      </c>
      <c r="E35" s="214" t="s">
        <v>413</v>
      </c>
      <c r="F35" s="214" t="s">
        <v>413</v>
      </c>
      <c r="G35" s="214" t="s">
        <v>413</v>
      </c>
      <c r="H35" s="214" t="s">
        <v>413</v>
      </c>
    </row>
    <row r="36" spans="1:8" ht="20.100000000000001" customHeight="1">
      <c r="A36" s="215" t="s">
        <v>387</v>
      </c>
      <c r="B36" s="216">
        <v>3170</v>
      </c>
      <c r="C36" s="214" t="s">
        <v>413</v>
      </c>
      <c r="D36" s="214" t="s">
        <v>413</v>
      </c>
      <c r="E36" s="214" t="s">
        <v>413</v>
      </c>
      <c r="F36" s="214" t="s">
        <v>413</v>
      </c>
      <c r="G36" s="214" t="s">
        <v>413</v>
      </c>
      <c r="H36" s="214" t="s">
        <v>413</v>
      </c>
    </row>
    <row r="37" spans="1:8" ht="20.100000000000001" customHeight="1">
      <c r="A37" s="220" t="s">
        <v>282</v>
      </c>
      <c r="B37" s="221">
        <v>3195</v>
      </c>
      <c r="C37" s="214" t="s">
        <v>413</v>
      </c>
      <c r="D37" s="214" t="s">
        <v>413</v>
      </c>
      <c r="E37" s="214" t="s">
        <v>413</v>
      </c>
      <c r="F37" s="214" t="s">
        <v>413</v>
      </c>
      <c r="G37" s="214" t="s">
        <v>413</v>
      </c>
      <c r="H37" s="214" t="s">
        <v>413</v>
      </c>
    </row>
    <row r="38" spans="1:8" ht="20.100000000000001" customHeight="1">
      <c r="A38" s="209" t="s">
        <v>288</v>
      </c>
      <c r="B38" s="210"/>
      <c r="C38" s="214" t="s">
        <v>413</v>
      </c>
      <c r="D38" s="214" t="s">
        <v>413</v>
      </c>
      <c r="E38" s="214" t="s">
        <v>413</v>
      </c>
      <c r="F38" s="214" t="s">
        <v>413</v>
      </c>
      <c r="G38" s="214" t="s">
        <v>413</v>
      </c>
      <c r="H38" s="214" t="s">
        <v>413</v>
      </c>
    </row>
    <row r="39" spans="1:8" ht="20.100000000000001" customHeight="1">
      <c r="A39" s="212" t="s">
        <v>254</v>
      </c>
      <c r="B39" s="213">
        <v>3200</v>
      </c>
      <c r="C39" s="214" t="s">
        <v>413</v>
      </c>
      <c r="D39" s="214" t="s">
        <v>413</v>
      </c>
      <c r="E39" s="214" t="s">
        <v>413</v>
      </c>
      <c r="F39" s="214" t="s">
        <v>413</v>
      </c>
      <c r="G39" s="214" t="s">
        <v>413</v>
      </c>
      <c r="H39" s="214" t="s">
        <v>413</v>
      </c>
    </row>
    <row r="40" spans="1:8" ht="20.100000000000001" customHeight="1">
      <c r="A40" s="215" t="s">
        <v>278</v>
      </c>
      <c r="B40" s="217">
        <v>3210</v>
      </c>
      <c r="C40" s="214" t="s">
        <v>413</v>
      </c>
      <c r="D40" s="214" t="s">
        <v>413</v>
      </c>
      <c r="E40" s="214" t="s">
        <v>413</v>
      </c>
      <c r="F40" s="214" t="s">
        <v>413</v>
      </c>
      <c r="G40" s="214" t="s">
        <v>413</v>
      </c>
      <c r="H40" s="214" t="s">
        <v>413</v>
      </c>
    </row>
    <row r="41" spans="1:8" ht="20.100000000000001" customHeight="1">
      <c r="A41" s="215" t="s">
        <v>279</v>
      </c>
      <c r="B41" s="216">
        <v>3220</v>
      </c>
      <c r="C41" s="214" t="s">
        <v>413</v>
      </c>
      <c r="D41" s="214" t="s">
        <v>413</v>
      </c>
      <c r="E41" s="214" t="s">
        <v>413</v>
      </c>
      <c r="F41" s="214" t="s">
        <v>413</v>
      </c>
      <c r="G41" s="214" t="s">
        <v>413</v>
      </c>
      <c r="H41" s="214" t="s">
        <v>413</v>
      </c>
    </row>
    <row r="42" spans="1:8" ht="20.100000000000001" customHeight="1">
      <c r="A42" s="215" t="s">
        <v>50</v>
      </c>
      <c r="B42" s="216">
        <v>3230</v>
      </c>
      <c r="C42" s="214" t="s">
        <v>413</v>
      </c>
      <c r="D42" s="214" t="s">
        <v>413</v>
      </c>
      <c r="E42" s="214" t="s">
        <v>413</v>
      </c>
      <c r="F42" s="214" t="s">
        <v>413</v>
      </c>
      <c r="G42" s="214" t="s">
        <v>413</v>
      </c>
      <c r="H42" s="214" t="s">
        <v>413</v>
      </c>
    </row>
    <row r="43" spans="1:8" ht="20.100000000000001" customHeight="1">
      <c r="A43" s="215" t="s">
        <v>435</v>
      </c>
      <c r="B43" s="216">
        <v>3240</v>
      </c>
      <c r="C43" s="214" t="s">
        <v>413</v>
      </c>
      <c r="D43" s="214" t="s">
        <v>413</v>
      </c>
      <c r="E43" s="214" t="s">
        <v>413</v>
      </c>
      <c r="F43" s="214" t="s">
        <v>413</v>
      </c>
      <c r="G43" s="214" t="s">
        <v>413</v>
      </c>
      <c r="H43" s="214" t="s">
        <v>413</v>
      </c>
    </row>
    <row r="44" spans="1:8" ht="20.100000000000001" customHeight="1">
      <c r="A44" s="218" t="s">
        <v>269</v>
      </c>
      <c r="B44" s="219">
        <v>3255</v>
      </c>
      <c r="C44" s="214" t="s">
        <v>413</v>
      </c>
      <c r="D44" s="214" t="s">
        <v>413</v>
      </c>
      <c r="E44" s="214" t="s">
        <v>413</v>
      </c>
      <c r="F44" s="214" t="s">
        <v>413</v>
      </c>
      <c r="G44" s="214" t="s">
        <v>413</v>
      </c>
      <c r="H44" s="214" t="s">
        <v>413</v>
      </c>
    </row>
    <row r="45" spans="1:8" ht="20.100000000000001" customHeight="1">
      <c r="A45" s="215" t="s">
        <v>436</v>
      </c>
      <c r="B45" s="216">
        <v>3260</v>
      </c>
      <c r="C45" s="214" t="s">
        <v>413</v>
      </c>
      <c r="D45" s="214" t="s">
        <v>413</v>
      </c>
      <c r="E45" s="214" t="s">
        <v>413</v>
      </c>
      <c r="F45" s="214" t="s">
        <v>413</v>
      </c>
      <c r="G45" s="214" t="s">
        <v>413</v>
      </c>
      <c r="H45" s="214" t="s">
        <v>413</v>
      </c>
    </row>
    <row r="46" spans="1:8" ht="20.100000000000001" customHeight="1">
      <c r="A46" s="215" t="s">
        <v>437</v>
      </c>
      <c r="B46" s="216">
        <v>3265</v>
      </c>
      <c r="C46" s="214" t="s">
        <v>413</v>
      </c>
      <c r="D46" s="214" t="s">
        <v>413</v>
      </c>
      <c r="E46" s="214" t="s">
        <v>413</v>
      </c>
      <c r="F46" s="214" t="s">
        <v>413</v>
      </c>
      <c r="G46" s="214" t="s">
        <v>413</v>
      </c>
      <c r="H46" s="214" t="s">
        <v>413</v>
      </c>
    </row>
    <row r="47" spans="1:8" ht="20.100000000000001" customHeight="1">
      <c r="A47" s="215" t="s">
        <v>438</v>
      </c>
      <c r="B47" s="216">
        <v>3270</v>
      </c>
      <c r="C47" s="214" t="s">
        <v>413</v>
      </c>
      <c r="D47" s="214" t="s">
        <v>413</v>
      </c>
      <c r="E47" s="214" t="s">
        <v>413</v>
      </c>
      <c r="F47" s="214" t="s">
        <v>413</v>
      </c>
      <c r="G47" s="214" t="s">
        <v>413</v>
      </c>
      <c r="H47" s="214" t="s">
        <v>413</v>
      </c>
    </row>
    <row r="48" spans="1:8" ht="20.100000000000001" customHeight="1">
      <c r="A48" s="215" t="s">
        <v>51</v>
      </c>
      <c r="B48" s="216">
        <v>3275</v>
      </c>
      <c r="C48" s="214" t="s">
        <v>413</v>
      </c>
      <c r="D48" s="214" t="s">
        <v>413</v>
      </c>
      <c r="E48" s="214" t="s">
        <v>413</v>
      </c>
      <c r="F48" s="214" t="s">
        <v>413</v>
      </c>
      <c r="G48" s="214" t="s">
        <v>413</v>
      </c>
      <c r="H48" s="214" t="s">
        <v>413</v>
      </c>
    </row>
    <row r="49" spans="1:8" ht="20.100000000000001" customHeight="1">
      <c r="A49" s="215" t="s">
        <v>387</v>
      </c>
      <c r="B49" s="216">
        <v>3280</v>
      </c>
      <c r="C49" s="214" t="s">
        <v>413</v>
      </c>
      <c r="D49" s="214" t="s">
        <v>413</v>
      </c>
      <c r="E49" s="214" t="s">
        <v>413</v>
      </c>
      <c r="F49" s="214" t="s">
        <v>413</v>
      </c>
      <c r="G49" s="214" t="s">
        <v>413</v>
      </c>
      <c r="H49" s="214" t="s">
        <v>413</v>
      </c>
    </row>
    <row r="50" spans="1:8" ht="20.100000000000001" customHeight="1">
      <c r="A50" s="222" t="s">
        <v>122</v>
      </c>
      <c r="B50" s="221">
        <v>3295</v>
      </c>
      <c r="C50" s="214" t="s">
        <v>413</v>
      </c>
      <c r="D50" s="214" t="s">
        <v>413</v>
      </c>
      <c r="E50" s="214" t="s">
        <v>413</v>
      </c>
      <c r="F50" s="214" t="s">
        <v>413</v>
      </c>
      <c r="G50" s="214" t="s">
        <v>413</v>
      </c>
      <c r="H50" s="214" t="s">
        <v>413</v>
      </c>
    </row>
    <row r="51" spans="1:8" ht="20.100000000000001" customHeight="1">
      <c r="A51" s="209" t="s">
        <v>289</v>
      </c>
      <c r="B51" s="210"/>
      <c r="C51" s="210"/>
      <c r="D51" s="210"/>
      <c r="E51" s="210"/>
      <c r="F51" s="210"/>
      <c r="G51" s="214" t="s">
        <v>413</v>
      </c>
      <c r="H51" s="214" t="s">
        <v>413</v>
      </c>
    </row>
    <row r="52" spans="1:8" ht="20.100000000000001" customHeight="1">
      <c r="A52" s="218" t="s">
        <v>255</v>
      </c>
      <c r="B52" s="219">
        <v>3300</v>
      </c>
      <c r="C52" s="214" t="s">
        <v>413</v>
      </c>
      <c r="D52" s="214" t="s">
        <v>413</v>
      </c>
      <c r="E52" s="214" t="s">
        <v>413</v>
      </c>
      <c r="F52" s="214" t="s">
        <v>413</v>
      </c>
      <c r="G52" s="214" t="s">
        <v>413</v>
      </c>
      <c r="H52" s="214" t="s">
        <v>413</v>
      </c>
    </row>
    <row r="53" spans="1:8" ht="20.100000000000001" customHeight="1">
      <c r="A53" s="215" t="s">
        <v>280</v>
      </c>
      <c r="B53" s="216">
        <v>3310</v>
      </c>
      <c r="C53" s="214" t="s">
        <v>413</v>
      </c>
      <c r="D53" s="214" t="s">
        <v>413</v>
      </c>
      <c r="E53" s="214" t="s">
        <v>413</v>
      </c>
      <c r="F53" s="214" t="s">
        <v>413</v>
      </c>
      <c r="G53" s="214" t="s">
        <v>413</v>
      </c>
      <c r="H53" s="214" t="s">
        <v>413</v>
      </c>
    </row>
    <row r="54" spans="1:8" ht="20.100000000000001" customHeight="1">
      <c r="A54" s="215" t="s">
        <v>265</v>
      </c>
      <c r="B54" s="216">
        <v>3320</v>
      </c>
      <c r="C54" s="214" t="s">
        <v>413</v>
      </c>
      <c r="D54" s="214" t="s">
        <v>413</v>
      </c>
      <c r="E54" s="214" t="s">
        <v>413</v>
      </c>
      <c r="F54" s="214" t="s">
        <v>413</v>
      </c>
      <c r="G54" s="214" t="s">
        <v>413</v>
      </c>
      <c r="H54" s="214" t="s">
        <v>413</v>
      </c>
    </row>
    <row r="55" spans="1:8" ht="20.100000000000001" customHeight="1">
      <c r="A55" s="215" t="s">
        <v>83</v>
      </c>
      <c r="B55" s="217">
        <v>3321</v>
      </c>
      <c r="C55" s="214" t="s">
        <v>413</v>
      </c>
      <c r="D55" s="214" t="s">
        <v>413</v>
      </c>
      <c r="E55" s="214" t="s">
        <v>413</v>
      </c>
      <c r="F55" s="214" t="s">
        <v>413</v>
      </c>
      <c r="G55" s="214" t="s">
        <v>413</v>
      </c>
      <c r="H55" s="214" t="s">
        <v>413</v>
      </c>
    </row>
    <row r="56" spans="1:8" ht="20.100000000000001" customHeight="1">
      <c r="A56" s="215" t="s">
        <v>86</v>
      </c>
      <c r="B56" s="217">
        <v>3322</v>
      </c>
      <c r="C56" s="214" t="s">
        <v>413</v>
      </c>
      <c r="D56" s="214" t="s">
        <v>413</v>
      </c>
      <c r="E56" s="214" t="s">
        <v>413</v>
      </c>
      <c r="F56" s="214" t="s">
        <v>413</v>
      </c>
      <c r="G56" s="214" t="s">
        <v>413</v>
      </c>
      <c r="H56" s="214" t="s">
        <v>413</v>
      </c>
    </row>
    <row r="57" spans="1:8" ht="20.100000000000001" customHeight="1">
      <c r="A57" s="215" t="s">
        <v>104</v>
      </c>
      <c r="B57" s="217">
        <v>3323</v>
      </c>
      <c r="C57" s="214" t="s">
        <v>413</v>
      </c>
      <c r="D57" s="214" t="s">
        <v>413</v>
      </c>
      <c r="E57" s="214" t="s">
        <v>413</v>
      </c>
      <c r="F57" s="214" t="s">
        <v>413</v>
      </c>
      <c r="G57" s="214" t="s">
        <v>413</v>
      </c>
      <c r="H57" s="214" t="s">
        <v>413</v>
      </c>
    </row>
    <row r="58" spans="1:8" ht="20.100000000000001" customHeight="1">
      <c r="A58" s="215" t="s">
        <v>435</v>
      </c>
      <c r="B58" s="216">
        <v>3340</v>
      </c>
      <c r="C58" s="214" t="s">
        <v>413</v>
      </c>
      <c r="D58" s="214" t="s">
        <v>413</v>
      </c>
      <c r="E58" s="214" t="s">
        <v>413</v>
      </c>
      <c r="F58" s="214" t="s">
        <v>413</v>
      </c>
      <c r="G58" s="214" t="s">
        <v>413</v>
      </c>
      <c r="H58" s="214" t="s">
        <v>413</v>
      </c>
    </row>
    <row r="59" spans="1:8" ht="20.100000000000001" customHeight="1">
      <c r="A59" s="218" t="s">
        <v>270</v>
      </c>
      <c r="B59" s="219">
        <v>3345</v>
      </c>
      <c r="C59" s="214" t="s">
        <v>413</v>
      </c>
      <c r="D59" s="214" t="s">
        <v>413</v>
      </c>
      <c r="E59" s="214" t="s">
        <v>413</v>
      </c>
      <c r="F59" s="214" t="s">
        <v>413</v>
      </c>
      <c r="G59" s="214" t="s">
        <v>413</v>
      </c>
      <c r="H59" s="214" t="s">
        <v>413</v>
      </c>
    </row>
    <row r="60" spans="1:8" ht="20.100000000000001" customHeight="1">
      <c r="A60" s="215" t="s">
        <v>281</v>
      </c>
      <c r="B60" s="216">
        <v>3350</v>
      </c>
      <c r="C60" s="214" t="s">
        <v>413</v>
      </c>
      <c r="D60" s="214" t="s">
        <v>413</v>
      </c>
      <c r="E60" s="214" t="s">
        <v>413</v>
      </c>
      <c r="F60" s="214" t="s">
        <v>413</v>
      </c>
      <c r="G60" s="214" t="s">
        <v>413</v>
      </c>
      <c r="H60" s="214" t="s">
        <v>413</v>
      </c>
    </row>
    <row r="61" spans="1:8" ht="20.100000000000001" customHeight="1">
      <c r="A61" s="215" t="s">
        <v>267</v>
      </c>
      <c r="B61" s="217">
        <v>3360</v>
      </c>
      <c r="C61" s="223">
        <f>SUM(C62:C64)</f>
        <v>0</v>
      </c>
      <c r="D61" s="223">
        <f>SUM(D62:D64)</f>
        <v>0</v>
      </c>
      <c r="E61" s="223">
        <f>SUM(E62:E64)</f>
        <v>0</v>
      </c>
      <c r="F61" s="223">
        <f>SUM(F62:F64)</f>
        <v>0</v>
      </c>
      <c r="G61" s="214" t="s">
        <v>413</v>
      </c>
      <c r="H61" s="214" t="s">
        <v>413</v>
      </c>
    </row>
    <row r="62" spans="1:8" ht="20.100000000000001" customHeight="1">
      <c r="A62" s="215" t="s">
        <v>83</v>
      </c>
      <c r="B62" s="217">
        <v>3361</v>
      </c>
      <c r="C62" s="214" t="s">
        <v>413</v>
      </c>
      <c r="D62" s="214" t="s">
        <v>413</v>
      </c>
      <c r="E62" s="214" t="s">
        <v>413</v>
      </c>
      <c r="F62" s="214" t="s">
        <v>413</v>
      </c>
      <c r="G62" s="214" t="s">
        <v>413</v>
      </c>
      <c r="H62" s="214" t="s">
        <v>413</v>
      </c>
    </row>
    <row r="63" spans="1:8" ht="20.100000000000001" customHeight="1">
      <c r="A63" s="215" t="s">
        <v>86</v>
      </c>
      <c r="B63" s="217">
        <v>3362</v>
      </c>
      <c r="C63" s="214" t="s">
        <v>413</v>
      </c>
      <c r="D63" s="214" t="s">
        <v>413</v>
      </c>
      <c r="E63" s="214" t="s">
        <v>413</v>
      </c>
      <c r="F63" s="214" t="s">
        <v>413</v>
      </c>
      <c r="G63" s="214" t="s">
        <v>413</v>
      </c>
      <c r="H63" s="214" t="s">
        <v>413</v>
      </c>
    </row>
    <row r="64" spans="1:8" ht="20.100000000000001" customHeight="1">
      <c r="A64" s="215" t="s">
        <v>104</v>
      </c>
      <c r="B64" s="217">
        <v>3363</v>
      </c>
      <c r="C64" s="214" t="s">
        <v>413</v>
      </c>
      <c r="D64" s="214" t="s">
        <v>413</v>
      </c>
      <c r="E64" s="214" t="s">
        <v>413</v>
      </c>
      <c r="F64" s="214" t="s">
        <v>413</v>
      </c>
      <c r="G64" s="214" t="s">
        <v>413</v>
      </c>
      <c r="H64" s="214" t="s">
        <v>413</v>
      </c>
    </row>
    <row r="65" spans="1:8" ht="20.100000000000001" customHeight="1">
      <c r="A65" s="215" t="s">
        <v>264</v>
      </c>
      <c r="B65" s="217">
        <v>3370</v>
      </c>
      <c r="C65" s="214" t="s">
        <v>413</v>
      </c>
      <c r="D65" s="214" t="s">
        <v>413</v>
      </c>
      <c r="E65" s="214" t="s">
        <v>413</v>
      </c>
      <c r="F65" s="214" t="s">
        <v>413</v>
      </c>
      <c r="G65" s="214" t="s">
        <v>413</v>
      </c>
      <c r="H65" s="214" t="s">
        <v>413</v>
      </c>
    </row>
    <row r="66" spans="1:8" ht="20.100000000000001" customHeight="1">
      <c r="A66" s="215" t="s">
        <v>387</v>
      </c>
      <c r="B66" s="216">
        <v>3380</v>
      </c>
      <c r="C66" s="214" t="s">
        <v>413</v>
      </c>
      <c r="D66" s="214" t="s">
        <v>413</v>
      </c>
      <c r="E66" s="214" t="s">
        <v>413</v>
      </c>
      <c r="F66" s="214" t="s">
        <v>413</v>
      </c>
      <c r="G66" s="214" t="s">
        <v>413</v>
      </c>
      <c r="H66" s="214" t="s">
        <v>413</v>
      </c>
    </row>
    <row r="67" spans="1:8" ht="20.100000000000001" customHeight="1">
      <c r="A67" s="218" t="s">
        <v>123</v>
      </c>
      <c r="B67" s="219">
        <v>3395</v>
      </c>
      <c r="C67" s="214" t="s">
        <v>413</v>
      </c>
      <c r="D67" s="214" t="s">
        <v>413</v>
      </c>
      <c r="E67" s="214" t="s">
        <v>413</v>
      </c>
      <c r="F67" s="214" t="s">
        <v>413</v>
      </c>
      <c r="G67" s="214" t="s">
        <v>413</v>
      </c>
      <c r="H67" s="214" t="s">
        <v>413</v>
      </c>
    </row>
    <row r="68" spans="1:8" ht="20.100000000000001" customHeight="1">
      <c r="A68" s="224" t="s">
        <v>31</v>
      </c>
      <c r="B68" s="219">
        <v>3400</v>
      </c>
      <c r="C68" s="214" t="s">
        <v>413</v>
      </c>
      <c r="D68" s="214" t="s">
        <v>413</v>
      </c>
      <c r="E68" s="214" t="s">
        <v>413</v>
      </c>
      <c r="F68" s="214" t="s">
        <v>413</v>
      </c>
      <c r="G68" s="214" t="s">
        <v>413</v>
      </c>
      <c r="H68" s="214" t="s">
        <v>413</v>
      </c>
    </row>
    <row r="69" spans="1:8" ht="20.100000000000001" customHeight="1">
      <c r="A69" s="215" t="s">
        <v>290</v>
      </c>
      <c r="B69" s="216">
        <v>3405</v>
      </c>
      <c r="C69" s="214" t="s">
        <v>413</v>
      </c>
      <c r="D69" s="214" t="s">
        <v>413</v>
      </c>
      <c r="E69" s="214" t="s">
        <v>413</v>
      </c>
      <c r="F69" s="214" t="s">
        <v>413</v>
      </c>
      <c r="G69" s="214" t="s">
        <v>413</v>
      </c>
      <c r="H69" s="214" t="s">
        <v>413</v>
      </c>
    </row>
    <row r="70" spans="1:8" ht="20.100000000000001" customHeight="1">
      <c r="A70" s="225" t="s">
        <v>125</v>
      </c>
      <c r="B70" s="216">
        <v>3410</v>
      </c>
      <c r="C70" s="214" t="s">
        <v>413</v>
      </c>
      <c r="D70" s="214" t="s">
        <v>413</v>
      </c>
      <c r="E70" s="214" t="s">
        <v>413</v>
      </c>
      <c r="F70" s="214" t="s">
        <v>413</v>
      </c>
      <c r="G70" s="214" t="s">
        <v>413</v>
      </c>
      <c r="H70" s="214" t="s">
        <v>413</v>
      </c>
    </row>
    <row r="71" spans="1:8" ht="20.100000000000001" customHeight="1">
      <c r="A71" s="215" t="s">
        <v>291</v>
      </c>
      <c r="B71" s="216">
        <v>3415</v>
      </c>
      <c r="C71" s="214" t="s">
        <v>413</v>
      </c>
      <c r="D71" s="214" t="s">
        <v>413</v>
      </c>
      <c r="E71" s="214" t="s">
        <v>413</v>
      </c>
      <c r="F71" s="214" t="s">
        <v>413</v>
      </c>
      <c r="G71" s="214" t="s">
        <v>413</v>
      </c>
      <c r="H71" s="214" t="s">
        <v>413</v>
      </c>
    </row>
    <row r="72" spans="1:8" s="16" customFormat="1">
      <c r="A72" s="226" t="s">
        <v>431</v>
      </c>
      <c r="B72" s="227"/>
      <c r="C72" s="227"/>
      <c r="D72" s="227"/>
      <c r="E72" s="227"/>
      <c r="F72" s="274" t="s">
        <v>427</v>
      </c>
      <c r="G72" s="274"/>
      <c r="H72" s="274"/>
    </row>
    <row r="73" spans="1:8" s="16" customFormat="1">
      <c r="A73" s="226" t="s">
        <v>428</v>
      </c>
      <c r="B73" s="227"/>
      <c r="C73" s="227"/>
      <c r="D73" s="227"/>
      <c r="E73" s="227"/>
      <c r="F73" s="228" t="s">
        <v>429</v>
      </c>
      <c r="G73" s="228"/>
      <c r="H73" s="228"/>
    </row>
    <row r="74" spans="1:8" s="3" customFormat="1" ht="27.75" customHeight="1">
      <c r="A74" s="229" t="s">
        <v>461</v>
      </c>
      <c r="B74" s="230"/>
      <c r="C74" s="273"/>
      <c r="D74" s="273"/>
      <c r="E74" s="231"/>
      <c r="F74" s="274"/>
      <c r="G74" s="274"/>
      <c r="H74" s="274"/>
    </row>
    <row r="75" spans="1:8">
      <c r="A75" s="186"/>
      <c r="B75" s="3"/>
      <c r="C75" s="237"/>
      <c r="D75" s="237"/>
      <c r="E75" s="3"/>
      <c r="F75" s="236"/>
      <c r="G75" s="236"/>
      <c r="H75" s="236"/>
    </row>
  </sheetData>
  <mergeCells count="10">
    <mergeCell ref="C75:D75"/>
    <mergeCell ref="A1:H1"/>
    <mergeCell ref="A3:A4"/>
    <mergeCell ref="B3:B4"/>
    <mergeCell ref="C3:D3"/>
    <mergeCell ref="F75:H75"/>
    <mergeCell ref="C74:D74"/>
    <mergeCell ref="F74:H74"/>
    <mergeCell ref="E3:F3"/>
    <mergeCell ref="F72:H72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60" orientation="landscape" horizontalDpi="300" verticalDpi="300" r:id="rId1"/>
  <headerFooter alignWithMargins="0">
    <oddHeader xml:space="preserve">&amp;C
&amp;"Times New Roman,обычный"&amp;14 9&amp;R&amp;"Times New Roman,обычный"&amp;14Продовження додатка 3
Таблиця 3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99"/>
  </sheetPr>
  <dimension ref="A2:O184"/>
  <sheetViews>
    <sheetView zoomScale="75" zoomScaleSheetLayoutView="55" workbookViewId="0">
      <selection sqref="A1:H19"/>
    </sheetView>
  </sheetViews>
  <sheetFormatPr defaultRowHeight="18.75"/>
  <cols>
    <col min="1" max="1" width="82.28515625" style="3" customWidth="1"/>
    <col min="2" max="2" width="9.85546875" style="25" customWidth="1"/>
    <col min="3" max="3" width="21.7109375" style="25" customWidth="1"/>
    <col min="4" max="4" width="21.28515625" style="25" customWidth="1"/>
    <col min="5" max="5" width="19.5703125" style="25" customWidth="1"/>
    <col min="6" max="6" width="19.28515625" style="25" customWidth="1"/>
    <col min="7" max="7" width="19.5703125" style="25" customWidth="1"/>
    <col min="8" max="8" width="21.140625" style="25" customWidth="1"/>
    <col min="9" max="9" width="9.5703125" style="3" customWidth="1"/>
    <col min="10" max="10" width="9.85546875" style="3" customWidth="1"/>
    <col min="11" max="16384" width="9.140625" style="3"/>
  </cols>
  <sheetData>
    <row r="2" spans="1:15">
      <c r="A2" s="247" t="s">
        <v>148</v>
      </c>
      <c r="B2" s="247"/>
      <c r="C2" s="247"/>
      <c r="D2" s="247"/>
      <c r="E2" s="247"/>
      <c r="F2" s="247"/>
      <c r="G2" s="247"/>
      <c r="H2" s="247"/>
    </row>
    <row r="3" spans="1:15">
      <c r="A3" s="232"/>
      <c r="B3" s="232"/>
      <c r="C3" s="232"/>
      <c r="D3" s="232"/>
      <c r="E3" s="232"/>
      <c r="F3" s="232"/>
      <c r="G3" s="232"/>
      <c r="H3" s="232"/>
    </row>
    <row r="4" spans="1:15" ht="43.5" customHeight="1">
      <c r="A4" s="277" t="s">
        <v>189</v>
      </c>
      <c r="B4" s="235" t="s">
        <v>18</v>
      </c>
      <c r="C4" s="235" t="s">
        <v>159</v>
      </c>
      <c r="D4" s="235"/>
      <c r="E4" s="249" t="s">
        <v>445</v>
      </c>
      <c r="F4" s="250"/>
      <c r="G4" s="173"/>
      <c r="H4" s="174"/>
    </row>
    <row r="5" spans="1:15" ht="56.25" customHeight="1">
      <c r="A5" s="278"/>
      <c r="B5" s="235"/>
      <c r="C5" s="177" t="s">
        <v>440</v>
      </c>
      <c r="D5" s="177" t="s">
        <v>441</v>
      </c>
      <c r="E5" s="7" t="s">
        <v>178</v>
      </c>
      <c r="F5" s="7" t="s">
        <v>168</v>
      </c>
      <c r="G5" s="70" t="s">
        <v>184</v>
      </c>
      <c r="H5" s="70" t="s">
        <v>185</v>
      </c>
    </row>
    <row r="6" spans="1:15" ht="15.75" customHeight="1">
      <c r="A6" s="6">
        <v>1</v>
      </c>
      <c r="B6" s="7">
        <v>2</v>
      </c>
      <c r="C6" s="6">
        <v>3</v>
      </c>
      <c r="D6" s="7">
        <v>4</v>
      </c>
      <c r="E6" s="6">
        <v>5</v>
      </c>
      <c r="F6" s="7">
        <v>6</v>
      </c>
      <c r="G6" s="6">
        <v>7</v>
      </c>
      <c r="H6" s="7">
        <v>8</v>
      </c>
    </row>
    <row r="7" spans="1:15" s="5" customFormat="1" ht="37.5">
      <c r="A7" s="10" t="s">
        <v>75</v>
      </c>
      <c r="B7" s="65">
        <v>4000</v>
      </c>
      <c r="C7" s="194">
        <f>SUM(C8:C13)</f>
        <v>781</v>
      </c>
      <c r="D7" s="194">
        <f>SUM(D8:D13)</f>
        <v>221</v>
      </c>
      <c r="E7" s="202">
        <f>SUM(E8:E13)</f>
        <v>116</v>
      </c>
      <c r="F7" s="194">
        <f>SUM(F8:F13)</f>
        <v>160</v>
      </c>
      <c r="G7" s="200">
        <f>F7-E7</f>
        <v>44</v>
      </c>
      <c r="H7" s="201">
        <f>(F7/E7)*100</f>
        <v>137.93103448275863</v>
      </c>
    </row>
    <row r="8" spans="1:15" ht="20.100000000000001" customHeight="1">
      <c r="A8" s="8" t="s">
        <v>1</v>
      </c>
      <c r="B8" s="66" t="s">
        <v>153</v>
      </c>
      <c r="C8" s="175">
        <v>0</v>
      </c>
      <c r="D8" s="175">
        <v>0</v>
      </c>
      <c r="E8" s="175">
        <v>0</v>
      </c>
      <c r="F8" s="175">
        <v>0</v>
      </c>
      <c r="G8" s="111">
        <f t="shared" ref="G8:G13" si="0">F8-E8</f>
        <v>0</v>
      </c>
      <c r="H8" s="147" t="s">
        <v>413</v>
      </c>
    </row>
    <row r="9" spans="1:15" ht="20.100000000000001" customHeight="1">
      <c r="A9" s="8" t="s">
        <v>2</v>
      </c>
      <c r="B9" s="65">
        <v>4020</v>
      </c>
      <c r="C9" s="175" t="s">
        <v>413</v>
      </c>
      <c r="D9" s="175">
        <v>0</v>
      </c>
      <c r="E9" s="175">
        <v>0</v>
      </c>
      <c r="F9" s="175">
        <v>0</v>
      </c>
      <c r="G9" s="111">
        <f t="shared" si="0"/>
        <v>0</v>
      </c>
      <c r="H9" s="147" t="s">
        <v>413</v>
      </c>
      <c r="O9" s="22"/>
    </row>
    <row r="10" spans="1:15" ht="19.5" customHeight="1">
      <c r="A10" s="8" t="s">
        <v>30</v>
      </c>
      <c r="B10" s="66">
        <v>4030</v>
      </c>
      <c r="C10" s="194">
        <v>61</v>
      </c>
      <c r="D10" s="111">
        <v>221</v>
      </c>
      <c r="E10" s="111">
        <v>94</v>
      </c>
      <c r="F10" s="111">
        <v>160</v>
      </c>
      <c r="G10" s="111">
        <f t="shared" si="0"/>
        <v>66</v>
      </c>
      <c r="H10" s="147">
        <f>(F10/E10)*100</f>
        <v>170.21276595744681</v>
      </c>
      <c r="N10" s="22"/>
    </row>
    <row r="11" spans="1:15" ht="20.100000000000001" customHeight="1">
      <c r="A11" s="8" t="s">
        <v>3</v>
      </c>
      <c r="B11" s="65">
        <v>4040</v>
      </c>
      <c r="C11" s="111">
        <v>13</v>
      </c>
      <c r="D11" s="111">
        <v>0</v>
      </c>
      <c r="E11" s="111">
        <v>22</v>
      </c>
      <c r="F11" s="111">
        <v>0</v>
      </c>
      <c r="G11" s="111">
        <f t="shared" si="0"/>
        <v>-22</v>
      </c>
      <c r="H11" s="147">
        <f>(F11/E11)*100</f>
        <v>0</v>
      </c>
    </row>
    <row r="12" spans="1:15" ht="37.5">
      <c r="A12" s="8" t="s">
        <v>64</v>
      </c>
      <c r="B12" s="66">
        <v>4050</v>
      </c>
      <c r="C12" s="111">
        <v>0</v>
      </c>
      <c r="D12" s="111">
        <v>0</v>
      </c>
      <c r="E12" s="175" t="s">
        <v>413</v>
      </c>
      <c r="F12" s="111">
        <v>0</v>
      </c>
      <c r="G12" s="111">
        <v>0</v>
      </c>
      <c r="H12" s="111">
        <v>0</v>
      </c>
    </row>
    <row r="13" spans="1:15">
      <c r="A13" s="8" t="s">
        <v>245</v>
      </c>
      <c r="B13" s="66">
        <v>4060</v>
      </c>
      <c r="C13" s="111">
        <v>707</v>
      </c>
      <c r="D13" s="111">
        <v>0</v>
      </c>
      <c r="E13" s="111">
        <v>0</v>
      </c>
      <c r="F13" s="111">
        <v>0</v>
      </c>
      <c r="G13" s="111">
        <f t="shared" si="0"/>
        <v>0</v>
      </c>
      <c r="H13" s="147" t="s">
        <v>413</v>
      </c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ht="27.75" customHeight="1">
      <c r="A16" s="191" t="s">
        <v>432</v>
      </c>
      <c r="B16" s="1"/>
      <c r="C16" s="279"/>
      <c r="D16" s="279"/>
      <c r="E16" s="80"/>
      <c r="F16" s="232" t="s">
        <v>427</v>
      </c>
      <c r="G16" s="232"/>
      <c r="H16" s="232"/>
    </row>
    <row r="17" spans="1:8" ht="27.75" customHeight="1">
      <c r="A17" s="191" t="s">
        <v>428</v>
      </c>
      <c r="B17" s="1"/>
      <c r="C17" s="106"/>
      <c r="D17" s="106"/>
      <c r="E17" s="80"/>
      <c r="F17" s="3" t="s">
        <v>429</v>
      </c>
      <c r="G17" s="3"/>
      <c r="H17" s="3"/>
    </row>
    <row r="18" spans="1:8" s="2" customFormat="1">
      <c r="A18" s="185" t="s">
        <v>462</v>
      </c>
      <c r="B18" s="3"/>
      <c r="C18" s="237"/>
      <c r="D18" s="237"/>
      <c r="E18" s="3"/>
      <c r="F18" s="236"/>
      <c r="G18" s="236"/>
      <c r="H18" s="236"/>
    </row>
    <row r="19" spans="1:8">
      <c r="A19" s="51"/>
    </row>
    <row r="20" spans="1:8">
      <c r="A20" s="51"/>
    </row>
    <row r="21" spans="1:8">
      <c r="A21" s="51"/>
    </row>
    <row r="22" spans="1:8">
      <c r="A22" s="51"/>
    </row>
    <row r="23" spans="1:8">
      <c r="A23" s="51"/>
    </row>
    <row r="24" spans="1:8">
      <c r="A24" s="51"/>
    </row>
    <row r="25" spans="1:8">
      <c r="A25" s="51"/>
    </row>
    <row r="26" spans="1:8">
      <c r="A26" s="51"/>
    </row>
    <row r="27" spans="1:8">
      <c r="A27" s="51"/>
    </row>
    <row r="28" spans="1:8">
      <c r="A28" s="51"/>
    </row>
    <row r="29" spans="1:8">
      <c r="A29" s="51"/>
    </row>
    <row r="30" spans="1:8">
      <c r="A30" s="51"/>
    </row>
    <row r="31" spans="1:8">
      <c r="A31" s="51"/>
    </row>
    <row r="32" spans="1:8">
      <c r="A32" s="51"/>
    </row>
    <row r="33" spans="1:1">
      <c r="A33" s="51"/>
    </row>
    <row r="34" spans="1:1">
      <c r="A34" s="51"/>
    </row>
    <row r="35" spans="1:1">
      <c r="A35" s="51"/>
    </row>
    <row r="36" spans="1:1">
      <c r="A36" s="51"/>
    </row>
    <row r="37" spans="1:1">
      <c r="A37" s="51"/>
    </row>
    <row r="38" spans="1:1">
      <c r="A38" s="51"/>
    </row>
    <row r="39" spans="1:1">
      <c r="A39" s="51"/>
    </row>
    <row r="40" spans="1:1">
      <c r="A40" s="51"/>
    </row>
    <row r="41" spans="1:1">
      <c r="A41" s="51"/>
    </row>
    <row r="42" spans="1:1">
      <c r="A42" s="51"/>
    </row>
    <row r="43" spans="1:1">
      <c r="A43" s="51"/>
    </row>
    <row r="44" spans="1:1">
      <c r="A44" s="51"/>
    </row>
    <row r="45" spans="1:1">
      <c r="A45" s="51"/>
    </row>
    <row r="46" spans="1:1">
      <c r="A46" s="51"/>
    </row>
    <row r="47" spans="1:1">
      <c r="A47" s="51"/>
    </row>
    <row r="48" spans="1:1">
      <c r="A48" s="51"/>
    </row>
    <row r="49" spans="1:1">
      <c r="A49" s="51"/>
    </row>
    <row r="50" spans="1:1">
      <c r="A50" s="51"/>
    </row>
    <row r="51" spans="1:1">
      <c r="A51" s="51"/>
    </row>
    <row r="52" spans="1:1">
      <c r="A52" s="51"/>
    </row>
    <row r="53" spans="1:1">
      <c r="A53" s="51"/>
    </row>
    <row r="54" spans="1:1">
      <c r="A54" s="51"/>
    </row>
    <row r="55" spans="1:1">
      <c r="A55" s="51"/>
    </row>
    <row r="56" spans="1:1">
      <c r="A56" s="51"/>
    </row>
    <row r="57" spans="1:1">
      <c r="A57" s="51"/>
    </row>
    <row r="58" spans="1:1">
      <c r="A58" s="51"/>
    </row>
    <row r="59" spans="1:1">
      <c r="A59" s="51"/>
    </row>
    <row r="60" spans="1:1">
      <c r="A60" s="51"/>
    </row>
    <row r="61" spans="1:1">
      <c r="A61" s="51"/>
    </row>
    <row r="62" spans="1:1">
      <c r="A62" s="51"/>
    </row>
    <row r="63" spans="1:1">
      <c r="A63" s="51"/>
    </row>
    <row r="64" spans="1:1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  <row r="110" spans="1:1">
      <c r="A110" s="51"/>
    </row>
    <row r="111" spans="1:1">
      <c r="A111" s="51"/>
    </row>
    <row r="112" spans="1:1">
      <c r="A112" s="51"/>
    </row>
    <row r="113" spans="1:1">
      <c r="A113" s="51"/>
    </row>
    <row r="114" spans="1:1">
      <c r="A114" s="51"/>
    </row>
    <row r="115" spans="1:1">
      <c r="A115" s="51"/>
    </row>
    <row r="116" spans="1:1">
      <c r="A116" s="51"/>
    </row>
    <row r="117" spans="1:1">
      <c r="A117" s="51"/>
    </row>
    <row r="118" spans="1:1">
      <c r="A118" s="51"/>
    </row>
    <row r="119" spans="1:1">
      <c r="A119" s="51"/>
    </row>
    <row r="120" spans="1:1">
      <c r="A120" s="51"/>
    </row>
    <row r="121" spans="1:1">
      <c r="A121" s="51"/>
    </row>
    <row r="122" spans="1:1">
      <c r="A122" s="51"/>
    </row>
    <row r="123" spans="1:1">
      <c r="A123" s="51"/>
    </row>
    <row r="124" spans="1:1">
      <c r="A124" s="51"/>
    </row>
    <row r="125" spans="1:1">
      <c r="A125" s="51"/>
    </row>
    <row r="126" spans="1:1">
      <c r="A126" s="51"/>
    </row>
    <row r="127" spans="1:1">
      <c r="A127" s="51"/>
    </row>
    <row r="128" spans="1:1">
      <c r="A128" s="51"/>
    </row>
    <row r="129" spans="1:1">
      <c r="A129" s="51"/>
    </row>
    <row r="130" spans="1:1">
      <c r="A130" s="51"/>
    </row>
    <row r="131" spans="1:1">
      <c r="A131" s="51"/>
    </row>
    <row r="132" spans="1:1">
      <c r="A132" s="51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1"/>
    </row>
    <row r="141" spans="1:1">
      <c r="A141" s="51"/>
    </row>
    <row r="142" spans="1:1">
      <c r="A142" s="51"/>
    </row>
    <row r="143" spans="1:1">
      <c r="A143" s="51"/>
    </row>
    <row r="144" spans="1:1">
      <c r="A144" s="51"/>
    </row>
    <row r="145" spans="1:1">
      <c r="A145" s="51"/>
    </row>
    <row r="146" spans="1:1">
      <c r="A146" s="51"/>
    </row>
    <row r="147" spans="1:1">
      <c r="A147" s="51"/>
    </row>
    <row r="148" spans="1:1">
      <c r="A148" s="51"/>
    </row>
    <row r="149" spans="1:1">
      <c r="A149" s="51"/>
    </row>
    <row r="150" spans="1:1">
      <c r="A150" s="51"/>
    </row>
    <row r="151" spans="1:1">
      <c r="A151" s="51"/>
    </row>
    <row r="152" spans="1:1">
      <c r="A152" s="51"/>
    </row>
    <row r="153" spans="1:1">
      <c r="A153" s="51"/>
    </row>
    <row r="154" spans="1:1">
      <c r="A154" s="51"/>
    </row>
    <row r="155" spans="1:1">
      <c r="A155" s="51"/>
    </row>
    <row r="156" spans="1:1">
      <c r="A156" s="51"/>
    </row>
    <row r="157" spans="1:1">
      <c r="A157" s="51"/>
    </row>
    <row r="158" spans="1:1">
      <c r="A158" s="51"/>
    </row>
    <row r="159" spans="1:1">
      <c r="A159" s="51"/>
    </row>
    <row r="160" spans="1:1">
      <c r="A160" s="51"/>
    </row>
    <row r="161" spans="1:1">
      <c r="A161" s="51"/>
    </row>
    <row r="162" spans="1:1">
      <c r="A162" s="51"/>
    </row>
    <row r="163" spans="1:1">
      <c r="A163" s="51"/>
    </row>
    <row r="164" spans="1:1">
      <c r="A164" s="51"/>
    </row>
    <row r="165" spans="1:1">
      <c r="A165" s="51"/>
    </row>
    <row r="166" spans="1:1">
      <c r="A166" s="51"/>
    </row>
    <row r="167" spans="1:1">
      <c r="A167" s="51"/>
    </row>
    <row r="168" spans="1:1">
      <c r="A168" s="51"/>
    </row>
    <row r="169" spans="1:1">
      <c r="A169" s="51"/>
    </row>
    <row r="170" spans="1:1">
      <c r="A170" s="51"/>
    </row>
    <row r="171" spans="1:1">
      <c r="A171" s="51"/>
    </row>
    <row r="172" spans="1:1">
      <c r="A172" s="51"/>
    </row>
    <row r="173" spans="1:1">
      <c r="A173" s="51"/>
    </row>
    <row r="174" spans="1:1">
      <c r="A174" s="51"/>
    </row>
    <row r="175" spans="1:1">
      <c r="A175" s="51"/>
    </row>
    <row r="176" spans="1:1">
      <c r="A176" s="51"/>
    </row>
    <row r="177" spans="1:1">
      <c r="A177" s="51"/>
    </row>
    <row r="178" spans="1:1">
      <c r="A178" s="51"/>
    </row>
    <row r="179" spans="1:1">
      <c r="A179" s="51"/>
    </row>
    <row r="180" spans="1:1">
      <c r="A180" s="51"/>
    </row>
    <row r="181" spans="1:1">
      <c r="A181" s="51"/>
    </row>
    <row r="182" spans="1:1">
      <c r="A182" s="51"/>
    </row>
    <row r="183" spans="1:1">
      <c r="A183" s="51"/>
    </row>
    <row r="184" spans="1:1">
      <c r="A184" s="51"/>
    </row>
  </sheetData>
  <mergeCells count="10">
    <mergeCell ref="E4:F4"/>
    <mergeCell ref="A4:A5"/>
    <mergeCell ref="A2:H2"/>
    <mergeCell ref="B4:B5"/>
    <mergeCell ref="A3:H3"/>
    <mergeCell ref="C18:D18"/>
    <mergeCell ref="F18:H18"/>
    <mergeCell ref="C4:D4"/>
    <mergeCell ref="C16:D16"/>
    <mergeCell ref="F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60" firstPageNumber="9" orientation="landscape" useFirstPageNumber="1" horizontalDpi="300" verticalDpi="300" r:id="rId1"/>
  <headerFooter alignWithMargins="0">
    <oddHeader xml:space="preserve">&amp;C
&amp;"Times New Roman,обычный"&amp;14 11&amp;R&amp;"Times New Roman,обычный"&amp;14Продовження додатка 3
Таблиця 4  
</oddHeader>
  </headerFooter>
  <ignoredErrors>
    <ignoredError sqref="B8" numberStoredAsText="1"/>
    <ignoredError sqref="H7 H10:H11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K28"/>
  <sheetViews>
    <sheetView zoomScale="75" zoomScaleNormal="75" zoomScaleSheetLayoutView="65" workbookViewId="0">
      <pane xSplit="1" ySplit="5" topLeftCell="B14" activePane="bottomRight" state="frozen"/>
      <selection pane="topRight" activeCell="B1" sqref="B1"/>
      <selection pane="bottomLeft" activeCell="A6" sqref="A6"/>
      <selection pane="bottomRight" sqref="A1:J27"/>
    </sheetView>
  </sheetViews>
  <sheetFormatPr defaultRowHeight="12.75"/>
  <cols>
    <col min="1" max="1" width="95" style="32" customWidth="1"/>
    <col min="2" max="2" width="8.5703125" style="32" customWidth="1"/>
    <col min="3" max="3" width="12.85546875" style="32" customWidth="1"/>
    <col min="4" max="4" width="22.140625" style="32" customWidth="1"/>
    <col min="5" max="5" width="22.42578125" style="32" customWidth="1"/>
    <col min="6" max="6" width="20.7109375" style="32" customWidth="1"/>
    <col min="7" max="7" width="20.28515625" style="32" customWidth="1"/>
    <col min="8" max="8" width="45.5703125" style="32" customWidth="1"/>
    <col min="9" max="9" width="9.5703125" style="32" customWidth="1"/>
    <col min="10" max="10" width="9.140625" style="32" customWidth="1"/>
    <col min="11" max="11" width="27.140625" style="32" customWidth="1"/>
    <col min="12" max="16384" width="9.140625" style="32"/>
  </cols>
  <sheetData>
    <row r="1" spans="1:8" ht="19.5" customHeight="1">
      <c r="A1" s="280" t="s">
        <v>149</v>
      </c>
      <c r="B1" s="280"/>
      <c r="C1" s="280"/>
      <c r="D1" s="280"/>
      <c r="E1" s="280"/>
      <c r="F1" s="280"/>
      <c r="G1" s="280"/>
      <c r="H1" s="280"/>
    </row>
    <row r="2" spans="1:8" ht="16.5" customHeight="1"/>
    <row r="3" spans="1:8" ht="49.5" customHeight="1">
      <c r="A3" s="281" t="s">
        <v>189</v>
      </c>
      <c r="B3" s="281" t="s">
        <v>0</v>
      </c>
      <c r="C3" s="281" t="s">
        <v>89</v>
      </c>
      <c r="D3" s="235" t="s">
        <v>159</v>
      </c>
      <c r="E3" s="235"/>
      <c r="F3" s="235" t="s">
        <v>445</v>
      </c>
      <c r="G3" s="235"/>
      <c r="H3" s="281" t="s">
        <v>207</v>
      </c>
    </row>
    <row r="4" spans="1:8" ht="63" customHeight="1">
      <c r="A4" s="282"/>
      <c r="B4" s="282"/>
      <c r="C4" s="282"/>
      <c r="D4" s="177" t="s">
        <v>440</v>
      </c>
      <c r="E4" s="177" t="s">
        <v>441</v>
      </c>
      <c r="F4" s="7" t="s">
        <v>167</v>
      </c>
      <c r="G4" s="7" t="s">
        <v>168</v>
      </c>
      <c r="H4" s="282"/>
    </row>
    <row r="5" spans="1:8" s="63" customFormat="1" ht="29.25" customHeight="1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</row>
    <row r="6" spans="1:8" s="63" customFormat="1" ht="24.95" customHeight="1">
      <c r="A6" s="62" t="s">
        <v>133</v>
      </c>
      <c r="B6" s="62"/>
      <c r="C6" s="42"/>
      <c r="D6" s="42"/>
      <c r="E6" s="42"/>
      <c r="F6" s="42"/>
      <c r="G6" s="42"/>
      <c r="H6" s="42"/>
    </row>
    <row r="7" spans="1:8" ht="56.25">
      <c r="A7" s="8" t="s">
        <v>407</v>
      </c>
      <c r="B7" s="7">
        <v>5000</v>
      </c>
      <c r="C7" s="107" t="s">
        <v>215</v>
      </c>
      <c r="D7" s="157">
        <f>('Осн. фін. пок.'!C35/'Осн. фін. пок.'!C33)*100</f>
        <v>-11.064893969939011</v>
      </c>
      <c r="E7" s="157">
        <f>('Осн. фін. пок.'!D35/'Осн. фін. пок.'!D33)*100</f>
        <v>4.9788014208777351</v>
      </c>
      <c r="F7" s="157">
        <f>('Осн. фін. пок.'!E35/'Осн. фін. пок.'!E33)*100</f>
        <v>2.3905707903616751</v>
      </c>
      <c r="G7" s="157">
        <f>('Осн. фін. пок.'!F35/'Осн. фін. пок.'!F33)*100</f>
        <v>22.701304717053965</v>
      </c>
      <c r="H7" s="96"/>
    </row>
    <row r="8" spans="1:8" ht="56.25">
      <c r="A8" s="8" t="s">
        <v>408</v>
      </c>
      <c r="B8" s="7">
        <v>5010</v>
      </c>
      <c r="C8" s="107" t="s">
        <v>215</v>
      </c>
      <c r="D8" s="157">
        <f>('Осн. фін. пок.'!C50/'Осн. фін. пок.'!C33)*100</f>
        <v>-11.184831704391762</v>
      </c>
      <c r="E8" s="157">
        <f>('Осн. фін. пок.'!D50/'Осн. фін. пок.'!D33)*100</f>
        <v>6.6403116764065544</v>
      </c>
      <c r="F8" s="157">
        <f>('Осн. фін. пок.'!E50/'Осн. фін. пок.'!E33)*100</f>
        <v>2.5331495651347371</v>
      </c>
      <c r="G8" s="157">
        <f>('Осн. фін. пок.'!F50/'Осн. фін. пок.'!F33)*100</f>
        <v>24.982629506677988</v>
      </c>
      <c r="H8" s="96"/>
    </row>
    <row r="9" spans="1:8" ht="42.75" customHeight="1">
      <c r="A9" s="31" t="s">
        <v>409</v>
      </c>
      <c r="B9" s="7">
        <v>5020</v>
      </c>
      <c r="C9" s="107" t="s">
        <v>215</v>
      </c>
      <c r="D9" s="157">
        <f>('Осн. фін. пок.'!C65/'Осн. фін. пок.'!C141)*100</f>
        <v>-0.37103335828255019</v>
      </c>
      <c r="E9" s="157">
        <f>('Осн. фін. пок.'!D65/'Осн. фін. пок.'!D141)*100</f>
        <v>0.19739276729266375</v>
      </c>
      <c r="F9" s="157" t="s">
        <v>413</v>
      </c>
      <c r="G9" s="157" t="s">
        <v>413</v>
      </c>
      <c r="H9" s="96" t="s">
        <v>216</v>
      </c>
    </row>
    <row r="10" spans="1:8" ht="42.75" customHeight="1">
      <c r="A10" s="31" t="s">
        <v>410</v>
      </c>
      <c r="B10" s="7">
        <v>5030</v>
      </c>
      <c r="C10" s="107" t="s">
        <v>215</v>
      </c>
      <c r="D10" s="157">
        <f>('Осн. фін. пок.'!C65/'Осн. фін. пок.'!C147)*100</f>
        <v>-0.40104761691689139</v>
      </c>
      <c r="E10" s="157">
        <f>('Осн. фін. пок.'!D65/'Осн. фін. пок.'!D147)*100</f>
        <v>0.21797471527643039</v>
      </c>
      <c r="F10" s="157" t="s">
        <v>413</v>
      </c>
      <c r="G10" s="157" t="s">
        <v>413</v>
      </c>
      <c r="H10" s="96"/>
    </row>
    <row r="11" spans="1:8" ht="56.25">
      <c r="A11" s="31" t="s">
        <v>411</v>
      </c>
      <c r="B11" s="7">
        <v>5040</v>
      </c>
      <c r="C11" s="107" t="s">
        <v>215</v>
      </c>
      <c r="D11" s="157">
        <f>('Осн. фін. пок.'!C65/'Осн. фін. пок.'!C33)*100</f>
        <v>-14.180723199020084</v>
      </c>
      <c r="E11" s="157">
        <f>('Осн. фін. пок.'!D65/'Осн. фін. пок.'!D33)*100</f>
        <v>4.8489362514800805</v>
      </c>
      <c r="F11" s="157">
        <f>('Осн. фін. пок.'!E65/'Осн. фін. пок.'!E33)*100</f>
        <v>0.66061498978185451</v>
      </c>
      <c r="G11" s="157">
        <f>('Осн. фін. пок.'!F65/'Осн. фін. пок.'!F33)*100</f>
        <v>22.095267505597157</v>
      </c>
      <c r="H11" s="96" t="s">
        <v>217</v>
      </c>
    </row>
    <row r="12" spans="1:8" ht="24.95" customHeight="1">
      <c r="A12" s="62" t="s">
        <v>135</v>
      </c>
      <c r="B12" s="7"/>
      <c r="C12" s="108"/>
      <c r="D12" s="95"/>
      <c r="E12" s="95"/>
      <c r="F12" s="95"/>
      <c r="G12" s="95"/>
      <c r="H12" s="96"/>
    </row>
    <row r="13" spans="1:8" ht="56.25">
      <c r="A13" s="96" t="s">
        <v>369</v>
      </c>
      <c r="B13" s="7">
        <v>5100</v>
      </c>
      <c r="C13" s="107"/>
      <c r="D13" s="157" t="s">
        <v>413</v>
      </c>
      <c r="E13" s="157" t="s">
        <v>413</v>
      </c>
      <c r="F13" s="157" t="s">
        <v>413</v>
      </c>
      <c r="G13" s="157" t="s">
        <v>413</v>
      </c>
      <c r="H13" s="96"/>
    </row>
    <row r="14" spans="1:8" s="63" customFormat="1" ht="75">
      <c r="A14" s="96" t="s">
        <v>391</v>
      </c>
      <c r="B14" s="7">
        <v>5110</v>
      </c>
      <c r="C14" s="107" t="s">
        <v>130</v>
      </c>
      <c r="D14" s="157" t="s">
        <v>413</v>
      </c>
      <c r="E14" s="157" t="s">
        <v>413</v>
      </c>
      <c r="F14" s="157" t="s">
        <v>413</v>
      </c>
      <c r="G14" s="157" t="s">
        <v>413</v>
      </c>
      <c r="H14" s="96" t="s">
        <v>218</v>
      </c>
    </row>
    <row r="15" spans="1:8" s="63" customFormat="1" ht="76.5" customHeight="1">
      <c r="A15" s="96" t="s">
        <v>392</v>
      </c>
      <c r="B15" s="7">
        <v>5120</v>
      </c>
      <c r="C15" s="107" t="s">
        <v>130</v>
      </c>
      <c r="D15" s="157">
        <f>'Осн. фін. пок.'!C139/'Осн. фін. пок.'!C143</f>
        <v>0.23730461780029977</v>
      </c>
      <c r="E15" s="157">
        <f>'Осн. фін. пок.'!D139/'Осн. фін. пок.'!D143</f>
        <v>0.32038467238625323</v>
      </c>
      <c r="F15" s="157" t="s">
        <v>413</v>
      </c>
      <c r="G15" s="157" t="s">
        <v>413</v>
      </c>
      <c r="H15" s="96" t="s">
        <v>220</v>
      </c>
    </row>
    <row r="16" spans="1:8" ht="24.95" customHeight="1">
      <c r="A16" s="62" t="s">
        <v>134</v>
      </c>
      <c r="B16" s="7"/>
      <c r="C16" s="107"/>
      <c r="D16" s="95"/>
      <c r="E16" s="95"/>
      <c r="F16" s="95"/>
      <c r="G16" s="95"/>
      <c r="H16" s="96"/>
    </row>
    <row r="17" spans="1:11" ht="42.75" customHeight="1">
      <c r="A17" s="96" t="s">
        <v>393</v>
      </c>
      <c r="B17" s="7">
        <v>5200</v>
      </c>
      <c r="C17" s="107"/>
      <c r="D17" s="157">
        <f>'Осн. фін. пок.'!C116/'Осн. фін. пок.'!C77</f>
        <v>1.0582655826558265</v>
      </c>
      <c r="E17" s="157">
        <f>'Осн. фін. пок.'!D116/'Осн. фін. пок.'!D77</f>
        <v>0.29466666666666669</v>
      </c>
      <c r="F17" s="157">
        <f>'Осн. фін. пок.'!E116/'Осн. фін. пок.'!E77</f>
        <v>0.29367088607594938</v>
      </c>
      <c r="G17" s="157">
        <f>'Осн. фін. пок.'!F116/'Осн. фін. пок.'!F77</f>
        <v>0.4244031830238727</v>
      </c>
      <c r="H17" s="96"/>
    </row>
    <row r="18" spans="1:11" ht="75">
      <c r="A18" s="96" t="s">
        <v>394</v>
      </c>
      <c r="B18" s="7">
        <v>5210</v>
      </c>
      <c r="C18" s="107"/>
      <c r="D18" s="157">
        <f>'Осн. фін. пок.'!C116/'Осн. фін. пок.'!C33</f>
        <v>1.9930078852680735E-2</v>
      </c>
      <c r="E18" s="157">
        <f>'Осн. фін. пок.'!D116/'Осн. фін. пок.'!D33</f>
        <v>4.220618005423781E-3</v>
      </c>
      <c r="F18" s="157">
        <f>'Осн. фін. пок.'!E116/'Осн. фін. пок.'!E33</f>
        <v>5.513045957891735E-3</v>
      </c>
      <c r="G18" s="157">
        <f>'Осн. фін. пок.'!F116/'Осн. фін. пок.'!F33</f>
        <v>6.1761754033814557E-3</v>
      </c>
      <c r="H18" s="96"/>
    </row>
    <row r="19" spans="1:11" ht="37.5">
      <c r="A19" s="96" t="s">
        <v>395</v>
      </c>
      <c r="B19" s="7">
        <v>5220</v>
      </c>
      <c r="C19" s="107" t="s">
        <v>324</v>
      </c>
      <c r="D19" s="157">
        <f>'Осн. фін. пок.'!C138/'Осн. фін. пок.'!C137</f>
        <v>0.38804835947045185</v>
      </c>
      <c r="E19" s="157">
        <f>'Осн. фін. пок.'!D138/'Осн. фін. пок.'!D137</f>
        <v>0.4063618861444685</v>
      </c>
      <c r="F19" s="157" t="s">
        <v>413</v>
      </c>
      <c r="G19" s="157" t="s">
        <v>413</v>
      </c>
      <c r="H19" s="96" t="s">
        <v>219</v>
      </c>
    </row>
    <row r="20" spans="1:11" ht="24.95" customHeight="1">
      <c r="A20" s="62" t="s">
        <v>209</v>
      </c>
      <c r="B20" s="7"/>
      <c r="C20" s="107"/>
      <c r="D20" s="95"/>
      <c r="E20" s="95"/>
      <c r="F20" s="95"/>
      <c r="G20" s="95"/>
      <c r="H20" s="96"/>
    </row>
    <row r="21" spans="1:11" ht="75">
      <c r="A21" s="31" t="s">
        <v>222</v>
      </c>
      <c r="B21" s="7">
        <v>5300</v>
      </c>
      <c r="C21" s="107"/>
      <c r="D21" s="157" t="s">
        <v>413</v>
      </c>
      <c r="E21" s="157" t="s">
        <v>413</v>
      </c>
      <c r="F21" s="157" t="s">
        <v>413</v>
      </c>
      <c r="G21" s="157" t="s">
        <v>413</v>
      </c>
      <c r="H21" s="98"/>
    </row>
    <row r="25" spans="1:11" ht="18.75">
      <c r="A25" s="191" t="s">
        <v>432</v>
      </c>
      <c r="B25" s="28"/>
      <c r="G25" s="63" t="s">
        <v>427</v>
      </c>
      <c r="H25" s="237"/>
      <c r="I25" s="237"/>
      <c r="J25" s="237"/>
    </row>
    <row r="26" spans="1:11" ht="20.25">
      <c r="A26" s="192" t="s">
        <v>428</v>
      </c>
      <c r="G26" s="63" t="s">
        <v>429</v>
      </c>
      <c r="K26" s="97"/>
    </row>
    <row r="27" spans="1:11" s="3" customFormat="1" ht="27.75" customHeight="1">
      <c r="A27" s="186" t="s">
        <v>463</v>
      </c>
      <c r="B27" s="13"/>
      <c r="C27" s="279"/>
      <c r="D27" s="279"/>
      <c r="E27" s="80"/>
      <c r="F27" s="237"/>
      <c r="G27" s="237"/>
      <c r="H27" s="237"/>
    </row>
    <row r="28" spans="1:11" s="2" customFormat="1" ht="18.75">
      <c r="A28" s="75"/>
      <c r="B28" s="3"/>
      <c r="C28" s="237"/>
      <c r="D28" s="237"/>
      <c r="E28" s="3"/>
      <c r="F28" s="236"/>
      <c r="G28" s="236"/>
      <c r="H28" s="236"/>
    </row>
  </sheetData>
  <mergeCells count="12">
    <mergeCell ref="F3:G3"/>
    <mergeCell ref="H3:H4"/>
    <mergeCell ref="H25:J25"/>
    <mergeCell ref="C27:D27"/>
    <mergeCell ref="F27:H27"/>
    <mergeCell ref="C28:D28"/>
    <mergeCell ref="F28:H28"/>
    <mergeCell ref="A1:H1"/>
    <mergeCell ref="A3:A4"/>
    <mergeCell ref="B3:B4"/>
    <mergeCell ref="C3:C4"/>
    <mergeCell ref="D3:E3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55" orientation="landscape" horizontalDpi="300" verticalDpi="300" r:id="rId1"/>
  <headerFooter alignWithMargins="0">
    <oddHeader>&amp;C&amp;"Times New Roman,обычный"&amp;14
&amp;18 &amp;14 12&amp;R
&amp;"Times New Roman,обычный"&amp;14Продовження додатка 3
Таблиця  5</oddHeader>
  </headerFooter>
  <ignoredErrors>
    <ignoredError sqref="D7:E7 D19:E19 D9:E9 D10:E10 D11:E11 D15:E15 F11:G11 D8:F8 G7:G8 F7 D18:E18 F17:F18 D17:E17 G17:G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</sheetPr>
  <dimension ref="A1:R89"/>
  <sheetViews>
    <sheetView topLeftCell="A16" zoomScale="75" zoomScaleNormal="60" zoomScaleSheetLayoutView="65" workbookViewId="0">
      <selection sqref="A1:O76"/>
    </sheetView>
  </sheetViews>
  <sheetFormatPr defaultRowHeight="18.75"/>
  <cols>
    <col min="1" max="1" width="44.85546875" style="2" customWidth="1"/>
    <col min="2" max="2" width="13.5703125" style="21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307" t="s">
        <v>105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5">
      <c r="A2" s="307" t="s">
        <v>456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</row>
    <row r="3" spans="1:15">
      <c r="A3" s="237" t="s">
        <v>71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1:15">
      <c r="A4" s="305" t="s">
        <v>457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</row>
    <row r="5" spans="1:15" ht="24.95" customHeight="1">
      <c r="A5" s="300" t="s">
        <v>272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306" t="s">
        <v>208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</row>
    <row r="8" spans="1:15" ht="12.75" customHeight="1">
      <c r="B8" s="2"/>
    </row>
    <row r="9" spans="1:15" s="3" customFormat="1" ht="53.25" customHeight="1">
      <c r="A9" s="235" t="s">
        <v>189</v>
      </c>
      <c r="B9" s="235"/>
      <c r="C9" s="292" t="s">
        <v>448</v>
      </c>
      <c r="D9" s="292"/>
      <c r="E9" s="293"/>
      <c r="F9" s="291" t="s">
        <v>446</v>
      </c>
      <c r="G9" s="292"/>
      <c r="H9" s="293"/>
      <c r="I9" s="235" t="s">
        <v>447</v>
      </c>
      <c r="J9" s="235"/>
      <c r="K9" s="235"/>
      <c r="L9" s="235" t="s">
        <v>340</v>
      </c>
      <c r="M9" s="235"/>
      <c r="N9" s="291" t="s">
        <v>341</v>
      </c>
      <c r="O9" s="293"/>
    </row>
    <row r="10" spans="1:15" s="3" customFormat="1" ht="17.25" customHeight="1">
      <c r="A10" s="235">
        <v>1</v>
      </c>
      <c r="B10" s="235"/>
      <c r="C10" s="292">
        <v>2</v>
      </c>
      <c r="D10" s="292"/>
      <c r="E10" s="293"/>
      <c r="F10" s="291">
        <v>3</v>
      </c>
      <c r="G10" s="292"/>
      <c r="H10" s="293"/>
      <c r="I10" s="235">
        <v>4</v>
      </c>
      <c r="J10" s="235"/>
      <c r="K10" s="235"/>
      <c r="L10" s="291">
        <v>5</v>
      </c>
      <c r="M10" s="293"/>
      <c r="N10" s="235">
        <v>6</v>
      </c>
      <c r="O10" s="235"/>
    </row>
    <row r="11" spans="1:15" s="3" customFormat="1" ht="95.25" customHeight="1">
      <c r="A11" s="262" t="s">
        <v>344</v>
      </c>
      <c r="B11" s="262"/>
      <c r="C11" s="287">
        <f>SUM(C12:C14)</f>
        <v>261</v>
      </c>
      <c r="D11" s="288"/>
      <c r="E11" s="289"/>
      <c r="F11" s="287">
        <f>SUM(F12:F14)</f>
        <v>262</v>
      </c>
      <c r="G11" s="288"/>
      <c r="H11" s="289"/>
      <c r="I11" s="287">
        <f>I12+I13+I14</f>
        <v>264</v>
      </c>
      <c r="J11" s="288"/>
      <c r="K11" s="289"/>
      <c r="L11" s="290">
        <f>I11-F11</f>
        <v>2</v>
      </c>
      <c r="M11" s="290"/>
      <c r="N11" s="303">
        <f>(I11/F11)*100</f>
        <v>100.76335877862594</v>
      </c>
      <c r="O11" s="304"/>
    </row>
    <row r="12" spans="1:15" s="3" customFormat="1">
      <c r="A12" s="286" t="s">
        <v>193</v>
      </c>
      <c r="B12" s="286"/>
      <c r="C12" s="283">
        <v>1</v>
      </c>
      <c r="D12" s="284"/>
      <c r="E12" s="285"/>
      <c r="F12" s="283">
        <v>1</v>
      </c>
      <c r="G12" s="284"/>
      <c r="H12" s="285"/>
      <c r="I12" s="283">
        <v>1</v>
      </c>
      <c r="J12" s="284"/>
      <c r="K12" s="285"/>
      <c r="L12" s="302">
        <f t="shared" ref="L12:L26" si="0">I12-F12</f>
        <v>0</v>
      </c>
      <c r="M12" s="302"/>
      <c r="N12" s="298">
        <f t="shared" ref="N12:N25" si="1">(I12/F12)*100</f>
        <v>100</v>
      </c>
      <c r="O12" s="299"/>
    </row>
    <row r="13" spans="1:15" s="3" customFormat="1">
      <c r="A13" s="286" t="s">
        <v>192</v>
      </c>
      <c r="B13" s="286"/>
      <c r="C13" s="283">
        <v>30</v>
      </c>
      <c r="D13" s="284"/>
      <c r="E13" s="285"/>
      <c r="F13" s="283">
        <v>34</v>
      </c>
      <c r="G13" s="284"/>
      <c r="H13" s="285"/>
      <c r="I13" s="283">
        <v>29</v>
      </c>
      <c r="J13" s="284"/>
      <c r="K13" s="285"/>
      <c r="L13" s="302">
        <f t="shared" si="0"/>
        <v>-5</v>
      </c>
      <c r="M13" s="302"/>
      <c r="N13" s="298">
        <f t="shared" si="1"/>
        <v>85.294117647058826</v>
      </c>
      <c r="O13" s="299"/>
    </row>
    <row r="14" spans="1:15" s="3" customFormat="1">
      <c r="A14" s="286" t="s">
        <v>194</v>
      </c>
      <c r="B14" s="286"/>
      <c r="C14" s="283">
        <v>230</v>
      </c>
      <c r="D14" s="284"/>
      <c r="E14" s="285"/>
      <c r="F14" s="283">
        <v>227</v>
      </c>
      <c r="G14" s="284"/>
      <c r="H14" s="285"/>
      <c r="I14" s="283">
        <v>234</v>
      </c>
      <c r="J14" s="284"/>
      <c r="K14" s="285"/>
      <c r="L14" s="302">
        <f t="shared" si="0"/>
        <v>7</v>
      </c>
      <c r="M14" s="302"/>
      <c r="N14" s="298">
        <f t="shared" si="1"/>
        <v>103.08370044052863</v>
      </c>
      <c r="O14" s="299"/>
    </row>
    <row r="15" spans="1:15" s="3" customFormat="1" ht="37.5" customHeight="1">
      <c r="A15" s="262" t="s">
        <v>396</v>
      </c>
      <c r="B15" s="262"/>
      <c r="C15" s="287">
        <f>SUM(C16:C18)</f>
        <v>8042</v>
      </c>
      <c r="D15" s="288"/>
      <c r="E15" s="289"/>
      <c r="F15" s="287">
        <v>9661</v>
      </c>
      <c r="G15" s="288"/>
      <c r="H15" s="289"/>
      <c r="I15" s="287">
        <f>SUM(I16:I18)</f>
        <v>9689</v>
      </c>
      <c r="J15" s="288"/>
      <c r="K15" s="289"/>
      <c r="L15" s="290">
        <f t="shared" si="0"/>
        <v>28</v>
      </c>
      <c r="M15" s="290"/>
      <c r="N15" s="303">
        <f t="shared" si="1"/>
        <v>100.28982506986854</v>
      </c>
      <c r="O15" s="304"/>
    </row>
    <row r="16" spans="1:15" s="3" customFormat="1">
      <c r="A16" s="286" t="s">
        <v>193</v>
      </c>
      <c r="B16" s="286"/>
      <c r="C16" s="283">
        <v>118</v>
      </c>
      <c r="D16" s="284"/>
      <c r="E16" s="285"/>
      <c r="F16" s="283">
        <f>450/4</f>
        <v>112.5</v>
      </c>
      <c r="G16" s="284"/>
      <c r="H16" s="285"/>
      <c r="I16" s="283">
        <v>90</v>
      </c>
      <c r="J16" s="284"/>
      <c r="K16" s="285"/>
      <c r="L16" s="302">
        <f t="shared" si="0"/>
        <v>-22.5</v>
      </c>
      <c r="M16" s="302"/>
      <c r="N16" s="298">
        <f t="shared" si="1"/>
        <v>80</v>
      </c>
      <c r="O16" s="299"/>
    </row>
    <row r="17" spans="1:18" s="3" customFormat="1">
      <c r="A17" s="286" t="s">
        <v>192</v>
      </c>
      <c r="B17" s="286"/>
      <c r="C17" s="283">
        <v>1080</v>
      </c>
      <c r="D17" s="284"/>
      <c r="E17" s="285"/>
      <c r="F17" s="283">
        <v>1336</v>
      </c>
      <c r="G17" s="284"/>
      <c r="H17" s="285"/>
      <c r="I17" s="283">
        <v>1218</v>
      </c>
      <c r="J17" s="284"/>
      <c r="K17" s="285"/>
      <c r="L17" s="302">
        <f t="shared" si="0"/>
        <v>-118</v>
      </c>
      <c r="M17" s="302"/>
      <c r="N17" s="298">
        <f t="shared" si="1"/>
        <v>91.167664670658695</v>
      </c>
      <c r="O17" s="299"/>
    </row>
    <row r="18" spans="1:18" s="3" customFormat="1">
      <c r="A18" s="286" t="s">
        <v>194</v>
      </c>
      <c r="B18" s="286"/>
      <c r="C18" s="283">
        <v>6844</v>
      </c>
      <c r="D18" s="284"/>
      <c r="E18" s="285"/>
      <c r="F18" s="283">
        <f>32847/4</f>
        <v>8211.75</v>
      </c>
      <c r="G18" s="284"/>
      <c r="H18" s="285"/>
      <c r="I18" s="283">
        <v>8381</v>
      </c>
      <c r="J18" s="284"/>
      <c r="K18" s="285"/>
      <c r="L18" s="302">
        <f t="shared" si="0"/>
        <v>169.25</v>
      </c>
      <c r="M18" s="302"/>
      <c r="N18" s="298">
        <f t="shared" si="1"/>
        <v>102.06107102627332</v>
      </c>
      <c r="O18" s="299"/>
    </row>
    <row r="19" spans="1:18" s="3" customFormat="1" ht="36" customHeight="1">
      <c r="A19" s="262" t="s">
        <v>397</v>
      </c>
      <c r="B19" s="262"/>
      <c r="C19" s="287">
        <v>9521</v>
      </c>
      <c r="D19" s="288"/>
      <c r="E19" s="289"/>
      <c r="F19" s="287">
        <v>9661</v>
      </c>
      <c r="G19" s="288"/>
      <c r="H19" s="289"/>
      <c r="I19" s="287">
        <f>'Осн. фін. пок.'!F75</f>
        <v>9689</v>
      </c>
      <c r="J19" s="288"/>
      <c r="K19" s="289"/>
      <c r="L19" s="290">
        <f t="shared" si="0"/>
        <v>28</v>
      </c>
      <c r="M19" s="290"/>
      <c r="N19" s="303">
        <f t="shared" si="1"/>
        <v>100.28982506986854</v>
      </c>
      <c r="O19" s="304"/>
      <c r="R19" s="189"/>
    </row>
    <row r="20" spans="1:18" s="3" customFormat="1">
      <c r="A20" s="286" t="s">
        <v>193</v>
      </c>
      <c r="B20" s="286"/>
      <c r="C20" s="283">
        <v>118</v>
      </c>
      <c r="D20" s="284"/>
      <c r="E20" s="285"/>
      <c r="F20" s="283">
        <f>450/4</f>
        <v>112.5</v>
      </c>
      <c r="G20" s="284"/>
      <c r="H20" s="285"/>
      <c r="I20" s="283">
        <v>90</v>
      </c>
      <c r="J20" s="284"/>
      <c r="K20" s="285"/>
      <c r="L20" s="302">
        <f t="shared" si="0"/>
        <v>-22.5</v>
      </c>
      <c r="M20" s="302"/>
      <c r="N20" s="298">
        <f t="shared" si="1"/>
        <v>80</v>
      </c>
      <c r="O20" s="299"/>
    </row>
    <row r="21" spans="1:18" s="3" customFormat="1">
      <c r="A21" s="286" t="s">
        <v>192</v>
      </c>
      <c r="B21" s="286"/>
      <c r="C21" s="283">
        <v>1080</v>
      </c>
      <c r="D21" s="284"/>
      <c r="E21" s="285"/>
      <c r="F21" s="283">
        <v>1336</v>
      </c>
      <c r="G21" s="284"/>
      <c r="H21" s="285"/>
      <c r="I21" s="283">
        <v>1218</v>
      </c>
      <c r="J21" s="284"/>
      <c r="K21" s="285"/>
      <c r="L21" s="302">
        <f t="shared" si="0"/>
        <v>-118</v>
      </c>
      <c r="M21" s="302"/>
      <c r="N21" s="298">
        <f t="shared" si="1"/>
        <v>91.167664670658695</v>
      </c>
      <c r="O21" s="299"/>
    </row>
    <row r="22" spans="1:18" s="3" customFormat="1">
      <c r="A22" s="286" t="s">
        <v>194</v>
      </c>
      <c r="B22" s="286"/>
      <c r="C22" s="283">
        <v>8323</v>
      </c>
      <c r="D22" s="284"/>
      <c r="E22" s="285"/>
      <c r="F22" s="283">
        <f>32847/4</f>
        <v>8211.75</v>
      </c>
      <c r="G22" s="284"/>
      <c r="H22" s="285"/>
      <c r="I22" s="283">
        <v>8381</v>
      </c>
      <c r="J22" s="284"/>
      <c r="K22" s="285"/>
      <c r="L22" s="302">
        <f t="shared" si="0"/>
        <v>169.25</v>
      </c>
      <c r="M22" s="302"/>
      <c r="N22" s="298">
        <f t="shared" si="1"/>
        <v>102.06107102627332</v>
      </c>
      <c r="O22" s="299"/>
    </row>
    <row r="23" spans="1:18" s="3" customFormat="1" ht="56.25" customHeight="1">
      <c r="A23" s="262" t="s">
        <v>398</v>
      </c>
      <c r="B23" s="262"/>
      <c r="C23" s="321">
        <v>12159.6</v>
      </c>
      <c r="D23" s="322"/>
      <c r="E23" s="323"/>
      <c r="F23" s="287">
        <f>(F19/F11)/3*1000</f>
        <v>12291.348600508905</v>
      </c>
      <c r="G23" s="288"/>
      <c r="H23" s="289"/>
      <c r="I23" s="287">
        <f>(I19/I11)/3*1000</f>
        <v>12233.58585858586</v>
      </c>
      <c r="J23" s="288"/>
      <c r="K23" s="289"/>
      <c r="L23" s="290">
        <f t="shared" si="0"/>
        <v>-57.762741923044814</v>
      </c>
      <c r="M23" s="290"/>
      <c r="N23" s="303">
        <f t="shared" si="1"/>
        <v>99.530053667824106</v>
      </c>
      <c r="O23" s="304"/>
    </row>
    <row r="24" spans="1:18" s="3" customFormat="1">
      <c r="A24" s="286" t="s">
        <v>193</v>
      </c>
      <c r="B24" s="286"/>
      <c r="C24" s="318">
        <v>39333</v>
      </c>
      <c r="D24" s="319"/>
      <c r="E24" s="320"/>
      <c r="F24" s="318">
        <f>(F20/F12)/3*1000</f>
        <v>37500</v>
      </c>
      <c r="G24" s="319"/>
      <c r="H24" s="320"/>
      <c r="I24" s="318">
        <f>(I20/I12)/3*1000</f>
        <v>30000</v>
      </c>
      <c r="J24" s="319"/>
      <c r="K24" s="320"/>
      <c r="L24" s="302">
        <f t="shared" si="0"/>
        <v>-7500</v>
      </c>
      <c r="M24" s="302"/>
      <c r="N24" s="298">
        <f t="shared" si="1"/>
        <v>80</v>
      </c>
      <c r="O24" s="299"/>
    </row>
    <row r="25" spans="1:18" s="3" customFormat="1">
      <c r="A25" s="286" t="s">
        <v>192</v>
      </c>
      <c r="B25" s="286"/>
      <c r="C25" s="318">
        <f>(C21/C13)/3*1000</f>
        <v>12000</v>
      </c>
      <c r="D25" s="319"/>
      <c r="E25" s="320"/>
      <c r="F25" s="318">
        <f>(F21/F13)/3*1000</f>
        <v>13098.039215686276</v>
      </c>
      <c r="G25" s="319"/>
      <c r="H25" s="320"/>
      <c r="I25" s="318">
        <f>(I21/I13)/3*1000</f>
        <v>14000</v>
      </c>
      <c r="J25" s="319"/>
      <c r="K25" s="320"/>
      <c r="L25" s="302">
        <f t="shared" si="0"/>
        <v>901.96078431372371</v>
      </c>
      <c r="M25" s="302"/>
      <c r="N25" s="298">
        <f t="shared" si="1"/>
        <v>106.88622754491017</v>
      </c>
      <c r="O25" s="299"/>
    </row>
    <row r="26" spans="1:18" s="3" customFormat="1">
      <c r="A26" s="286" t="s">
        <v>194</v>
      </c>
      <c r="B26" s="286"/>
      <c r="C26" s="318">
        <f>(C22/C14)/3*1000</f>
        <v>12062.318840579708</v>
      </c>
      <c r="D26" s="319"/>
      <c r="E26" s="320"/>
      <c r="F26" s="318">
        <f>(F22/F14)/3*1000</f>
        <v>12058.370044052865</v>
      </c>
      <c r="G26" s="319"/>
      <c r="H26" s="320"/>
      <c r="I26" s="318">
        <f>(I22/I14)/3*1000</f>
        <v>11938.746438746441</v>
      </c>
      <c r="J26" s="319"/>
      <c r="K26" s="320"/>
      <c r="L26" s="302">
        <f t="shared" si="0"/>
        <v>-119.623605306424</v>
      </c>
      <c r="M26" s="302"/>
      <c r="N26" s="298">
        <f>(I26/F26)*100</f>
        <v>99.007962063948924</v>
      </c>
      <c r="O26" s="299"/>
    </row>
    <row r="27" spans="1:18" s="3" customFormat="1" ht="13.5" customHeight="1">
      <c r="A27" s="28"/>
      <c r="B27" s="28"/>
      <c r="C27" s="28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6"/>
      <c r="O27" s="106"/>
    </row>
    <row r="28" spans="1:18">
      <c r="A28" s="301" t="s">
        <v>399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</row>
    <row r="29" spans="1:18" ht="11.25" customHeight="1">
      <c r="A29" s="24"/>
      <c r="B29" s="24"/>
      <c r="C29" s="24"/>
      <c r="D29" s="24"/>
      <c r="E29" s="24"/>
      <c r="F29" s="24"/>
      <c r="G29" s="24"/>
      <c r="H29" s="24"/>
      <c r="I29" s="24"/>
    </row>
    <row r="30" spans="1:18" ht="30.75" customHeight="1">
      <c r="A30" s="300" t="s">
        <v>195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</row>
    <row r="31" spans="1:18" ht="12.75" customHeight="1"/>
    <row r="32" spans="1:18" ht="24.95" customHeight="1">
      <c r="A32" s="38" t="s">
        <v>115</v>
      </c>
      <c r="B32" s="260" t="s">
        <v>210</v>
      </c>
      <c r="C32" s="297"/>
      <c r="D32" s="297"/>
      <c r="E32" s="297"/>
      <c r="F32" s="248" t="s">
        <v>78</v>
      </c>
      <c r="G32" s="248"/>
      <c r="H32" s="248"/>
      <c r="I32" s="248"/>
      <c r="J32" s="248"/>
      <c r="K32" s="248"/>
      <c r="L32" s="248"/>
      <c r="M32" s="248"/>
      <c r="N32" s="248"/>
      <c r="O32" s="248"/>
    </row>
    <row r="33" spans="1:15" ht="17.25" customHeight="1">
      <c r="A33" s="38">
        <v>1</v>
      </c>
      <c r="B33" s="260">
        <v>2</v>
      </c>
      <c r="C33" s="297"/>
      <c r="D33" s="297"/>
      <c r="E33" s="297"/>
      <c r="F33" s="248">
        <v>3</v>
      </c>
      <c r="G33" s="248"/>
      <c r="H33" s="248"/>
      <c r="I33" s="248"/>
      <c r="J33" s="248"/>
      <c r="K33" s="248"/>
      <c r="L33" s="248"/>
      <c r="M33" s="248"/>
      <c r="N33" s="248"/>
      <c r="O33" s="248"/>
    </row>
    <row r="34" spans="1:15" ht="20.100000000000001" customHeight="1">
      <c r="A34" s="99">
        <v>30536302</v>
      </c>
      <c r="B34" s="295" t="s">
        <v>449</v>
      </c>
      <c r="C34" s="296"/>
      <c r="D34" s="296"/>
      <c r="E34" s="296"/>
      <c r="F34" s="294" t="s">
        <v>415</v>
      </c>
      <c r="G34" s="294"/>
      <c r="H34" s="294"/>
      <c r="I34" s="294"/>
      <c r="J34" s="294"/>
      <c r="K34" s="294"/>
      <c r="L34" s="294"/>
      <c r="M34" s="294"/>
      <c r="N34" s="294"/>
      <c r="O34" s="294"/>
    </row>
    <row r="35" spans="1:15" ht="20.100000000000001" customHeight="1">
      <c r="A35" s="99"/>
      <c r="B35" s="295"/>
      <c r="C35" s="296"/>
      <c r="D35" s="296"/>
      <c r="E35" s="296"/>
      <c r="F35" s="294"/>
      <c r="G35" s="294"/>
      <c r="H35" s="294"/>
      <c r="I35" s="294"/>
      <c r="J35" s="294"/>
      <c r="K35" s="294"/>
      <c r="L35" s="294"/>
      <c r="M35" s="294"/>
      <c r="N35" s="294"/>
      <c r="O35" s="294"/>
    </row>
    <row r="36" spans="1:15" ht="20.100000000000001" customHeight="1">
      <c r="A36" s="99"/>
      <c r="B36" s="295"/>
      <c r="C36" s="296"/>
      <c r="D36" s="296"/>
      <c r="E36" s="296"/>
      <c r="F36" s="294"/>
      <c r="G36" s="294"/>
      <c r="H36" s="294"/>
      <c r="I36" s="294"/>
      <c r="J36" s="294"/>
      <c r="K36" s="294"/>
      <c r="L36" s="294"/>
      <c r="M36" s="294"/>
      <c r="N36" s="294"/>
      <c r="O36" s="294"/>
    </row>
    <row r="37" spans="1:15" ht="20.100000000000001" customHeight="1">
      <c r="A37" s="99"/>
      <c r="B37" s="295"/>
      <c r="C37" s="296"/>
      <c r="D37" s="296"/>
      <c r="E37" s="296"/>
      <c r="F37" s="294"/>
      <c r="G37" s="294"/>
      <c r="H37" s="294"/>
      <c r="I37" s="294"/>
      <c r="J37" s="294"/>
      <c r="K37" s="294"/>
      <c r="L37" s="294"/>
      <c r="M37" s="294"/>
      <c r="N37" s="294"/>
      <c r="O37" s="294"/>
    </row>
    <row r="38" spans="1:15" ht="20.100000000000001" customHeight="1">
      <c r="A38" s="99"/>
      <c r="B38" s="295"/>
      <c r="C38" s="296"/>
      <c r="D38" s="296"/>
      <c r="E38" s="296"/>
      <c r="F38" s="294"/>
      <c r="G38" s="294"/>
      <c r="H38" s="294"/>
      <c r="I38" s="294"/>
      <c r="J38" s="294"/>
      <c r="K38" s="294"/>
      <c r="L38" s="294"/>
      <c r="M38" s="294"/>
      <c r="N38" s="294"/>
      <c r="O38" s="294"/>
    </row>
    <row r="39" spans="1:15" ht="20.100000000000001" customHeight="1">
      <c r="A39" s="99"/>
      <c r="B39" s="295"/>
      <c r="C39" s="296"/>
      <c r="D39" s="296"/>
      <c r="E39" s="296"/>
      <c r="F39" s="294"/>
      <c r="G39" s="294"/>
      <c r="H39" s="294"/>
      <c r="I39" s="294"/>
      <c r="J39" s="294"/>
      <c r="K39" s="294"/>
      <c r="L39" s="294"/>
      <c r="M39" s="294"/>
      <c r="N39" s="294"/>
      <c r="O39" s="294"/>
    </row>
    <row r="40" spans="1:15">
      <c r="A40" s="300" t="s">
        <v>170</v>
      </c>
      <c r="B40" s="300"/>
      <c r="C40" s="300"/>
      <c r="D40" s="300"/>
      <c r="E40" s="300"/>
      <c r="F40" s="300"/>
      <c r="G40" s="300"/>
      <c r="H40" s="300"/>
      <c r="I40" s="300"/>
      <c r="J40" s="300"/>
    </row>
    <row r="41" spans="1:15">
      <c r="A41" s="20"/>
    </row>
    <row r="42" spans="1:15" ht="52.5" customHeight="1">
      <c r="A42" s="324" t="s">
        <v>271</v>
      </c>
      <c r="B42" s="325"/>
      <c r="C42" s="326"/>
      <c r="D42" s="235" t="s">
        <v>450</v>
      </c>
      <c r="E42" s="235"/>
      <c r="F42" s="235"/>
      <c r="G42" s="235" t="s">
        <v>451</v>
      </c>
      <c r="H42" s="235"/>
      <c r="I42" s="235"/>
      <c r="J42" s="235" t="s">
        <v>190</v>
      </c>
      <c r="K42" s="235"/>
      <c r="L42" s="235"/>
      <c r="M42" s="291" t="s">
        <v>191</v>
      </c>
      <c r="N42" s="292"/>
      <c r="O42" s="293"/>
    </row>
    <row r="43" spans="1:15" ht="155.25" customHeight="1">
      <c r="A43" s="327"/>
      <c r="B43" s="328"/>
      <c r="C43" s="329"/>
      <c r="D43" s="7" t="s">
        <v>400</v>
      </c>
      <c r="E43" s="7" t="s">
        <v>206</v>
      </c>
      <c r="F43" s="7" t="s">
        <v>401</v>
      </c>
      <c r="G43" s="7" t="s">
        <v>400</v>
      </c>
      <c r="H43" s="7" t="s">
        <v>206</v>
      </c>
      <c r="I43" s="7" t="s">
        <v>401</v>
      </c>
      <c r="J43" s="7" t="s">
        <v>400</v>
      </c>
      <c r="K43" s="7" t="s">
        <v>206</v>
      </c>
      <c r="L43" s="7" t="s">
        <v>401</v>
      </c>
      <c r="M43" s="113" t="s">
        <v>163</v>
      </c>
      <c r="N43" s="113" t="s">
        <v>164</v>
      </c>
      <c r="O43" s="113" t="s">
        <v>223</v>
      </c>
    </row>
    <row r="44" spans="1:15">
      <c r="A44" s="291">
        <v>1</v>
      </c>
      <c r="B44" s="292"/>
      <c r="C44" s="293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>
      <c r="A45" s="315">
        <v>35.299999999999997</v>
      </c>
      <c r="B45" s="316"/>
      <c r="C45" s="317"/>
      <c r="D45" s="161">
        <f>'Осн. фін. пок.'!E33</f>
        <v>21041</v>
      </c>
      <c r="E45" s="161" t="s">
        <v>413</v>
      </c>
      <c r="F45" s="161" t="s">
        <v>413</v>
      </c>
      <c r="G45" s="161">
        <f>'Осн. фін. пок.'!F33</f>
        <v>25906</v>
      </c>
      <c r="H45" s="161" t="s">
        <v>413</v>
      </c>
      <c r="I45" s="161" t="s">
        <v>413</v>
      </c>
      <c r="J45" s="161">
        <f>'Осн. фін. пок.'!G33</f>
        <v>4865</v>
      </c>
      <c r="K45" s="161" t="s">
        <v>413</v>
      </c>
      <c r="L45" s="161" t="s">
        <v>413</v>
      </c>
      <c r="M45" s="161">
        <f>'Осн. фін. пок.'!H33</f>
        <v>123.1215246423649</v>
      </c>
      <c r="N45" s="161" t="s">
        <v>413</v>
      </c>
      <c r="O45" s="161" t="s">
        <v>413</v>
      </c>
    </row>
    <row r="46" spans="1:15">
      <c r="A46" s="291"/>
      <c r="B46" s="292"/>
      <c r="C46" s="293"/>
      <c r="D46" s="161" t="s">
        <v>413</v>
      </c>
      <c r="E46" s="161" t="s">
        <v>413</v>
      </c>
      <c r="F46" s="161" t="s">
        <v>413</v>
      </c>
      <c r="G46" s="161" t="s">
        <v>413</v>
      </c>
      <c r="H46" s="161" t="s">
        <v>413</v>
      </c>
      <c r="I46" s="161" t="s">
        <v>413</v>
      </c>
      <c r="J46" s="161" t="s">
        <v>413</v>
      </c>
      <c r="K46" s="161" t="s">
        <v>413</v>
      </c>
      <c r="L46" s="161" t="s">
        <v>413</v>
      </c>
      <c r="M46" s="161" t="s">
        <v>413</v>
      </c>
      <c r="N46" s="161" t="s">
        <v>413</v>
      </c>
      <c r="O46" s="161" t="s">
        <v>413</v>
      </c>
    </row>
    <row r="47" spans="1:15" ht="20.100000000000001" customHeight="1">
      <c r="A47" s="314"/>
      <c r="B47" s="233"/>
      <c r="C47" s="258"/>
      <c r="D47" s="161" t="s">
        <v>413</v>
      </c>
      <c r="E47" s="161" t="s">
        <v>413</v>
      </c>
      <c r="F47" s="161" t="s">
        <v>413</v>
      </c>
      <c r="G47" s="161" t="s">
        <v>413</v>
      </c>
      <c r="H47" s="161" t="s">
        <v>413</v>
      </c>
      <c r="I47" s="161" t="s">
        <v>413</v>
      </c>
      <c r="J47" s="161" t="s">
        <v>413</v>
      </c>
      <c r="K47" s="161" t="s">
        <v>413</v>
      </c>
      <c r="L47" s="161" t="s">
        <v>413</v>
      </c>
      <c r="M47" s="161" t="s">
        <v>413</v>
      </c>
      <c r="N47" s="161" t="s">
        <v>413</v>
      </c>
      <c r="O47" s="161" t="s">
        <v>413</v>
      </c>
    </row>
    <row r="48" spans="1:15" ht="20.100000000000001" customHeight="1">
      <c r="A48" s="314"/>
      <c r="B48" s="233"/>
      <c r="C48" s="258"/>
      <c r="D48" s="161" t="s">
        <v>413</v>
      </c>
      <c r="E48" s="161" t="s">
        <v>413</v>
      </c>
      <c r="F48" s="161" t="s">
        <v>413</v>
      </c>
      <c r="G48" s="161" t="s">
        <v>413</v>
      </c>
      <c r="H48" s="161" t="s">
        <v>413</v>
      </c>
      <c r="I48" s="161" t="s">
        <v>413</v>
      </c>
      <c r="J48" s="161" t="s">
        <v>413</v>
      </c>
      <c r="K48" s="161" t="s">
        <v>413</v>
      </c>
      <c r="L48" s="161" t="s">
        <v>413</v>
      </c>
      <c r="M48" s="161" t="s">
        <v>413</v>
      </c>
      <c r="N48" s="161" t="s">
        <v>413</v>
      </c>
      <c r="O48" s="161" t="s">
        <v>413</v>
      </c>
    </row>
    <row r="49" spans="1:15" ht="24.95" customHeight="1">
      <c r="A49" s="311" t="s">
        <v>53</v>
      </c>
      <c r="B49" s="312"/>
      <c r="C49" s="313"/>
      <c r="D49" s="162">
        <f>SUM(D45:D48)</f>
        <v>21041</v>
      </c>
      <c r="E49" s="141"/>
      <c r="F49" s="142"/>
      <c r="G49" s="162">
        <f>SUM(G45:G48)</f>
        <v>25906</v>
      </c>
      <c r="H49" s="141"/>
      <c r="I49" s="142"/>
      <c r="J49" s="141"/>
      <c r="K49" s="141"/>
      <c r="L49" s="142"/>
      <c r="M49" s="146"/>
      <c r="N49" s="141"/>
      <c r="O49" s="142"/>
    </row>
    <row r="50" spans="1:15">
      <c r="A50" s="22"/>
      <c r="B50" s="23"/>
      <c r="C50" s="23"/>
      <c r="D50" s="23"/>
      <c r="E50" s="23"/>
      <c r="F50" s="13"/>
      <c r="G50" s="13"/>
      <c r="H50" s="13"/>
      <c r="I50" s="5"/>
      <c r="J50" s="5"/>
      <c r="K50" s="5"/>
      <c r="L50" s="5"/>
      <c r="M50" s="5"/>
      <c r="N50" s="5"/>
      <c r="O50" s="5"/>
    </row>
    <row r="51" spans="1:15">
      <c r="A51" s="300" t="s">
        <v>69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</row>
    <row r="52" spans="1:15">
      <c r="A52" s="20"/>
    </row>
    <row r="53" spans="1:15" ht="56.25" customHeight="1">
      <c r="A53" s="7" t="s">
        <v>108</v>
      </c>
      <c r="B53" s="235" t="s">
        <v>68</v>
      </c>
      <c r="C53" s="235"/>
      <c r="D53" s="235" t="s">
        <v>62</v>
      </c>
      <c r="E53" s="235"/>
      <c r="F53" s="235" t="s">
        <v>63</v>
      </c>
      <c r="G53" s="235"/>
      <c r="H53" s="235" t="s">
        <v>82</v>
      </c>
      <c r="I53" s="235"/>
      <c r="J53" s="235"/>
      <c r="K53" s="291" t="s">
        <v>79</v>
      </c>
      <c r="L53" s="293"/>
      <c r="M53" s="291" t="s">
        <v>32</v>
      </c>
      <c r="N53" s="292"/>
      <c r="O53" s="293"/>
    </row>
    <row r="54" spans="1:15">
      <c r="A54" s="6">
        <v>1</v>
      </c>
      <c r="B54" s="248">
        <v>2</v>
      </c>
      <c r="C54" s="248"/>
      <c r="D54" s="248">
        <v>3</v>
      </c>
      <c r="E54" s="248"/>
      <c r="F54" s="248">
        <v>4</v>
      </c>
      <c r="G54" s="248"/>
      <c r="H54" s="248">
        <v>5</v>
      </c>
      <c r="I54" s="248"/>
      <c r="J54" s="248"/>
      <c r="K54" s="248">
        <v>6</v>
      </c>
      <c r="L54" s="248"/>
      <c r="M54" s="260">
        <v>7</v>
      </c>
      <c r="N54" s="297"/>
      <c r="O54" s="261"/>
    </row>
    <row r="55" spans="1:15">
      <c r="A55" s="92"/>
      <c r="B55" s="161" t="s">
        <v>413</v>
      </c>
      <c r="C55" s="161" t="s">
        <v>413</v>
      </c>
      <c r="D55" s="161" t="s">
        <v>413</v>
      </c>
      <c r="E55" s="161" t="s">
        <v>413</v>
      </c>
      <c r="F55" s="161" t="s">
        <v>413</v>
      </c>
      <c r="G55" s="161" t="s">
        <v>413</v>
      </c>
      <c r="H55" s="161" t="s">
        <v>413</v>
      </c>
      <c r="I55" s="161" t="s">
        <v>413</v>
      </c>
      <c r="J55" s="161" t="s">
        <v>413</v>
      </c>
      <c r="K55" s="161" t="s">
        <v>413</v>
      </c>
      <c r="L55" s="161" t="s">
        <v>413</v>
      </c>
      <c r="M55" s="161" t="s">
        <v>413</v>
      </c>
      <c r="N55" s="161" t="s">
        <v>413</v>
      </c>
      <c r="O55" s="161" t="s">
        <v>413</v>
      </c>
    </row>
    <row r="56" spans="1:15">
      <c r="A56" s="92"/>
      <c r="B56" s="161" t="s">
        <v>413</v>
      </c>
      <c r="C56" s="161" t="s">
        <v>413</v>
      </c>
      <c r="D56" s="161" t="s">
        <v>413</v>
      </c>
      <c r="E56" s="161" t="s">
        <v>413</v>
      </c>
      <c r="F56" s="161" t="s">
        <v>413</v>
      </c>
      <c r="G56" s="161" t="s">
        <v>413</v>
      </c>
      <c r="H56" s="161" t="s">
        <v>413</v>
      </c>
      <c r="I56" s="161" t="s">
        <v>413</v>
      </c>
      <c r="J56" s="161" t="s">
        <v>413</v>
      </c>
      <c r="K56" s="161" t="s">
        <v>413</v>
      </c>
      <c r="L56" s="161" t="s">
        <v>413</v>
      </c>
      <c r="M56" s="161" t="s">
        <v>413</v>
      </c>
      <c r="N56" s="161" t="s">
        <v>413</v>
      </c>
      <c r="O56" s="161" t="s">
        <v>413</v>
      </c>
    </row>
    <row r="57" spans="1:15">
      <c r="A57" s="92"/>
      <c r="B57" s="161" t="s">
        <v>413</v>
      </c>
      <c r="C57" s="161" t="s">
        <v>413</v>
      </c>
      <c r="D57" s="161" t="s">
        <v>413</v>
      </c>
      <c r="E57" s="161" t="s">
        <v>413</v>
      </c>
      <c r="F57" s="161" t="s">
        <v>413</v>
      </c>
      <c r="G57" s="161" t="s">
        <v>413</v>
      </c>
      <c r="H57" s="161" t="s">
        <v>413</v>
      </c>
      <c r="I57" s="161" t="s">
        <v>413</v>
      </c>
      <c r="J57" s="161" t="s">
        <v>413</v>
      </c>
      <c r="K57" s="161" t="s">
        <v>413</v>
      </c>
      <c r="L57" s="161" t="s">
        <v>413</v>
      </c>
      <c r="M57" s="161" t="s">
        <v>413</v>
      </c>
      <c r="N57" s="161" t="s">
        <v>413</v>
      </c>
      <c r="O57" s="161" t="s">
        <v>413</v>
      </c>
    </row>
    <row r="58" spans="1:15">
      <c r="A58" s="92"/>
      <c r="B58" s="161" t="s">
        <v>413</v>
      </c>
      <c r="C58" s="161" t="s">
        <v>413</v>
      </c>
      <c r="D58" s="161" t="s">
        <v>413</v>
      </c>
      <c r="E58" s="161" t="s">
        <v>413</v>
      </c>
      <c r="F58" s="161" t="s">
        <v>413</v>
      </c>
      <c r="G58" s="161" t="s">
        <v>413</v>
      </c>
      <c r="H58" s="161" t="s">
        <v>413</v>
      </c>
      <c r="I58" s="161" t="s">
        <v>413</v>
      </c>
      <c r="J58" s="161" t="s">
        <v>413</v>
      </c>
      <c r="K58" s="161" t="s">
        <v>413</v>
      </c>
      <c r="L58" s="161" t="s">
        <v>413</v>
      </c>
      <c r="M58" s="161" t="s">
        <v>413</v>
      </c>
      <c r="N58" s="161" t="s">
        <v>413</v>
      </c>
      <c r="O58" s="161" t="s">
        <v>413</v>
      </c>
    </row>
    <row r="59" spans="1:15">
      <c r="A59" s="115" t="s">
        <v>53</v>
      </c>
      <c r="B59" s="310" t="s">
        <v>33</v>
      </c>
      <c r="C59" s="310"/>
      <c r="D59" s="310" t="s">
        <v>33</v>
      </c>
      <c r="E59" s="310"/>
      <c r="F59" s="310" t="s">
        <v>33</v>
      </c>
      <c r="G59" s="310"/>
      <c r="H59" s="309"/>
      <c r="I59" s="309"/>
      <c r="J59" s="309"/>
      <c r="K59" s="287">
        <f>SUM(K55:L58)</f>
        <v>0</v>
      </c>
      <c r="L59" s="289"/>
      <c r="M59" s="308"/>
      <c r="N59" s="308"/>
      <c r="O59" s="308"/>
    </row>
    <row r="60" spans="1:15">
      <c r="A60" s="13"/>
      <c r="B60" s="25"/>
      <c r="C60" s="25"/>
      <c r="D60" s="25"/>
      <c r="E60" s="25"/>
      <c r="F60" s="25"/>
      <c r="G60" s="25"/>
      <c r="H60" s="25"/>
      <c r="I60" s="25"/>
      <c r="J60" s="25"/>
      <c r="K60" s="3"/>
      <c r="L60" s="3"/>
      <c r="M60" s="3"/>
      <c r="N60" s="3"/>
      <c r="O60" s="3"/>
    </row>
    <row r="61" spans="1:15">
      <c r="A61" s="300" t="s">
        <v>70</v>
      </c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300"/>
    </row>
    <row r="62" spans="1:15" ht="15" customHeight="1">
      <c r="A62" s="5"/>
      <c r="B62" s="18"/>
      <c r="C62" s="5"/>
      <c r="D62" s="5"/>
      <c r="E62" s="5"/>
      <c r="F62" s="5"/>
      <c r="G62" s="5"/>
      <c r="H62" s="5"/>
      <c r="I62" s="17"/>
    </row>
    <row r="63" spans="1:15" ht="42.75" customHeight="1">
      <c r="A63" s="235" t="s">
        <v>61</v>
      </c>
      <c r="B63" s="235"/>
      <c r="C63" s="235"/>
      <c r="D63" s="235" t="s">
        <v>165</v>
      </c>
      <c r="E63" s="235"/>
      <c r="F63" s="235" t="s">
        <v>166</v>
      </c>
      <c r="G63" s="235"/>
      <c r="H63" s="235"/>
      <c r="I63" s="235"/>
      <c r="J63" s="235" t="s">
        <v>329</v>
      </c>
      <c r="K63" s="235"/>
      <c r="L63" s="235"/>
      <c r="M63" s="235"/>
      <c r="N63" s="235" t="s">
        <v>169</v>
      </c>
      <c r="O63" s="235"/>
    </row>
    <row r="64" spans="1:15" ht="42.75" customHeight="1">
      <c r="A64" s="235"/>
      <c r="B64" s="235"/>
      <c r="C64" s="235"/>
      <c r="D64" s="235"/>
      <c r="E64" s="235"/>
      <c r="F64" s="248" t="s">
        <v>167</v>
      </c>
      <c r="G64" s="248"/>
      <c r="H64" s="235" t="s">
        <v>168</v>
      </c>
      <c r="I64" s="235"/>
      <c r="J64" s="248" t="s">
        <v>167</v>
      </c>
      <c r="K64" s="248"/>
      <c r="L64" s="235" t="s">
        <v>168</v>
      </c>
      <c r="M64" s="235"/>
      <c r="N64" s="235"/>
      <c r="O64" s="235"/>
    </row>
    <row r="65" spans="1:15">
      <c r="A65" s="235">
        <v>1</v>
      </c>
      <c r="B65" s="235"/>
      <c r="C65" s="235"/>
      <c r="D65" s="291">
        <v>2</v>
      </c>
      <c r="E65" s="293"/>
      <c r="F65" s="291">
        <v>3</v>
      </c>
      <c r="G65" s="293"/>
      <c r="H65" s="260">
        <v>4</v>
      </c>
      <c r="I65" s="261"/>
      <c r="J65" s="260">
        <v>5</v>
      </c>
      <c r="K65" s="261"/>
      <c r="L65" s="260">
        <v>6</v>
      </c>
      <c r="M65" s="261"/>
      <c r="N65" s="260">
        <v>7</v>
      </c>
      <c r="O65" s="261"/>
    </row>
    <row r="66" spans="1:15" ht="20.100000000000001" customHeight="1">
      <c r="A66" s="286" t="s">
        <v>203</v>
      </c>
      <c r="B66" s="286"/>
      <c r="C66" s="286"/>
      <c r="D66" s="161" t="s">
        <v>413</v>
      </c>
      <c r="E66" s="161" t="s">
        <v>413</v>
      </c>
      <c r="F66" s="161" t="s">
        <v>413</v>
      </c>
      <c r="G66" s="161" t="s">
        <v>413</v>
      </c>
      <c r="H66" s="161" t="s">
        <v>413</v>
      </c>
      <c r="I66" s="161" t="s">
        <v>413</v>
      </c>
      <c r="J66" s="161" t="s">
        <v>413</v>
      </c>
      <c r="K66" s="161" t="s">
        <v>413</v>
      </c>
      <c r="L66" s="161" t="s">
        <v>413</v>
      </c>
      <c r="M66" s="161" t="s">
        <v>413</v>
      </c>
      <c r="N66" s="161" t="s">
        <v>413</v>
      </c>
      <c r="O66" s="161" t="s">
        <v>413</v>
      </c>
    </row>
    <row r="67" spans="1:15" ht="20.100000000000001" customHeight="1">
      <c r="A67" s="286" t="s">
        <v>90</v>
      </c>
      <c r="B67" s="286"/>
      <c r="C67" s="286"/>
      <c r="D67" s="161" t="s">
        <v>413</v>
      </c>
      <c r="E67" s="161" t="s">
        <v>413</v>
      </c>
      <c r="F67" s="161" t="s">
        <v>413</v>
      </c>
      <c r="G67" s="161" t="s">
        <v>413</v>
      </c>
      <c r="H67" s="161" t="s">
        <v>413</v>
      </c>
      <c r="I67" s="161" t="s">
        <v>413</v>
      </c>
      <c r="J67" s="161" t="s">
        <v>413</v>
      </c>
      <c r="K67" s="161" t="s">
        <v>413</v>
      </c>
      <c r="L67" s="161" t="s">
        <v>413</v>
      </c>
      <c r="M67" s="161" t="s">
        <v>413</v>
      </c>
      <c r="N67" s="161" t="s">
        <v>413</v>
      </c>
      <c r="O67" s="161" t="s">
        <v>413</v>
      </c>
    </row>
    <row r="68" spans="1:15" ht="20.100000000000001" customHeight="1">
      <c r="A68" s="286"/>
      <c r="B68" s="286"/>
      <c r="C68" s="286"/>
      <c r="D68" s="161" t="s">
        <v>413</v>
      </c>
      <c r="E68" s="161" t="s">
        <v>413</v>
      </c>
      <c r="F68" s="161" t="s">
        <v>413</v>
      </c>
      <c r="G68" s="161" t="s">
        <v>413</v>
      </c>
      <c r="H68" s="161" t="s">
        <v>413</v>
      </c>
      <c r="I68" s="161" t="s">
        <v>413</v>
      </c>
      <c r="J68" s="161" t="s">
        <v>413</v>
      </c>
      <c r="K68" s="161" t="s">
        <v>413</v>
      </c>
      <c r="L68" s="161" t="s">
        <v>413</v>
      </c>
      <c r="M68" s="161" t="s">
        <v>413</v>
      </c>
      <c r="N68" s="161" t="s">
        <v>413</v>
      </c>
      <c r="O68" s="161" t="s">
        <v>413</v>
      </c>
    </row>
    <row r="69" spans="1:15" ht="20.100000000000001" customHeight="1">
      <c r="A69" s="286" t="s">
        <v>204</v>
      </c>
      <c r="B69" s="286"/>
      <c r="C69" s="286"/>
      <c r="D69" s="161" t="s">
        <v>413</v>
      </c>
      <c r="E69" s="161" t="s">
        <v>413</v>
      </c>
      <c r="F69" s="161" t="s">
        <v>413</v>
      </c>
      <c r="G69" s="161" t="s">
        <v>413</v>
      </c>
      <c r="H69" s="161" t="s">
        <v>413</v>
      </c>
      <c r="I69" s="161" t="s">
        <v>413</v>
      </c>
      <c r="J69" s="161" t="s">
        <v>413</v>
      </c>
      <c r="K69" s="161" t="s">
        <v>413</v>
      </c>
      <c r="L69" s="161" t="s">
        <v>413</v>
      </c>
      <c r="M69" s="161" t="s">
        <v>413</v>
      </c>
      <c r="N69" s="161" t="s">
        <v>413</v>
      </c>
      <c r="O69" s="161" t="s">
        <v>413</v>
      </c>
    </row>
    <row r="70" spans="1:15" ht="20.100000000000001" customHeight="1">
      <c r="A70" s="286" t="s">
        <v>91</v>
      </c>
      <c r="B70" s="286"/>
      <c r="C70" s="286"/>
      <c r="D70" s="161" t="s">
        <v>413</v>
      </c>
      <c r="E70" s="161" t="s">
        <v>413</v>
      </c>
      <c r="F70" s="161" t="s">
        <v>413</v>
      </c>
      <c r="G70" s="161" t="s">
        <v>413</v>
      </c>
      <c r="H70" s="161" t="s">
        <v>413</v>
      </c>
      <c r="I70" s="161" t="s">
        <v>413</v>
      </c>
      <c r="J70" s="161" t="s">
        <v>413</v>
      </c>
      <c r="K70" s="161" t="s">
        <v>413</v>
      </c>
      <c r="L70" s="161" t="s">
        <v>413</v>
      </c>
      <c r="M70" s="161" t="s">
        <v>413</v>
      </c>
      <c r="N70" s="161" t="s">
        <v>413</v>
      </c>
      <c r="O70" s="161" t="s">
        <v>413</v>
      </c>
    </row>
    <row r="71" spans="1:15" ht="20.100000000000001" customHeight="1">
      <c r="A71" s="286"/>
      <c r="B71" s="286"/>
      <c r="C71" s="286"/>
      <c r="D71" s="161" t="s">
        <v>413</v>
      </c>
      <c r="E71" s="161" t="s">
        <v>413</v>
      </c>
      <c r="F71" s="161" t="s">
        <v>413</v>
      </c>
      <c r="G71" s="161" t="s">
        <v>413</v>
      </c>
      <c r="H71" s="161" t="s">
        <v>413</v>
      </c>
      <c r="I71" s="161" t="s">
        <v>413</v>
      </c>
      <c r="J71" s="161" t="s">
        <v>413</v>
      </c>
      <c r="K71" s="161" t="s">
        <v>413</v>
      </c>
      <c r="L71" s="161" t="s">
        <v>413</v>
      </c>
      <c r="M71" s="161" t="s">
        <v>413</v>
      </c>
      <c r="N71" s="161" t="s">
        <v>413</v>
      </c>
      <c r="O71" s="161" t="s">
        <v>413</v>
      </c>
    </row>
    <row r="72" spans="1:15" ht="20.100000000000001" customHeight="1">
      <c r="A72" s="286" t="s">
        <v>205</v>
      </c>
      <c r="B72" s="286"/>
      <c r="C72" s="286"/>
      <c r="D72" s="161" t="s">
        <v>413</v>
      </c>
      <c r="E72" s="161" t="s">
        <v>413</v>
      </c>
      <c r="F72" s="161" t="s">
        <v>413</v>
      </c>
      <c r="G72" s="161" t="s">
        <v>413</v>
      </c>
      <c r="H72" s="161" t="s">
        <v>413</v>
      </c>
      <c r="I72" s="161" t="s">
        <v>413</v>
      </c>
      <c r="J72" s="161" t="s">
        <v>413</v>
      </c>
      <c r="K72" s="161" t="s">
        <v>413</v>
      </c>
      <c r="L72" s="161" t="s">
        <v>413</v>
      </c>
      <c r="M72" s="161" t="s">
        <v>413</v>
      </c>
      <c r="N72" s="161" t="s">
        <v>413</v>
      </c>
      <c r="O72" s="161" t="s">
        <v>413</v>
      </c>
    </row>
    <row r="73" spans="1:15" ht="20.100000000000001" customHeight="1">
      <c r="A73" s="286" t="s">
        <v>90</v>
      </c>
      <c r="B73" s="286"/>
      <c r="C73" s="286"/>
      <c r="D73" s="161" t="s">
        <v>413</v>
      </c>
      <c r="E73" s="161" t="s">
        <v>413</v>
      </c>
      <c r="F73" s="161" t="s">
        <v>413</v>
      </c>
      <c r="G73" s="161" t="s">
        <v>413</v>
      </c>
      <c r="H73" s="161" t="s">
        <v>413</v>
      </c>
      <c r="I73" s="161" t="s">
        <v>413</v>
      </c>
      <c r="J73" s="161" t="s">
        <v>413</v>
      </c>
      <c r="K73" s="161" t="s">
        <v>413</v>
      </c>
      <c r="L73" s="161" t="s">
        <v>413</v>
      </c>
      <c r="M73" s="161" t="s">
        <v>413</v>
      </c>
      <c r="N73" s="161" t="s">
        <v>413</v>
      </c>
      <c r="O73" s="161" t="s">
        <v>413</v>
      </c>
    </row>
    <row r="74" spans="1:15" ht="20.100000000000001" customHeight="1">
      <c r="A74" s="286"/>
      <c r="B74" s="286"/>
      <c r="C74" s="286"/>
      <c r="D74" s="161" t="s">
        <v>413</v>
      </c>
      <c r="E74" s="161" t="s">
        <v>413</v>
      </c>
      <c r="F74" s="161" t="s">
        <v>413</v>
      </c>
      <c r="G74" s="161" t="s">
        <v>413</v>
      </c>
      <c r="H74" s="161" t="s">
        <v>413</v>
      </c>
      <c r="I74" s="161" t="s">
        <v>413</v>
      </c>
      <c r="J74" s="161" t="s">
        <v>413</v>
      </c>
      <c r="K74" s="161" t="s">
        <v>413</v>
      </c>
      <c r="L74" s="161" t="s">
        <v>413</v>
      </c>
      <c r="M74" s="161" t="s">
        <v>413</v>
      </c>
      <c r="N74" s="161" t="s">
        <v>413</v>
      </c>
      <c r="O74" s="161" t="s">
        <v>413</v>
      </c>
    </row>
    <row r="75" spans="1:15" ht="24.95" customHeight="1">
      <c r="A75" s="262" t="s">
        <v>53</v>
      </c>
      <c r="B75" s="262"/>
      <c r="C75" s="262"/>
      <c r="D75" s="287">
        <f>SUM(D66,D69,D72)</f>
        <v>0</v>
      </c>
      <c r="E75" s="289"/>
      <c r="F75" s="287">
        <f>SUM(F66,F69,F72)</f>
        <v>0</v>
      </c>
      <c r="G75" s="289"/>
      <c r="H75" s="287">
        <f>SUM(H66,H69,H72)</f>
        <v>0</v>
      </c>
      <c r="I75" s="289"/>
      <c r="J75" s="287">
        <f>SUM(J66,J69,J72)</f>
        <v>0</v>
      </c>
      <c r="K75" s="289"/>
      <c r="L75" s="287">
        <f>SUM(L66,L69,L72)</f>
        <v>0</v>
      </c>
      <c r="M75" s="289"/>
      <c r="N75" s="287">
        <f>D75+H75-L75</f>
        <v>0</v>
      </c>
      <c r="O75" s="289"/>
    </row>
    <row r="76" spans="1:15">
      <c r="C76" s="30"/>
      <c r="D76" s="30"/>
      <c r="E76" s="30"/>
    </row>
    <row r="77" spans="1:15">
      <c r="C77" s="30"/>
      <c r="D77" s="30"/>
      <c r="E77" s="30"/>
    </row>
    <row r="78" spans="1:15">
      <c r="C78" s="30"/>
      <c r="D78" s="30"/>
      <c r="E78" s="30"/>
    </row>
    <row r="79" spans="1:15">
      <c r="C79" s="30"/>
      <c r="D79" s="30"/>
      <c r="E79" s="30"/>
    </row>
    <row r="80" spans="1:15">
      <c r="C80" s="30"/>
      <c r="D80" s="30"/>
      <c r="E80" s="30"/>
    </row>
    <row r="81" spans="3:5">
      <c r="C81" s="30"/>
      <c r="D81" s="30"/>
      <c r="E81" s="30"/>
    </row>
    <row r="82" spans="3:5">
      <c r="C82" s="30"/>
      <c r="D82" s="30"/>
      <c r="E82" s="30"/>
    </row>
    <row r="83" spans="3:5">
      <c r="C83" s="30"/>
      <c r="D83" s="30"/>
      <c r="E83" s="30"/>
    </row>
    <row r="84" spans="3:5">
      <c r="C84" s="30"/>
      <c r="D84" s="30"/>
      <c r="E84" s="30"/>
    </row>
    <row r="85" spans="3:5">
      <c r="C85" s="30"/>
      <c r="D85" s="30"/>
      <c r="E85" s="30"/>
    </row>
    <row r="86" spans="3:5">
      <c r="C86" s="30"/>
      <c r="D86" s="30"/>
      <c r="E86" s="30"/>
    </row>
    <row r="87" spans="3:5">
      <c r="C87" s="30"/>
      <c r="D87" s="30"/>
      <c r="E87" s="30"/>
    </row>
    <row r="88" spans="3:5">
      <c r="C88" s="30"/>
      <c r="D88" s="30"/>
      <c r="E88" s="30"/>
    </row>
    <row r="89" spans="3:5">
      <c r="C89" s="30"/>
      <c r="D89" s="30"/>
      <c r="E89" s="30"/>
    </row>
  </sheetData>
  <mergeCells count="196">
    <mergeCell ref="C22:E22"/>
    <mergeCell ref="C23:E23"/>
    <mergeCell ref="C24:E24"/>
    <mergeCell ref="C25:E25"/>
    <mergeCell ref="C26:E26"/>
    <mergeCell ref="A42:C43"/>
    <mergeCell ref="A25:B25"/>
    <mergeCell ref="A40:J40"/>
    <mergeCell ref="D42:F42"/>
    <mergeCell ref="F35:O35"/>
    <mergeCell ref="N22:O22"/>
    <mergeCell ref="N23:O23"/>
    <mergeCell ref="N24:O24"/>
    <mergeCell ref="F25:H25"/>
    <mergeCell ref="I22:K22"/>
    <mergeCell ref="I23:K23"/>
    <mergeCell ref="L22:M22"/>
    <mergeCell ref="L25:M25"/>
    <mergeCell ref="F22:H22"/>
    <mergeCell ref="F23:H23"/>
    <mergeCell ref="F24:H24"/>
    <mergeCell ref="N25:O25"/>
    <mergeCell ref="N26:O26"/>
    <mergeCell ref="L26:M26"/>
    <mergeCell ref="I25:K25"/>
    <mergeCell ref="I26:K26"/>
    <mergeCell ref="I24:K24"/>
    <mergeCell ref="F26:H26"/>
    <mergeCell ref="L23:M23"/>
    <mergeCell ref="L24:M24"/>
    <mergeCell ref="L19:M19"/>
    <mergeCell ref="L20:M20"/>
    <mergeCell ref="L21:M21"/>
    <mergeCell ref="N18:O18"/>
    <mergeCell ref="N19:O19"/>
    <mergeCell ref="N20:O20"/>
    <mergeCell ref="N21:O21"/>
    <mergeCell ref="L18:M18"/>
    <mergeCell ref="F21:H21"/>
    <mergeCell ref="I18:K18"/>
    <mergeCell ref="I19:K19"/>
    <mergeCell ref="I20:K20"/>
    <mergeCell ref="I21:K21"/>
    <mergeCell ref="F18:H18"/>
    <mergeCell ref="F19:H19"/>
    <mergeCell ref="F20:H20"/>
    <mergeCell ref="A63:C64"/>
    <mergeCell ref="F63:I63"/>
    <mergeCell ref="F64:G64"/>
    <mergeCell ref="F36:O36"/>
    <mergeCell ref="G42:I42"/>
    <mergeCell ref="A49:C49"/>
    <mergeCell ref="A44:C44"/>
    <mergeCell ref="A47:C47"/>
    <mergeCell ref="A48:C48"/>
    <mergeCell ref="A45:C45"/>
    <mergeCell ref="L75:M75"/>
    <mergeCell ref="N75:O75"/>
    <mergeCell ref="D75:E75"/>
    <mergeCell ref="F75:G75"/>
    <mergeCell ref="H75:I75"/>
    <mergeCell ref="N63:O64"/>
    <mergeCell ref="D63:E64"/>
    <mergeCell ref="H65:I65"/>
    <mergeCell ref="A66:C66"/>
    <mergeCell ref="A65:C65"/>
    <mergeCell ref="D65:E65"/>
    <mergeCell ref="F65:G65"/>
    <mergeCell ref="H59:J59"/>
    <mergeCell ref="J75:K75"/>
    <mergeCell ref="A61:O61"/>
    <mergeCell ref="B59:C59"/>
    <mergeCell ref="D59:E59"/>
    <mergeCell ref="F59:G59"/>
    <mergeCell ref="A70:C70"/>
    <mergeCell ref="A67:C67"/>
    <mergeCell ref="A75:C75"/>
    <mergeCell ref="A73:C73"/>
    <mergeCell ref="A72:C72"/>
    <mergeCell ref="A71:C71"/>
    <mergeCell ref="A74:C74"/>
    <mergeCell ref="A69:C69"/>
    <mergeCell ref="M54:O54"/>
    <mergeCell ref="B54:C54"/>
    <mergeCell ref="F54:G54"/>
    <mergeCell ref="D54:E54"/>
    <mergeCell ref="K54:L54"/>
    <mergeCell ref="A68:C68"/>
    <mergeCell ref="H54:J54"/>
    <mergeCell ref="H64:I64"/>
    <mergeCell ref="L65:M65"/>
    <mergeCell ref="N65:O65"/>
    <mergeCell ref="K59:L59"/>
    <mergeCell ref="J65:K65"/>
    <mergeCell ref="J63:M63"/>
    <mergeCell ref="J64:K64"/>
    <mergeCell ref="L64:M64"/>
    <mergeCell ref="M59:O59"/>
    <mergeCell ref="D53:E53"/>
    <mergeCell ref="J42:L42"/>
    <mergeCell ref="M42:O42"/>
    <mergeCell ref="A51:O51"/>
    <mergeCell ref="F53:G53"/>
    <mergeCell ref="H53:J53"/>
    <mergeCell ref="K53:L53"/>
    <mergeCell ref="M53:O53"/>
    <mergeCell ref="B53:C53"/>
    <mergeCell ref="A46:C46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A3:O3"/>
    <mergeCell ref="A4:O4"/>
    <mergeCell ref="A5:O5"/>
    <mergeCell ref="A7:O7"/>
    <mergeCell ref="L9:M9"/>
    <mergeCell ref="N9:O9"/>
    <mergeCell ref="N10:O10"/>
    <mergeCell ref="N11:O11"/>
    <mergeCell ref="L10:M10"/>
    <mergeCell ref="A9:B9"/>
    <mergeCell ref="N13:O13"/>
    <mergeCell ref="I10:K10"/>
    <mergeCell ref="I11:K11"/>
    <mergeCell ref="C9:E9"/>
    <mergeCell ref="C10:E10"/>
    <mergeCell ref="C11:E11"/>
    <mergeCell ref="N14:O14"/>
    <mergeCell ref="L12:M12"/>
    <mergeCell ref="N15:O15"/>
    <mergeCell ref="L14:M14"/>
    <mergeCell ref="N12:O12"/>
    <mergeCell ref="I13:K13"/>
    <mergeCell ref="I14:K14"/>
    <mergeCell ref="A30:O30"/>
    <mergeCell ref="A28:O28"/>
    <mergeCell ref="B33:E33"/>
    <mergeCell ref="L13:M13"/>
    <mergeCell ref="F17:H17"/>
    <mergeCell ref="L15:M15"/>
    <mergeCell ref="L16:M16"/>
    <mergeCell ref="F15:H15"/>
    <mergeCell ref="F16:H16"/>
    <mergeCell ref="L17:M17"/>
    <mergeCell ref="F39:O39"/>
    <mergeCell ref="B38:E38"/>
    <mergeCell ref="B39:E39"/>
    <mergeCell ref="F38:O38"/>
    <mergeCell ref="F13:H13"/>
    <mergeCell ref="F14:H14"/>
    <mergeCell ref="F32:O32"/>
    <mergeCell ref="B32:E32"/>
    <mergeCell ref="N16:O16"/>
    <mergeCell ref="N17:O17"/>
    <mergeCell ref="I17:K17"/>
    <mergeCell ref="F9:H9"/>
    <mergeCell ref="F10:H10"/>
    <mergeCell ref="F11:H11"/>
    <mergeCell ref="F12:H12"/>
    <mergeCell ref="I15:K15"/>
    <mergeCell ref="I16:K16"/>
    <mergeCell ref="I9:K9"/>
    <mergeCell ref="L11:M11"/>
    <mergeCell ref="C12:E12"/>
    <mergeCell ref="C19:E19"/>
    <mergeCell ref="A10:B10"/>
    <mergeCell ref="A11:B11"/>
    <mergeCell ref="A12:B12"/>
    <mergeCell ref="A13:B13"/>
    <mergeCell ref="A14:B14"/>
    <mergeCell ref="C13:E13"/>
    <mergeCell ref="C14:E14"/>
    <mergeCell ref="A26:B26"/>
    <mergeCell ref="A18:B18"/>
    <mergeCell ref="A19:B19"/>
    <mergeCell ref="A20:B20"/>
    <mergeCell ref="A21:B21"/>
    <mergeCell ref="A23:B23"/>
    <mergeCell ref="A24:B24"/>
    <mergeCell ref="A22:B22"/>
    <mergeCell ref="C21:E21"/>
    <mergeCell ref="A15:B15"/>
    <mergeCell ref="A16:B16"/>
    <mergeCell ref="A17:B17"/>
    <mergeCell ref="C16:E16"/>
    <mergeCell ref="C17:E17"/>
    <mergeCell ref="C18:E18"/>
    <mergeCell ref="C15:E15"/>
    <mergeCell ref="C20:E20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50" orientation="landscape" horizontalDpi="300" verticalDpi="300" r:id="rId1"/>
  <headerFooter alignWithMargins="0">
    <oddHeader xml:space="preserve">&amp;C
&amp;"Times New Roman,обычный"&amp;16 &amp;14 13&amp;R&amp;"Times New Roman,обычный"&amp;14Продовження додатка 3
Таблиця 6  </oddHeader>
  </headerFooter>
  <rowBreaks count="1" manualBreakCount="1">
    <brk id="39" max="14" man="1"/>
  </rowBreaks>
  <ignoredErrors>
    <ignoredError sqref="L23:M26 O12:O26 D26:E26 F23:K23 D23:E23 O11 N11:N25 F25:K26 F24:H24 J24:K24" evalError="1"/>
    <ignoredError sqref="D49:G4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F71"/>
  <sheetViews>
    <sheetView view="pageBreakPreview" topLeftCell="A20" zoomScale="50" zoomScaleNormal="50" zoomScaleSheetLayoutView="50" workbookViewId="0"/>
  </sheetViews>
  <sheetFormatPr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41" t="s">
        <v>315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</row>
    <row r="3" spans="1:32" ht="45.75" customHeight="1">
      <c r="A3" s="395" t="s">
        <v>49</v>
      </c>
      <c r="B3" s="387" t="s">
        <v>139</v>
      </c>
      <c r="C3" s="388"/>
      <c r="D3" s="324" t="s">
        <v>140</v>
      </c>
      <c r="E3" s="325"/>
      <c r="F3" s="325"/>
      <c r="G3" s="324" t="s">
        <v>221</v>
      </c>
      <c r="H3" s="325"/>
      <c r="I3" s="325"/>
      <c r="J3" s="325"/>
      <c r="K3" s="325"/>
      <c r="L3" s="325"/>
      <c r="M3" s="325"/>
      <c r="N3" s="325"/>
      <c r="O3" s="325"/>
      <c r="P3" s="325"/>
      <c r="Q3" s="326"/>
      <c r="R3" s="260" t="s">
        <v>141</v>
      </c>
      <c r="S3" s="297"/>
      <c r="T3" s="297"/>
      <c r="U3" s="297"/>
      <c r="V3" s="297"/>
      <c r="W3" s="297"/>
      <c r="X3" s="297"/>
      <c r="Y3" s="297"/>
      <c r="Z3" s="261"/>
      <c r="AA3" s="235" t="s">
        <v>402</v>
      </c>
      <c r="AB3" s="248"/>
      <c r="AC3" s="248"/>
      <c r="AD3" s="235" t="s">
        <v>403</v>
      </c>
      <c r="AE3" s="248"/>
      <c r="AF3" s="248"/>
    </row>
    <row r="4" spans="1:32" ht="77.25" customHeight="1">
      <c r="A4" s="396"/>
      <c r="B4" s="391"/>
      <c r="C4" s="392"/>
      <c r="D4" s="327"/>
      <c r="E4" s="328"/>
      <c r="F4" s="328"/>
      <c r="G4" s="327"/>
      <c r="H4" s="328"/>
      <c r="I4" s="328"/>
      <c r="J4" s="328"/>
      <c r="K4" s="328"/>
      <c r="L4" s="328"/>
      <c r="M4" s="328"/>
      <c r="N4" s="328"/>
      <c r="O4" s="328"/>
      <c r="P4" s="328"/>
      <c r="Q4" s="329"/>
      <c r="R4" s="397" t="s">
        <v>452</v>
      </c>
      <c r="S4" s="398"/>
      <c r="T4" s="399"/>
      <c r="U4" s="397" t="s">
        <v>453</v>
      </c>
      <c r="V4" s="398"/>
      <c r="W4" s="399"/>
      <c r="X4" s="397" t="s">
        <v>454</v>
      </c>
      <c r="Y4" s="398"/>
      <c r="Z4" s="399"/>
      <c r="AA4" s="248"/>
      <c r="AB4" s="248"/>
      <c r="AC4" s="248"/>
      <c r="AD4" s="248"/>
      <c r="AE4" s="248"/>
      <c r="AF4" s="248"/>
    </row>
    <row r="5" spans="1:32" ht="18.75" customHeight="1">
      <c r="A5" s="100">
        <v>1</v>
      </c>
      <c r="B5" s="393">
        <v>2</v>
      </c>
      <c r="C5" s="394"/>
      <c r="D5" s="330">
        <v>3</v>
      </c>
      <c r="E5" s="331"/>
      <c r="F5" s="331"/>
      <c r="G5" s="330">
        <v>4</v>
      </c>
      <c r="H5" s="331"/>
      <c r="I5" s="331"/>
      <c r="J5" s="331"/>
      <c r="K5" s="331"/>
      <c r="L5" s="331"/>
      <c r="M5" s="331"/>
      <c r="N5" s="331"/>
      <c r="O5" s="331"/>
      <c r="P5" s="331"/>
      <c r="Q5" s="332"/>
      <c r="R5" s="330">
        <v>5</v>
      </c>
      <c r="S5" s="331"/>
      <c r="T5" s="332"/>
      <c r="U5" s="330">
        <v>6</v>
      </c>
      <c r="V5" s="331"/>
      <c r="W5" s="332"/>
      <c r="X5" s="400">
        <v>7</v>
      </c>
      <c r="Y5" s="401"/>
      <c r="Z5" s="402"/>
      <c r="AA5" s="400">
        <v>8</v>
      </c>
      <c r="AB5" s="401"/>
      <c r="AC5" s="402"/>
      <c r="AD5" s="400">
        <v>9</v>
      </c>
      <c r="AE5" s="401"/>
      <c r="AF5" s="402"/>
    </row>
    <row r="6" spans="1:32" ht="20.100000000000001" customHeight="1">
      <c r="A6" s="100"/>
      <c r="B6" s="348" t="s">
        <v>425</v>
      </c>
      <c r="C6" s="349"/>
      <c r="D6" s="355">
        <v>2013</v>
      </c>
      <c r="E6" s="356"/>
      <c r="F6" s="356"/>
      <c r="G6" s="355" t="s">
        <v>426</v>
      </c>
      <c r="H6" s="356"/>
      <c r="I6" s="356"/>
      <c r="J6" s="356"/>
      <c r="K6" s="356"/>
      <c r="L6" s="356"/>
      <c r="M6" s="356"/>
      <c r="N6" s="356"/>
      <c r="O6" s="356"/>
      <c r="P6" s="356"/>
      <c r="Q6" s="357"/>
      <c r="R6" s="351">
        <f>'I. Фін результат'!C19</f>
        <v>-19</v>
      </c>
      <c r="S6" s="352"/>
      <c r="T6" s="353"/>
      <c r="U6" s="351">
        <f>'I. Фін результат'!E19</f>
        <v>-9</v>
      </c>
      <c r="V6" s="352"/>
      <c r="W6" s="353"/>
      <c r="X6" s="351">
        <f>'I. Фін результат'!F19</f>
        <v>-14</v>
      </c>
      <c r="Y6" s="352"/>
      <c r="Z6" s="353"/>
      <c r="AA6" s="283">
        <f>X6-U6</f>
        <v>-5</v>
      </c>
      <c r="AB6" s="284"/>
      <c r="AC6" s="285"/>
      <c r="AD6" s="369" t="s">
        <v>413</v>
      </c>
      <c r="AE6" s="370"/>
      <c r="AF6" s="371"/>
    </row>
    <row r="7" spans="1:32" ht="20.100000000000001" customHeight="1">
      <c r="A7" s="100"/>
      <c r="B7" s="348"/>
      <c r="C7" s="349"/>
      <c r="D7" s="355"/>
      <c r="E7" s="356"/>
      <c r="F7" s="356"/>
      <c r="G7" s="355"/>
      <c r="H7" s="356"/>
      <c r="I7" s="356"/>
      <c r="J7" s="356"/>
      <c r="K7" s="356"/>
      <c r="L7" s="356"/>
      <c r="M7" s="356"/>
      <c r="N7" s="356"/>
      <c r="O7" s="356"/>
      <c r="P7" s="356"/>
      <c r="Q7" s="357"/>
      <c r="R7" s="351">
        <v>0</v>
      </c>
      <c r="S7" s="352"/>
      <c r="T7" s="353"/>
      <c r="U7" s="351">
        <v>0</v>
      </c>
      <c r="V7" s="352"/>
      <c r="W7" s="353"/>
      <c r="X7" s="351">
        <v>0</v>
      </c>
      <c r="Y7" s="352"/>
      <c r="Z7" s="353"/>
      <c r="AA7" s="283">
        <f>X7-U7</f>
        <v>0</v>
      </c>
      <c r="AB7" s="284"/>
      <c r="AC7" s="285"/>
      <c r="AD7" s="369" t="s">
        <v>413</v>
      </c>
      <c r="AE7" s="370"/>
      <c r="AF7" s="371"/>
    </row>
    <row r="8" spans="1:32" ht="20.100000000000001" customHeight="1">
      <c r="A8" s="100"/>
      <c r="B8" s="348"/>
      <c r="C8" s="349"/>
      <c r="D8" s="355"/>
      <c r="E8" s="356"/>
      <c r="F8" s="356"/>
      <c r="G8" s="355"/>
      <c r="H8" s="356"/>
      <c r="I8" s="356"/>
      <c r="J8" s="356"/>
      <c r="K8" s="356"/>
      <c r="L8" s="356"/>
      <c r="M8" s="356"/>
      <c r="N8" s="356"/>
      <c r="O8" s="356"/>
      <c r="P8" s="356"/>
      <c r="Q8" s="357"/>
      <c r="R8" s="351">
        <v>0</v>
      </c>
      <c r="S8" s="352"/>
      <c r="T8" s="353"/>
      <c r="U8" s="351">
        <v>0</v>
      </c>
      <c r="V8" s="352"/>
      <c r="W8" s="353"/>
      <c r="X8" s="351">
        <v>0</v>
      </c>
      <c r="Y8" s="352"/>
      <c r="Z8" s="353"/>
      <c r="AA8" s="283">
        <f>X8-U8</f>
        <v>0</v>
      </c>
      <c r="AB8" s="284"/>
      <c r="AC8" s="285"/>
      <c r="AD8" s="369" t="s">
        <v>413</v>
      </c>
      <c r="AE8" s="370"/>
      <c r="AF8" s="371"/>
    </row>
    <row r="9" spans="1:32" ht="20.100000000000001" customHeight="1">
      <c r="A9" s="100"/>
      <c r="B9" s="348"/>
      <c r="C9" s="349"/>
      <c r="D9" s="355"/>
      <c r="E9" s="356"/>
      <c r="F9" s="356"/>
      <c r="G9" s="355"/>
      <c r="H9" s="356"/>
      <c r="I9" s="356"/>
      <c r="J9" s="356"/>
      <c r="K9" s="356"/>
      <c r="L9" s="356"/>
      <c r="M9" s="356"/>
      <c r="N9" s="356"/>
      <c r="O9" s="356"/>
      <c r="P9" s="356"/>
      <c r="Q9" s="357"/>
      <c r="R9" s="351">
        <v>0</v>
      </c>
      <c r="S9" s="352"/>
      <c r="T9" s="353"/>
      <c r="U9" s="351">
        <v>0</v>
      </c>
      <c r="V9" s="352"/>
      <c r="W9" s="353"/>
      <c r="X9" s="351">
        <v>0</v>
      </c>
      <c r="Y9" s="352"/>
      <c r="Z9" s="353"/>
      <c r="AA9" s="283">
        <f>X9-U9</f>
        <v>0</v>
      </c>
      <c r="AB9" s="284"/>
      <c r="AC9" s="285"/>
      <c r="AD9" s="369" t="s">
        <v>413</v>
      </c>
      <c r="AE9" s="370"/>
      <c r="AF9" s="371"/>
    </row>
    <row r="10" spans="1:32" ht="24.95" customHeight="1">
      <c r="A10" s="359" t="s">
        <v>53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1"/>
      <c r="R10" s="287">
        <f>SUM(R6:R9)</f>
        <v>-19</v>
      </c>
      <c r="S10" s="288"/>
      <c r="T10" s="289"/>
      <c r="U10" s="287">
        <f>SUM(U6:U9)</f>
        <v>-9</v>
      </c>
      <c r="V10" s="288"/>
      <c r="W10" s="289"/>
      <c r="X10" s="287">
        <f>SUM(X6:X9)</f>
        <v>-14</v>
      </c>
      <c r="Y10" s="288"/>
      <c r="Z10" s="289"/>
      <c r="AA10" s="372">
        <f>X10-U10</f>
        <v>-5</v>
      </c>
      <c r="AB10" s="373"/>
      <c r="AC10" s="374"/>
      <c r="AD10" s="381" t="s">
        <v>413</v>
      </c>
      <c r="AE10" s="382"/>
      <c r="AF10" s="383"/>
    </row>
    <row r="11" spans="1:32" ht="11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4"/>
      <c r="AF11" s="104"/>
    </row>
    <row r="12" spans="1:32" ht="10.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4"/>
      <c r="O12" s="34"/>
      <c r="P12" s="34"/>
      <c r="Q12" s="34"/>
      <c r="R12" s="56"/>
      <c r="S12" s="56"/>
      <c r="T12" s="56"/>
      <c r="U12" s="56"/>
      <c r="V12" s="56"/>
      <c r="W12" s="56"/>
      <c r="X12" s="57"/>
      <c r="Y12" s="57"/>
      <c r="Z12" s="57"/>
      <c r="AA12" s="57"/>
      <c r="AB12" s="57"/>
      <c r="AC12" s="57"/>
      <c r="AD12" s="57"/>
      <c r="AE12" s="105"/>
      <c r="AF12" s="105"/>
    </row>
    <row r="13" spans="1:32" s="41" customFormat="1" ht="18.75" customHeight="1">
      <c r="C13" s="41" t="s">
        <v>316</v>
      </c>
    </row>
    <row r="14" spans="1:32" s="41" customFormat="1" ht="18.75" customHeight="1"/>
    <row r="15" spans="1:32" ht="45.75" customHeight="1">
      <c r="A15" s="336" t="s">
        <v>49</v>
      </c>
      <c r="B15" s="387" t="s">
        <v>142</v>
      </c>
      <c r="C15" s="388"/>
      <c r="D15" s="235" t="s">
        <v>139</v>
      </c>
      <c r="E15" s="235"/>
      <c r="F15" s="235"/>
      <c r="G15" s="235"/>
      <c r="H15" s="324" t="s">
        <v>221</v>
      </c>
      <c r="I15" s="325"/>
      <c r="J15" s="325"/>
      <c r="K15" s="325"/>
      <c r="L15" s="325"/>
      <c r="M15" s="325"/>
      <c r="N15" s="325"/>
      <c r="O15" s="326"/>
      <c r="P15" s="324" t="s">
        <v>342</v>
      </c>
      <c r="Q15" s="326"/>
      <c r="R15" s="260" t="s">
        <v>141</v>
      </c>
      <c r="S15" s="297"/>
      <c r="T15" s="297"/>
      <c r="U15" s="297"/>
      <c r="V15" s="297"/>
      <c r="W15" s="297"/>
      <c r="X15" s="297"/>
      <c r="Y15" s="297"/>
      <c r="Z15" s="261"/>
      <c r="AA15" s="235" t="s">
        <v>402</v>
      </c>
      <c r="AB15" s="248"/>
      <c r="AC15" s="248"/>
      <c r="AD15" s="235" t="s">
        <v>403</v>
      </c>
      <c r="AE15" s="248"/>
      <c r="AF15" s="248"/>
    </row>
    <row r="16" spans="1:32" ht="24.95" customHeight="1">
      <c r="A16" s="336"/>
      <c r="B16" s="389"/>
      <c r="C16" s="390"/>
      <c r="D16" s="235"/>
      <c r="E16" s="235"/>
      <c r="F16" s="235"/>
      <c r="G16" s="235"/>
      <c r="H16" s="337"/>
      <c r="I16" s="338"/>
      <c r="J16" s="338"/>
      <c r="K16" s="338"/>
      <c r="L16" s="338"/>
      <c r="M16" s="338"/>
      <c r="N16" s="338"/>
      <c r="O16" s="339"/>
      <c r="P16" s="337"/>
      <c r="Q16" s="339"/>
      <c r="R16" s="324" t="s">
        <v>455</v>
      </c>
      <c r="S16" s="325"/>
      <c r="T16" s="326"/>
      <c r="U16" s="324" t="s">
        <v>453</v>
      </c>
      <c r="V16" s="325"/>
      <c r="W16" s="326"/>
      <c r="X16" s="324" t="s">
        <v>454</v>
      </c>
      <c r="Y16" s="376"/>
      <c r="Z16" s="377"/>
      <c r="AA16" s="248"/>
      <c r="AB16" s="248"/>
      <c r="AC16" s="248"/>
      <c r="AD16" s="248"/>
      <c r="AE16" s="248"/>
      <c r="AF16" s="248"/>
    </row>
    <row r="17" spans="1:32" ht="48" customHeight="1">
      <c r="A17" s="336"/>
      <c r="B17" s="391"/>
      <c r="C17" s="392"/>
      <c r="D17" s="235"/>
      <c r="E17" s="235"/>
      <c r="F17" s="235"/>
      <c r="G17" s="235"/>
      <c r="H17" s="327"/>
      <c r="I17" s="328"/>
      <c r="J17" s="328"/>
      <c r="K17" s="328"/>
      <c r="L17" s="328"/>
      <c r="M17" s="328"/>
      <c r="N17" s="328"/>
      <c r="O17" s="329"/>
      <c r="P17" s="327"/>
      <c r="Q17" s="329"/>
      <c r="R17" s="327"/>
      <c r="S17" s="328"/>
      <c r="T17" s="329"/>
      <c r="U17" s="327"/>
      <c r="V17" s="328"/>
      <c r="W17" s="329"/>
      <c r="X17" s="378"/>
      <c r="Y17" s="379"/>
      <c r="Z17" s="380"/>
      <c r="AA17" s="248"/>
      <c r="AB17" s="248"/>
      <c r="AC17" s="248"/>
      <c r="AD17" s="248"/>
      <c r="AE17" s="248"/>
      <c r="AF17" s="248"/>
    </row>
    <row r="18" spans="1:32" ht="18.75" customHeight="1">
      <c r="A18" s="64">
        <v>1</v>
      </c>
      <c r="B18" s="393">
        <v>2</v>
      </c>
      <c r="C18" s="394"/>
      <c r="D18" s="347">
        <v>3</v>
      </c>
      <c r="E18" s="347"/>
      <c r="F18" s="347"/>
      <c r="G18" s="347"/>
      <c r="H18" s="330">
        <v>4</v>
      </c>
      <c r="I18" s="331"/>
      <c r="J18" s="331"/>
      <c r="K18" s="331"/>
      <c r="L18" s="331"/>
      <c r="M18" s="331"/>
      <c r="N18" s="331"/>
      <c r="O18" s="332"/>
      <c r="P18" s="330">
        <v>5</v>
      </c>
      <c r="Q18" s="332"/>
      <c r="R18" s="330">
        <v>6</v>
      </c>
      <c r="S18" s="331"/>
      <c r="T18" s="332"/>
      <c r="U18" s="330">
        <v>7</v>
      </c>
      <c r="V18" s="331"/>
      <c r="W18" s="332"/>
      <c r="X18" s="330">
        <v>8</v>
      </c>
      <c r="Y18" s="331"/>
      <c r="Z18" s="332"/>
      <c r="AA18" s="330">
        <v>9</v>
      </c>
      <c r="AB18" s="331"/>
      <c r="AC18" s="332"/>
      <c r="AD18" s="330">
        <v>10</v>
      </c>
      <c r="AE18" s="331"/>
      <c r="AF18" s="332"/>
    </row>
    <row r="19" spans="1:32" ht="20.100000000000001" customHeight="1">
      <c r="A19" s="91"/>
      <c r="B19" s="340"/>
      <c r="C19" s="341"/>
      <c r="D19" s="350"/>
      <c r="E19" s="350"/>
      <c r="F19" s="350"/>
      <c r="G19" s="350"/>
      <c r="H19" s="342"/>
      <c r="I19" s="343"/>
      <c r="J19" s="343"/>
      <c r="K19" s="343"/>
      <c r="L19" s="343"/>
      <c r="M19" s="343"/>
      <c r="N19" s="343"/>
      <c r="O19" s="344"/>
      <c r="P19" s="345"/>
      <c r="Q19" s="346"/>
      <c r="R19" s="283">
        <v>0</v>
      </c>
      <c r="S19" s="284"/>
      <c r="T19" s="285"/>
      <c r="U19" s="283">
        <v>0</v>
      </c>
      <c r="V19" s="284"/>
      <c r="W19" s="285"/>
      <c r="X19" s="283">
        <v>0</v>
      </c>
      <c r="Y19" s="284"/>
      <c r="Z19" s="285"/>
      <c r="AA19" s="283">
        <f>X19-U19</f>
        <v>0</v>
      </c>
      <c r="AB19" s="284"/>
      <c r="AC19" s="285"/>
      <c r="AD19" s="333">
        <v>0</v>
      </c>
      <c r="AE19" s="334"/>
      <c r="AF19" s="335"/>
    </row>
    <row r="20" spans="1:32" ht="20.100000000000001" customHeight="1">
      <c r="A20" s="91"/>
      <c r="B20" s="340"/>
      <c r="C20" s="341"/>
      <c r="D20" s="350"/>
      <c r="E20" s="350"/>
      <c r="F20" s="350"/>
      <c r="G20" s="350"/>
      <c r="H20" s="342"/>
      <c r="I20" s="343"/>
      <c r="J20" s="343"/>
      <c r="K20" s="343"/>
      <c r="L20" s="343"/>
      <c r="M20" s="343"/>
      <c r="N20" s="343"/>
      <c r="O20" s="344"/>
      <c r="P20" s="345"/>
      <c r="Q20" s="346"/>
      <c r="R20" s="283">
        <v>0</v>
      </c>
      <c r="S20" s="284"/>
      <c r="T20" s="285"/>
      <c r="U20" s="283">
        <v>0</v>
      </c>
      <c r="V20" s="284"/>
      <c r="W20" s="285"/>
      <c r="X20" s="283">
        <v>0</v>
      </c>
      <c r="Y20" s="284"/>
      <c r="Z20" s="285"/>
      <c r="AA20" s="283">
        <f>X20-U20</f>
        <v>0</v>
      </c>
      <c r="AB20" s="284"/>
      <c r="AC20" s="285"/>
      <c r="AD20" s="333">
        <v>0</v>
      </c>
      <c r="AE20" s="334"/>
      <c r="AF20" s="335"/>
    </row>
    <row r="21" spans="1:32" ht="20.100000000000001" customHeight="1">
      <c r="A21" s="91"/>
      <c r="B21" s="340"/>
      <c r="C21" s="341"/>
      <c r="D21" s="350"/>
      <c r="E21" s="350"/>
      <c r="F21" s="350"/>
      <c r="G21" s="350"/>
      <c r="H21" s="342"/>
      <c r="I21" s="343"/>
      <c r="J21" s="343"/>
      <c r="K21" s="343"/>
      <c r="L21" s="343"/>
      <c r="M21" s="343"/>
      <c r="N21" s="343"/>
      <c r="O21" s="344"/>
      <c r="P21" s="345"/>
      <c r="Q21" s="346"/>
      <c r="R21" s="283">
        <v>0</v>
      </c>
      <c r="S21" s="284"/>
      <c r="T21" s="285"/>
      <c r="U21" s="283">
        <v>0</v>
      </c>
      <c r="V21" s="284"/>
      <c r="W21" s="285"/>
      <c r="X21" s="283">
        <v>0</v>
      </c>
      <c r="Y21" s="284"/>
      <c r="Z21" s="285"/>
      <c r="AA21" s="283">
        <f>X21-U21</f>
        <v>0</v>
      </c>
      <c r="AB21" s="284"/>
      <c r="AC21" s="285"/>
      <c r="AD21" s="333">
        <v>0</v>
      </c>
      <c r="AE21" s="334"/>
      <c r="AF21" s="335"/>
    </row>
    <row r="22" spans="1:32" ht="20.100000000000001" customHeight="1">
      <c r="A22" s="91"/>
      <c r="B22" s="340"/>
      <c r="C22" s="341"/>
      <c r="D22" s="350"/>
      <c r="E22" s="350"/>
      <c r="F22" s="350"/>
      <c r="G22" s="350"/>
      <c r="H22" s="342"/>
      <c r="I22" s="343"/>
      <c r="J22" s="343"/>
      <c r="K22" s="343"/>
      <c r="L22" s="343"/>
      <c r="M22" s="343"/>
      <c r="N22" s="343"/>
      <c r="O22" s="344"/>
      <c r="P22" s="345"/>
      <c r="Q22" s="346"/>
      <c r="R22" s="283">
        <v>0</v>
      </c>
      <c r="S22" s="284"/>
      <c r="T22" s="285"/>
      <c r="U22" s="283">
        <v>0</v>
      </c>
      <c r="V22" s="284"/>
      <c r="W22" s="285"/>
      <c r="X22" s="283">
        <v>0</v>
      </c>
      <c r="Y22" s="284"/>
      <c r="Z22" s="285"/>
      <c r="AA22" s="283">
        <f>X22-U22</f>
        <v>0</v>
      </c>
      <c r="AB22" s="284"/>
      <c r="AC22" s="285"/>
      <c r="AD22" s="333">
        <v>0</v>
      </c>
      <c r="AE22" s="334"/>
      <c r="AF22" s="335"/>
    </row>
    <row r="23" spans="1:32" ht="24.95" customHeight="1">
      <c r="A23" s="359" t="s">
        <v>53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1"/>
      <c r="R23" s="287">
        <f>SUM(R19:R22)</f>
        <v>0</v>
      </c>
      <c r="S23" s="288"/>
      <c r="T23" s="289"/>
      <c r="U23" s="287">
        <f>SUM(U19:U22)</f>
        <v>0</v>
      </c>
      <c r="V23" s="288"/>
      <c r="W23" s="289"/>
      <c r="X23" s="287">
        <f>SUM(X19:X22)</f>
        <v>0</v>
      </c>
      <c r="Y23" s="288"/>
      <c r="Z23" s="289"/>
      <c r="AA23" s="372">
        <f>X23-U23</f>
        <v>0</v>
      </c>
      <c r="AB23" s="373"/>
      <c r="AC23" s="374"/>
      <c r="AD23" s="416">
        <v>0</v>
      </c>
      <c r="AE23" s="417"/>
      <c r="AF23" s="418"/>
    </row>
    <row r="24" spans="1:3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R24" s="29"/>
      <c r="S24" s="29"/>
      <c r="T24" s="29"/>
      <c r="U24" s="29"/>
      <c r="V24" s="29"/>
      <c r="AF24" s="29"/>
    </row>
    <row r="25" spans="1:32" ht="16.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R25" s="29"/>
      <c r="S25" s="29"/>
      <c r="T25" s="29"/>
      <c r="U25" s="29"/>
      <c r="V25" s="29"/>
      <c r="AF25" s="29"/>
    </row>
    <row r="26" spans="1:32" s="41" customFormat="1" ht="18.75" customHeight="1">
      <c r="C26" s="41" t="s">
        <v>150</v>
      </c>
    </row>
    <row r="27" spans="1:32">
      <c r="A27" s="26"/>
      <c r="B27" s="26"/>
      <c r="C27" s="26"/>
      <c r="D27" s="26"/>
      <c r="E27" s="26"/>
      <c r="F27" s="26"/>
      <c r="G27" s="26"/>
      <c r="H27" s="26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26"/>
      <c r="Z27" s="375"/>
      <c r="AA27" s="375"/>
      <c r="AB27" s="375"/>
      <c r="AD27" s="419" t="s">
        <v>404</v>
      </c>
      <c r="AE27" s="419"/>
      <c r="AF27" s="419"/>
    </row>
    <row r="28" spans="1:32" ht="24.95" customHeight="1">
      <c r="A28" s="395" t="s">
        <v>49</v>
      </c>
      <c r="B28" s="387" t="s">
        <v>171</v>
      </c>
      <c r="C28" s="424"/>
      <c r="D28" s="424"/>
      <c r="E28" s="424"/>
      <c r="F28" s="424"/>
      <c r="G28" s="424"/>
      <c r="H28" s="424"/>
      <c r="I28" s="424"/>
      <c r="J28" s="424"/>
      <c r="K28" s="424"/>
      <c r="L28" s="388"/>
      <c r="M28" s="315" t="s">
        <v>52</v>
      </c>
      <c r="N28" s="316"/>
      <c r="O28" s="316"/>
      <c r="P28" s="317"/>
      <c r="Q28" s="315" t="s">
        <v>80</v>
      </c>
      <c r="R28" s="316"/>
      <c r="S28" s="316"/>
      <c r="T28" s="317"/>
      <c r="U28" s="315" t="s">
        <v>202</v>
      </c>
      <c r="V28" s="316"/>
      <c r="W28" s="316"/>
      <c r="X28" s="317"/>
      <c r="Y28" s="315" t="s">
        <v>109</v>
      </c>
      <c r="Z28" s="316"/>
      <c r="AA28" s="316"/>
      <c r="AB28" s="317"/>
      <c r="AC28" s="315" t="s">
        <v>53</v>
      </c>
      <c r="AD28" s="316"/>
      <c r="AE28" s="316"/>
      <c r="AF28" s="317"/>
    </row>
    <row r="29" spans="1:32" ht="24.95" customHeight="1">
      <c r="A29" s="423"/>
      <c r="B29" s="389"/>
      <c r="C29" s="425"/>
      <c r="D29" s="425"/>
      <c r="E29" s="425"/>
      <c r="F29" s="425"/>
      <c r="G29" s="425"/>
      <c r="H29" s="425"/>
      <c r="I29" s="425"/>
      <c r="J29" s="425"/>
      <c r="K29" s="425"/>
      <c r="L29" s="390"/>
      <c r="M29" s="384" t="s">
        <v>167</v>
      </c>
      <c r="N29" s="384" t="s">
        <v>168</v>
      </c>
      <c r="O29" s="384" t="s">
        <v>184</v>
      </c>
      <c r="P29" s="384" t="s">
        <v>185</v>
      </c>
      <c r="Q29" s="384" t="s">
        <v>167</v>
      </c>
      <c r="R29" s="384" t="s">
        <v>168</v>
      </c>
      <c r="S29" s="384" t="s">
        <v>184</v>
      </c>
      <c r="T29" s="384" t="s">
        <v>185</v>
      </c>
      <c r="U29" s="384" t="s">
        <v>167</v>
      </c>
      <c r="V29" s="384" t="s">
        <v>168</v>
      </c>
      <c r="W29" s="384" t="s">
        <v>184</v>
      </c>
      <c r="X29" s="384" t="s">
        <v>185</v>
      </c>
      <c r="Y29" s="384" t="s">
        <v>167</v>
      </c>
      <c r="Z29" s="384" t="s">
        <v>168</v>
      </c>
      <c r="AA29" s="384" t="s">
        <v>184</v>
      </c>
      <c r="AB29" s="384" t="s">
        <v>185</v>
      </c>
      <c r="AC29" s="384" t="s">
        <v>167</v>
      </c>
      <c r="AD29" s="384" t="s">
        <v>168</v>
      </c>
      <c r="AE29" s="384" t="s">
        <v>184</v>
      </c>
      <c r="AF29" s="384" t="s">
        <v>185</v>
      </c>
    </row>
    <row r="30" spans="1:32" ht="24.95" customHeight="1">
      <c r="A30" s="396"/>
      <c r="B30" s="391"/>
      <c r="C30" s="426"/>
      <c r="D30" s="426"/>
      <c r="E30" s="426"/>
      <c r="F30" s="426"/>
      <c r="G30" s="426"/>
      <c r="H30" s="426"/>
      <c r="I30" s="426"/>
      <c r="J30" s="426"/>
      <c r="K30" s="426"/>
      <c r="L30" s="392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5"/>
      <c r="AF30" s="385"/>
    </row>
    <row r="31" spans="1:32" ht="18.75" customHeight="1">
      <c r="A31" s="101">
        <v>1</v>
      </c>
      <c r="B31" s="386">
        <v>2</v>
      </c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90">
        <v>3</v>
      </c>
      <c r="N31" s="90">
        <v>4</v>
      </c>
      <c r="O31" s="90">
        <v>5</v>
      </c>
      <c r="P31" s="90">
        <v>6</v>
      </c>
      <c r="Q31" s="90">
        <v>7</v>
      </c>
      <c r="R31" s="90">
        <v>8</v>
      </c>
      <c r="S31" s="90">
        <v>9</v>
      </c>
      <c r="T31" s="90">
        <v>10</v>
      </c>
      <c r="U31" s="90">
        <v>11</v>
      </c>
      <c r="V31" s="90">
        <v>12</v>
      </c>
      <c r="W31" s="90">
        <v>13</v>
      </c>
      <c r="X31" s="90">
        <v>14</v>
      </c>
      <c r="Y31" s="90">
        <v>15</v>
      </c>
      <c r="Z31" s="90">
        <v>16</v>
      </c>
      <c r="AA31" s="90">
        <v>17</v>
      </c>
      <c r="AB31" s="90">
        <v>18</v>
      </c>
      <c r="AC31" s="90">
        <v>19</v>
      </c>
      <c r="AD31" s="90">
        <v>20</v>
      </c>
      <c r="AE31" s="90">
        <v>21</v>
      </c>
      <c r="AF31" s="90">
        <v>22</v>
      </c>
    </row>
    <row r="32" spans="1:32" ht="20.100000000000001" customHeight="1">
      <c r="A32" s="102"/>
      <c r="B32" s="406"/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112">
        <v>0</v>
      </c>
      <c r="N32" s="112">
        <v>0</v>
      </c>
      <c r="O32" s="112">
        <v>0</v>
      </c>
      <c r="P32" s="163" t="s">
        <v>413</v>
      </c>
      <c r="Q32" s="112">
        <v>0</v>
      </c>
      <c r="R32" s="112">
        <v>0</v>
      </c>
      <c r="S32" s="112">
        <f>R32-Q32</f>
        <v>0</v>
      </c>
      <c r="T32" s="163" t="s">
        <v>413</v>
      </c>
      <c r="U32" s="178"/>
      <c r="V32" s="112"/>
      <c r="W32" s="112">
        <f>V32-U32</f>
        <v>0</v>
      </c>
      <c r="X32" s="163" t="s">
        <v>413</v>
      </c>
      <c r="Y32" s="112"/>
      <c r="Z32" s="112"/>
      <c r="AA32" s="112">
        <f>Z32-Y32</f>
        <v>0</v>
      </c>
      <c r="AB32" s="163" t="s">
        <v>413</v>
      </c>
      <c r="AC32" s="112">
        <f t="shared" ref="AC32:AD35" si="0">SUM(M32,Q32,U32,Y32)</f>
        <v>0</v>
      </c>
      <c r="AD32" s="112">
        <f t="shared" si="0"/>
        <v>0</v>
      </c>
      <c r="AE32" s="112">
        <f>AD32-AC32</f>
        <v>0</v>
      </c>
      <c r="AF32" s="163" t="s">
        <v>413</v>
      </c>
    </row>
    <row r="33" spans="1:32" ht="20.100000000000001" customHeight="1">
      <c r="A33" s="102"/>
      <c r="B33" s="406" t="s">
        <v>442</v>
      </c>
      <c r="C33" s="406"/>
      <c r="D33" s="406"/>
      <c r="E33" s="406"/>
      <c r="F33" s="406"/>
      <c r="G33" s="406"/>
      <c r="H33" s="406"/>
      <c r="I33" s="406"/>
      <c r="J33" s="406"/>
      <c r="K33" s="406"/>
      <c r="L33" s="406"/>
      <c r="M33" s="112">
        <v>0</v>
      </c>
      <c r="N33" s="112">
        <v>0</v>
      </c>
      <c r="O33" s="112">
        <v>0</v>
      </c>
      <c r="P33" s="163" t="s">
        <v>413</v>
      </c>
      <c r="Q33" s="112"/>
      <c r="R33" s="112">
        <v>0</v>
      </c>
      <c r="S33" s="112">
        <f>R33-Q33</f>
        <v>0</v>
      </c>
      <c r="T33" s="163" t="s">
        <v>413</v>
      </c>
      <c r="U33" s="178">
        <f>'IV. Кап. інвестиції'!E10</f>
        <v>94</v>
      </c>
      <c r="V33" s="112">
        <f>'IV. Кап. інвестиції'!F10</f>
        <v>160</v>
      </c>
      <c r="W33" s="112">
        <f>V33-U33</f>
        <v>66</v>
      </c>
      <c r="X33" s="163">
        <f>V33/U33*100</f>
        <v>170.21276595744681</v>
      </c>
      <c r="Y33" s="112"/>
      <c r="Z33" s="112"/>
      <c r="AA33" s="112">
        <f>Z33-Y33</f>
        <v>0</v>
      </c>
      <c r="AB33" s="163" t="s">
        <v>413</v>
      </c>
      <c r="AC33" s="112">
        <f t="shared" si="0"/>
        <v>94</v>
      </c>
      <c r="AD33" s="112">
        <f t="shared" si="0"/>
        <v>160</v>
      </c>
      <c r="AE33" s="112">
        <f>AD33-AC33</f>
        <v>66</v>
      </c>
      <c r="AF33" s="163">
        <f>AD33/AC33*100</f>
        <v>170.21276595744681</v>
      </c>
    </row>
    <row r="34" spans="1:32" ht="20.100000000000001" customHeight="1">
      <c r="A34" s="102"/>
      <c r="B34" s="406"/>
      <c r="C34" s="406"/>
      <c r="D34" s="406"/>
      <c r="E34" s="406"/>
      <c r="F34" s="406"/>
      <c r="G34" s="406"/>
      <c r="H34" s="406"/>
      <c r="I34" s="406"/>
      <c r="J34" s="406"/>
      <c r="K34" s="406"/>
      <c r="L34" s="406"/>
      <c r="M34" s="112"/>
      <c r="N34" s="112"/>
      <c r="O34" s="112">
        <f>N34-M34</f>
        <v>0</v>
      </c>
      <c r="P34" s="163" t="s">
        <v>413</v>
      </c>
      <c r="Q34" s="112">
        <v>0</v>
      </c>
      <c r="R34" s="112">
        <v>0</v>
      </c>
      <c r="S34" s="112">
        <f>R34-Q34</f>
        <v>0</v>
      </c>
      <c r="T34" s="163" t="s">
        <v>413</v>
      </c>
      <c r="U34" s="178" t="s">
        <v>413</v>
      </c>
      <c r="V34" s="112">
        <v>0</v>
      </c>
      <c r="W34" s="112" t="s">
        <v>413</v>
      </c>
      <c r="X34" s="163" t="s">
        <v>413</v>
      </c>
      <c r="Y34" s="112"/>
      <c r="Z34" s="112"/>
      <c r="AA34" s="112">
        <f>Z34-Y34</f>
        <v>0</v>
      </c>
      <c r="AB34" s="163" t="s">
        <v>413</v>
      </c>
      <c r="AC34" s="112">
        <f t="shared" si="0"/>
        <v>0</v>
      </c>
      <c r="AD34" s="112">
        <f t="shared" si="0"/>
        <v>0</v>
      </c>
      <c r="AE34" s="112">
        <f>AD34-AC34</f>
        <v>0</v>
      </c>
      <c r="AF34" s="163" t="s">
        <v>413</v>
      </c>
    </row>
    <row r="35" spans="1:32" ht="20.100000000000001" customHeight="1">
      <c r="A35" s="102"/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112"/>
      <c r="N35" s="112"/>
      <c r="O35" s="112">
        <f>N35-M35</f>
        <v>0</v>
      </c>
      <c r="P35" s="163" t="s">
        <v>413</v>
      </c>
      <c r="Q35" s="112">
        <v>0</v>
      </c>
      <c r="R35" s="112">
        <v>0</v>
      </c>
      <c r="S35" s="112">
        <f>R35-Q35</f>
        <v>0</v>
      </c>
      <c r="T35" s="163" t="s">
        <v>413</v>
      </c>
      <c r="U35" s="178" t="s">
        <v>413</v>
      </c>
      <c r="V35" s="112">
        <v>0</v>
      </c>
      <c r="W35" s="112" t="s">
        <v>413</v>
      </c>
      <c r="X35" s="163" t="s">
        <v>413</v>
      </c>
      <c r="Y35" s="112"/>
      <c r="Z35" s="112"/>
      <c r="AA35" s="112">
        <f>Z35-Y35</f>
        <v>0</v>
      </c>
      <c r="AB35" s="163" t="s">
        <v>413</v>
      </c>
      <c r="AC35" s="112">
        <f t="shared" si="0"/>
        <v>0</v>
      </c>
      <c r="AD35" s="112">
        <f t="shared" si="0"/>
        <v>0</v>
      </c>
      <c r="AE35" s="112">
        <f>AD35-AC35</f>
        <v>0</v>
      </c>
      <c r="AF35" s="163" t="s">
        <v>413</v>
      </c>
    </row>
    <row r="36" spans="1:32" ht="24.95" customHeight="1">
      <c r="A36" s="409" t="s">
        <v>53</v>
      </c>
      <c r="B36" s="410"/>
      <c r="C36" s="410"/>
      <c r="D36" s="410"/>
      <c r="E36" s="410"/>
      <c r="F36" s="410"/>
      <c r="G36" s="410"/>
      <c r="H36" s="410"/>
      <c r="I36" s="410"/>
      <c r="J36" s="410"/>
      <c r="K36" s="410"/>
      <c r="L36" s="411"/>
      <c r="M36" s="162">
        <f>SUM(M32:M35)</f>
        <v>0</v>
      </c>
      <c r="N36" s="162">
        <f>SUM(N32:N35)</f>
        <v>0</v>
      </c>
      <c r="O36" s="141">
        <f>SUM(O32:O35)</f>
        <v>0</v>
      </c>
      <c r="P36" s="164" t="s">
        <v>413</v>
      </c>
      <c r="Q36" s="141">
        <f>SUM(Q32:Q35)</f>
        <v>0</v>
      </c>
      <c r="R36" s="162">
        <v>0</v>
      </c>
      <c r="S36" s="141">
        <f>SUM(S32:S35)</f>
        <v>0</v>
      </c>
      <c r="T36" s="164" t="s">
        <v>413</v>
      </c>
      <c r="U36" s="162">
        <f t="shared" ref="U36:AA36" si="1">SUM(U32:U35)</f>
        <v>94</v>
      </c>
      <c r="V36" s="162">
        <f t="shared" si="1"/>
        <v>160</v>
      </c>
      <c r="W36" s="162">
        <f t="shared" si="1"/>
        <v>66</v>
      </c>
      <c r="X36" s="162">
        <f t="shared" si="1"/>
        <v>170.21276595744681</v>
      </c>
      <c r="Y36" s="162">
        <f t="shared" si="1"/>
        <v>0</v>
      </c>
      <c r="Z36" s="162">
        <f t="shared" si="1"/>
        <v>0</v>
      </c>
      <c r="AA36" s="141">
        <f t="shared" si="1"/>
        <v>0</v>
      </c>
      <c r="AB36" s="164" t="s">
        <v>413</v>
      </c>
      <c r="AC36" s="162">
        <f>SUM(AC32:AC35)</f>
        <v>94</v>
      </c>
      <c r="AD36" s="162">
        <f>SUM(AD32:AD35)</f>
        <v>160</v>
      </c>
      <c r="AE36" s="141">
        <f>SUM(AE32:AE35)</f>
        <v>66</v>
      </c>
      <c r="AF36" s="164">
        <f>AD36/AC36*100</f>
        <v>170.21276595744681</v>
      </c>
    </row>
    <row r="37" spans="1:32" ht="24.95" customHeight="1">
      <c r="A37" s="403" t="s">
        <v>54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5"/>
      <c r="M37" s="179" t="s">
        <v>413</v>
      </c>
      <c r="N37" s="179" t="s">
        <v>413</v>
      </c>
      <c r="O37" s="179" t="s">
        <v>413</v>
      </c>
      <c r="P37" s="179" t="s">
        <v>413</v>
      </c>
      <c r="Q37" s="179" t="s">
        <v>413</v>
      </c>
      <c r="R37" s="179" t="s">
        <v>413</v>
      </c>
      <c r="S37" s="179" t="s">
        <v>413</v>
      </c>
      <c r="T37" s="179" t="s">
        <v>413</v>
      </c>
      <c r="U37" s="179" t="s">
        <v>413</v>
      </c>
      <c r="V37" s="179" t="s">
        <v>413</v>
      </c>
      <c r="W37" s="163" t="s">
        <v>413</v>
      </c>
      <c r="X37" s="163" t="s">
        <v>413</v>
      </c>
      <c r="Y37" s="179" t="s">
        <v>413</v>
      </c>
      <c r="Z37" s="179" t="s">
        <v>413</v>
      </c>
      <c r="AA37" s="163" t="s">
        <v>413</v>
      </c>
      <c r="AB37" s="163" t="s">
        <v>413</v>
      </c>
      <c r="AC37" s="179" t="s">
        <v>413</v>
      </c>
      <c r="AD37" s="179" t="s">
        <v>413</v>
      </c>
      <c r="AE37" s="163" t="s">
        <v>413</v>
      </c>
      <c r="AF37" s="163" t="s">
        <v>413</v>
      </c>
    </row>
    <row r="38" spans="1:32" ht="15" customHeight="1">
      <c r="A38" s="17"/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32" ht="15" customHeight="1">
      <c r="A39" s="17"/>
      <c r="B39" s="17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32" s="41" customFormat="1" ht="31.5" customHeight="1">
      <c r="C40" s="41" t="s">
        <v>172</v>
      </c>
    </row>
    <row r="41" spans="1:32" s="8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422" t="s">
        <v>404</v>
      </c>
      <c r="AE41" s="422"/>
      <c r="AF41" s="422"/>
    </row>
    <row r="42" spans="1:32" s="82" customFormat="1" ht="34.5" customHeight="1">
      <c r="A42" s="248" t="s">
        <v>49</v>
      </c>
      <c r="B42" s="324" t="s">
        <v>211</v>
      </c>
      <c r="C42" s="326"/>
      <c r="D42" s="235" t="s">
        <v>213</v>
      </c>
      <c r="E42" s="235"/>
      <c r="F42" s="235" t="s">
        <v>147</v>
      </c>
      <c r="G42" s="235"/>
      <c r="H42" s="235" t="s">
        <v>338</v>
      </c>
      <c r="I42" s="235"/>
      <c r="J42" s="235" t="s">
        <v>339</v>
      </c>
      <c r="K42" s="235"/>
      <c r="L42" s="235" t="s">
        <v>367</v>
      </c>
      <c r="M42" s="235"/>
      <c r="N42" s="235"/>
      <c r="O42" s="235"/>
      <c r="P42" s="235"/>
      <c r="Q42" s="235"/>
      <c r="R42" s="235"/>
      <c r="S42" s="235"/>
      <c r="T42" s="235"/>
      <c r="U42" s="235"/>
      <c r="V42" s="235" t="s">
        <v>212</v>
      </c>
      <c r="W42" s="235"/>
      <c r="X42" s="235"/>
      <c r="Y42" s="235"/>
      <c r="Z42" s="235"/>
      <c r="AA42" s="235" t="s">
        <v>343</v>
      </c>
      <c r="AB42" s="235"/>
      <c r="AC42" s="235"/>
      <c r="AD42" s="235"/>
      <c r="AE42" s="235"/>
      <c r="AF42" s="235"/>
    </row>
    <row r="43" spans="1:32" s="82" customFormat="1" ht="52.5" customHeight="1">
      <c r="A43" s="248"/>
      <c r="B43" s="337"/>
      <c r="C43" s="339"/>
      <c r="D43" s="235"/>
      <c r="E43" s="235"/>
      <c r="F43" s="235"/>
      <c r="G43" s="235"/>
      <c r="H43" s="235"/>
      <c r="I43" s="235"/>
      <c r="J43" s="235"/>
      <c r="K43" s="235"/>
      <c r="L43" s="235" t="s">
        <v>196</v>
      </c>
      <c r="M43" s="235"/>
      <c r="N43" s="235" t="s">
        <v>200</v>
      </c>
      <c r="O43" s="235"/>
      <c r="P43" s="235" t="s">
        <v>201</v>
      </c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</row>
    <row r="44" spans="1:32" s="83" customFormat="1" ht="82.5" customHeight="1">
      <c r="A44" s="248"/>
      <c r="B44" s="327"/>
      <c r="C44" s="329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 t="s">
        <v>197</v>
      </c>
      <c r="Q44" s="235"/>
      <c r="R44" s="235" t="s">
        <v>198</v>
      </c>
      <c r="S44" s="235"/>
      <c r="T44" s="235" t="s">
        <v>199</v>
      </c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</row>
    <row r="45" spans="1:32" s="82" customFormat="1" ht="18.75" customHeight="1">
      <c r="A45" s="66">
        <v>1</v>
      </c>
      <c r="B45" s="291">
        <v>2</v>
      </c>
      <c r="C45" s="293"/>
      <c r="D45" s="235">
        <v>3</v>
      </c>
      <c r="E45" s="235"/>
      <c r="F45" s="235">
        <v>4</v>
      </c>
      <c r="G45" s="235"/>
      <c r="H45" s="235">
        <v>5</v>
      </c>
      <c r="I45" s="235"/>
      <c r="J45" s="235">
        <v>6</v>
      </c>
      <c r="K45" s="235"/>
      <c r="L45" s="291">
        <v>7</v>
      </c>
      <c r="M45" s="293"/>
      <c r="N45" s="291">
        <v>8</v>
      </c>
      <c r="O45" s="293"/>
      <c r="P45" s="235">
        <v>9</v>
      </c>
      <c r="Q45" s="235"/>
      <c r="R45" s="248">
        <v>10</v>
      </c>
      <c r="S45" s="248"/>
      <c r="T45" s="235">
        <v>11</v>
      </c>
      <c r="U45" s="235"/>
      <c r="V45" s="235">
        <v>12</v>
      </c>
      <c r="W45" s="235"/>
      <c r="X45" s="235"/>
      <c r="Y45" s="235"/>
      <c r="Z45" s="235"/>
      <c r="AA45" s="235">
        <v>13</v>
      </c>
      <c r="AB45" s="235"/>
      <c r="AC45" s="235"/>
      <c r="AD45" s="235"/>
      <c r="AE45" s="235"/>
      <c r="AF45" s="235"/>
    </row>
    <row r="46" spans="1:32" s="82" customFormat="1" ht="20.100000000000001" customHeight="1">
      <c r="A46" s="180"/>
      <c r="B46" s="412"/>
      <c r="C46" s="413"/>
      <c r="D46" s="354" t="s">
        <v>413</v>
      </c>
      <c r="E46" s="354"/>
      <c r="F46" s="354" t="s">
        <v>413</v>
      </c>
      <c r="G46" s="354"/>
      <c r="H46" s="354" t="s">
        <v>413</v>
      </c>
      <c r="I46" s="354"/>
      <c r="J46" s="354" t="s">
        <v>413</v>
      </c>
      <c r="K46" s="354"/>
      <c r="L46" s="354" t="s">
        <v>413</v>
      </c>
      <c r="M46" s="354"/>
      <c r="N46" s="407">
        <f t="shared" ref="N46:N52" si="2">SUM(P46,R46,T46)</f>
        <v>0</v>
      </c>
      <c r="O46" s="408"/>
      <c r="P46" s="354" t="s">
        <v>413</v>
      </c>
      <c r="Q46" s="354"/>
      <c r="R46" s="354" t="s">
        <v>413</v>
      </c>
      <c r="S46" s="354"/>
      <c r="T46" s="354" t="s">
        <v>413</v>
      </c>
      <c r="U46" s="354"/>
      <c r="V46" s="358"/>
      <c r="W46" s="358"/>
      <c r="X46" s="358"/>
      <c r="Y46" s="358"/>
      <c r="Z46" s="358"/>
      <c r="AA46" s="415"/>
      <c r="AB46" s="415"/>
      <c r="AC46" s="415"/>
      <c r="AD46" s="415"/>
      <c r="AE46" s="415"/>
      <c r="AF46" s="415"/>
    </row>
    <row r="47" spans="1:32" s="82" customFormat="1" ht="20.100000000000001" customHeight="1">
      <c r="A47" s="180"/>
      <c r="B47" s="412"/>
      <c r="C47" s="413"/>
      <c r="D47" s="414" t="s">
        <v>414</v>
      </c>
      <c r="E47" s="354"/>
      <c r="F47" s="354" t="s">
        <v>413</v>
      </c>
      <c r="G47" s="354"/>
      <c r="H47" s="354" t="s">
        <v>413</v>
      </c>
      <c r="I47" s="354"/>
      <c r="J47" s="354" t="s">
        <v>413</v>
      </c>
      <c r="K47" s="354"/>
      <c r="L47" s="354" t="s">
        <v>413</v>
      </c>
      <c r="M47" s="354"/>
      <c r="N47" s="407">
        <f t="shared" si="2"/>
        <v>0</v>
      </c>
      <c r="O47" s="408"/>
      <c r="P47" s="354" t="s">
        <v>413</v>
      </c>
      <c r="Q47" s="354"/>
      <c r="R47" s="354" t="s">
        <v>413</v>
      </c>
      <c r="S47" s="354"/>
      <c r="T47" s="354" t="s">
        <v>413</v>
      </c>
      <c r="U47" s="354"/>
      <c r="V47" s="358"/>
      <c r="W47" s="358"/>
      <c r="X47" s="358"/>
      <c r="Y47" s="358"/>
      <c r="Z47" s="358"/>
      <c r="AA47" s="415"/>
      <c r="AB47" s="415"/>
      <c r="AC47" s="415"/>
      <c r="AD47" s="415"/>
      <c r="AE47" s="415"/>
      <c r="AF47" s="415"/>
    </row>
    <row r="48" spans="1:32" s="82" customFormat="1" ht="20.100000000000001" customHeight="1">
      <c r="A48" s="180"/>
      <c r="B48" s="412"/>
      <c r="C48" s="413"/>
      <c r="D48" s="354" t="s">
        <v>413</v>
      </c>
      <c r="E48" s="354"/>
      <c r="F48" s="354" t="s">
        <v>413</v>
      </c>
      <c r="G48" s="354"/>
      <c r="H48" s="354" t="s">
        <v>413</v>
      </c>
      <c r="I48" s="354"/>
      <c r="J48" s="354" t="s">
        <v>413</v>
      </c>
      <c r="K48" s="354"/>
      <c r="L48" s="354" t="s">
        <v>413</v>
      </c>
      <c r="M48" s="354"/>
      <c r="N48" s="407">
        <f t="shared" si="2"/>
        <v>0</v>
      </c>
      <c r="O48" s="408"/>
      <c r="P48" s="354" t="s">
        <v>413</v>
      </c>
      <c r="Q48" s="354"/>
      <c r="R48" s="354" t="s">
        <v>413</v>
      </c>
      <c r="S48" s="354"/>
      <c r="T48" s="354" t="s">
        <v>413</v>
      </c>
      <c r="U48" s="354"/>
      <c r="V48" s="358"/>
      <c r="W48" s="358"/>
      <c r="X48" s="358"/>
      <c r="Y48" s="358"/>
      <c r="Z48" s="358"/>
      <c r="AA48" s="415"/>
      <c r="AB48" s="415"/>
      <c r="AC48" s="415"/>
      <c r="AD48" s="415"/>
      <c r="AE48" s="415"/>
      <c r="AF48" s="415"/>
    </row>
    <row r="49" spans="1:32" s="82" customFormat="1" ht="20.100000000000001" customHeight="1">
      <c r="A49" s="180"/>
      <c r="B49" s="412"/>
      <c r="C49" s="413"/>
      <c r="D49" s="354" t="s">
        <v>413</v>
      </c>
      <c r="E49" s="354"/>
      <c r="F49" s="354" t="s">
        <v>413</v>
      </c>
      <c r="G49" s="354"/>
      <c r="H49" s="354" t="s">
        <v>413</v>
      </c>
      <c r="I49" s="354"/>
      <c r="J49" s="354" t="s">
        <v>413</v>
      </c>
      <c r="K49" s="354"/>
      <c r="L49" s="354" t="s">
        <v>413</v>
      </c>
      <c r="M49" s="354"/>
      <c r="N49" s="407">
        <f t="shared" si="2"/>
        <v>0</v>
      </c>
      <c r="O49" s="408"/>
      <c r="P49" s="354" t="s">
        <v>413</v>
      </c>
      <c r="Q49" s="354"/>
      <c r="R49" s="354" t="s">
        <v>413</v>
      </c>
      <c r="S49" s="354"/>
      <c r="T49" s="354" t="s">
        <v>413</v>
      </c>
      <c r="U49" s="354"/>
      <c r="V49" s="358"/>
      <c r="W49" s="358"/>
      <c r="X49" s="358"/>
      <c r="Y49" s="358"/>
      <c r="Z49" s="358"/>
      <c r="AA49" s="415"/>
      <c r="AB49" s="415"/>
      <c r="AC49" s="415"/>
      <c r="AD49" s="415"/>
      <c r="AE49" s="415"/>
      <c r="AF49" s="415"/>
    </row>
    <row r="50" spans="1:32" s="82" customFormat="1" ht="20.100000000000001" customHeight="1">
      <c r="A50" s="180"/>
      <c r="B50" s="412"/>
      <c r="C50" s="413"/>
      <c r="D50" s="354" t="s">
        <v>413</v>
      </c>
      <c r="E50" s="354"/>
      <c r="F50" s="354" t="s">
        <v>413</v>
      </c>
      <c r="G50" s="354"/>
      <c r="H50" s="354" t="s">
        <v>413</v>
      </c>
      <c r="I50" s="354"/>
      <c r="J50" s="354" t="s">
        <v>413</v>
      </c>
      <c r="K50" s="354"/>
      <c r="L50" s="354" t="s">
        <v>413</v>
      </c>
      <c r="M50" s="354"/>
      <c r="N50" s="407">
        <f t="shared" si="2"/>
        <v>0</v>
      </c>
      <c r="O50" s="408"/>
      <c r="P50" s="354" t="s">
        <v>413</v>
      </c>
      <c r="Q50" s="354"/>
      <c r="R50" s="354" t="s">
        <v>413</v>
      </c>
      <c r="S50" s="354"/>
      <c r="T50" s="354" t="s">
        <v>413</v>
      </c>
      <c r="U50" s="354"/>
      <c r="V50" s="358"/>
      <c r="W50" s="358"/>
      <c r="X50" s="358"/>
      <c r="Y50" s="358"/>
      <c r="Z50" s="358"/>
      <c r="AA50" s="415"/>
      <c r="AB50" s="415"/>
      <c r="AC50" s="415"/>
      <c r="AD50" s="415"/>
      <c r="AE50" s="415"/>
      <c r="AF50" s="415"/>
    </row>
    <row r="51" spans="1:32" s="82" customFormat="1" ht="20.100000000000001" customHeight="1">
      <c r="A51" s="180"/>
      <c r="B51" s="412"/>
      <c r="C51" s="413"/>
      <c r="D51" s="354" t="s">
        <v>413</v>
      </c>
      <c r="E51" s="354"/>
      <c r="F51" s="354" t="s">
        <v>413</v>
      </c>
      <c r="G51" s="354"/>
      <c r="H51" s="354" t="s">
        <v>413</v>
      </c>
      <c r="I51" s="354"/>
      <c r="J51" s="354" t="s">
        <v>413</v>
      </c>
      <c r="K51" s="354"/>
      <c r="L51" s="354" t="s">
        <v>413</v>
      </c>
      <c r="M51" s="354"/>
      <c r="N51" s="407">
        <f t="shared" si="2"/>
        <v>0</v>
      </c>
      <c r="O51" s="408"/>
      <c r="P51" s="354" t="s">
        <v>413</v>
      </c>
      <c r="Q51" s="354"/>
      <c r="R51" s="354" t="s">
        <v>413</v>
      </c>
      <c r="S51" s="354"/>
      <c r="T51" s="354" t="s">
        <v>413</v>
      </c>
      <c r="U51" s="354"/>
      <c r="V51" s="358"/>
      <c r="W51" s="358"/>
      <c r="X51" s="358"/>
      <c r="Y51" s="358"/>
      <c r="Z51" s="358"/>
      <c r="AA51" s="415"/>
      <c r="AB51" s="415"/>
      <c r="AC51" s="415"/>
      <c r="AD51" s="415"/>
      <c r="AE51" s="415"/>
      <c r="AF51" s="415"/>
    </row>
    <row r="52" spans="1:32" s="82" customFormat="1" ht="20.100000000000001" customHeight="1">
      <c r="A52" s="180"/>
      <c r="B52" s="412"/>
      <c r="C52" s="413"/>
      <c r="D52" s="354" t="s">
        <v>413</v>
      </c>
      <c r="E52" s="354"/>
      <c r="F52" s="354" t="s">
        <v>413</v>
      </c>
      <c r="G52" s="354"/>
      <c r="H52" s="354" t="s">
        <v>413</v>
      </c>
      <c r="I52" s="354"/>
      <c r="J52" s="354" t="s">
        <v>413</v>
      </c>
      <c r="K52" s="354"/>
      <c r="L52" s="354" t="s">
        <v>413</v>
      </c>
      <c r="M52" s="354"/>
      <c r="N52" s="407">
        <f t="shared" si="2"/>
        <v>0</v>
      </c>
      <c r="O52" s="408"/>
      <c r="P52" s="354" t="s">
        <v>413</v>
      </c>
      <c r="Q52" s="354"/>
      <c r="R52" s="354" t="s">
        <v>413</v>
      </c>
      <c r="S52" s="354"/>
      <c r="T52" s="354" t="s">
        <v>413</v>
      </c>
      <c r="U52" s="354"/>
      <c r="V52" s="358"/>
      <c r="W52" s="358"/>
      <c r="X52" s="358"/>
      <c r="Y52" s="358"/>
      <c r="Z52" s="358"/>
      <c r="AA52" s="415"/>
      <c r="AB52" s="415"/>
      <c r="AC52" s="415"/>
      <c r="AD52" s="415"/>
      <c r="AE52" s="415"/>
      <c r="AF52" s="415"/>
    </row>
    <row r="53" spans="1:32" s="82" customFormat="1" ht="24.95" customHeight="1">
      <c r="A53" s="365"/>
      <c r="B53" s="366"/>
      <c r="C53" s="366"/>
      <c r="D53" s="366"/>
      <c r="E53" s="367"/>
      <c r="F53" s="363">
        <f>SUM(F46:F52)</f>
        <v>0</v>
      </c>
      <c r="G53" s="363"/>
      <c r="H53" s="363">
        <f>SUM(H46:H52)</f>
        <v>0</v>
      </c>
      <c r="I53" s="363"/>
      <c r="J53" s="363">
        <f>SUM(J46:J52)</f>
        <v>0</v>
      </c>
      <c r="K53" s="363"/>
      <c r="L53" s="363">
        <f>SUM(L46:L52)</f>
        <v>0</v>
      </c>
      <c r="M53" s="363"/>
      <c r="N53" s="363">
        <f>SUM(N46:N52)</f>
        <v>0</v>
      </c>
      <c r="O53" s="363"/>
      <c r="P53" s="363">
        <f>SUM(P46:P52)</f>
        <v>0</v>
      </c>
      <c r="Q53" s="363"/>
      <c r="R53" s="363">
        <f>SUM(R46:R52)</f>
        <v>0</v>
      </c>
      <c r="S53" s="363"/>
      <c r="T53" s="363">
        <f>SUM(T46:T52)</f>
        <v>0</v>
      </c>
      <c r="U53" s="363"/>
      <c r="V53" s="364"/>
      <c r="W53" s="364"/>
      <c r="X53" s="364"/>
      <c r="Y53" s="364"/>
      <c r="Z53" s="364"/>
      <c r="AA53" s="308"/>
      <c r="AB53" s="308"/>
      <c r="AC53" s="308"/>
      <c r="AD53" s="308"/>
      <c r="AE53" s="308"/>
      <c r="AF53" s="308"/>
    </row>
    <row r="54" spans="1:32" ht="15" customHeight="1">
      <c r="A54" s="17"/>
      <c r="B54" s="17"/>
      <c r="C54" s="17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32" ht="15" customHeight="1">
      <c r="A55" s="17"/>
      <c r="B55" s="17"/>
      <c r="C55" s="17"/>
      <c r="D55" s="19"/>
      <c r="E55" s="19"/>
      <c r="F55" s="19"/>
      <c r="G55" s="19"/>
      <c r="H55" s="19"/>
      <c r="I55" s="19" t="s">
        <v>433</v>
      </c>
      <c r="J55" s="19"/>
      <c r="K55" s="19"/>
      <c r="L55" s="19"/>
      <c r="M55" s="19"/>
      <c r="N55" s="19"/>
      <c r="O55" s="19"/>
      <c r="P55" s="19"/>
      <c r="Q55" s="19"/>
      <c r="R55" s="19"/>
      <c r="S55" s="193" t="s">
        <v>427</v>
      </c>
      <c r="T55" s="19"/>
      <c r="U55" s="19"/>
      <c r="V55" s="19"/>
    </row>
    <row r="56" spans="1:32" ht="15" customHeight="1">
      <c r="A56" s="17"/>
      <c r="B56" s="362"/>
      <c r="C56" s="362"/>
      <c r="D56" s="362"/>
      <c r="E56" s="362"/>
      <c r="F56" s="362"/>
      <c r="G56" s="362"/>
      <c r="H56" s="19"/>
      <c r="I56" s="19" t="s">
        <v>428</v>
      </c>
      <c r="J56" s="19"/>
      <c r="K56" s="19"/>
      <c r="L56" s="19"/>
      <c r="M56" s="368"/>
      <c r="N56" s="368"/>
      <c r="O56" s="368"/>
      <c r="P56" s="368"/>
      <c r="Q56" s="368"/>
      <c r="R56" s="19"/>
      <c r="S56" s="19" t="s">
        <v>429</v>
      </c>
      <c r="T56" s="19"/>
      <c r="U56" s="19"/>
      <c r="V56" s="19"/>
      <c r="W56" s="237"/>
      <c r="X56" s="237"/>
      <c r="Y56" s="237"/>
      <c r="Z56" s="237"/>
      <c r="AA56" s="237"/>
    </row>
    <row r="57" spans="1:32" s="4" customFormat="1">
      <c r="B57" s="236" t="s">
        <v>462</v>
      </c>
      <c r="C57" s="236"/>
      <c r="D57" s="236"/>
      <c r="E57" s="236"/>
      <c r="F57" s="236"/>
      <c r="G57" s="236"/>
      <c r="H57" s="41"/>
      <c r="I57" s="41"/>
      <c r="J57" s="41"/>
      <c r="K57" s="41"/>
      <c r="L57" s="41"/>
      <c r="M57" s="236"/>
      <c r="N57" s="236"/>
      <c r="O57" s="236"/>
      <c r="P57" s="236"/>
      <c r="Q57" s="236"/>
      <c r="V57" s="2"/>
      <c r="W57" s="236"/>
      <c r="X57" s="236"/>
      <c r="Y57" s="236"/>
      <c r="Z57" s="236"/>
      <c r="AA57" s="236"/>
    </row>
    <row r="58" spans="1:32" s="4" customFormat="1">
      <c r="F58" s="25"/>
      <c r="G58" s="25"/>
      <c r="H58" s="25"/>
      <c r="I58" s="25"/>
      <c r="J58" s="25"/>
      <c r="K58" s="25"/>
      <c r="L58" s="25"/>
      <c r="Q58" s="25"/>
      <c r="R58" s="25"/>
      <c r="S58" s="25"/>
      <c r="T58" s="25"/>
      <c r="X58" s="25"/>
      <c r="Y58" s="25"/>
      <c r="Z58" s="25"/>
      <c r="AA58" s="25"/>
    </row>
    <row r="59" spans="1:32">
      <c r="C59" s="35"/>
      <c r="D59" s="35"/>
      <c r="E59" s="35"/>
      <c r="F59" s="35"/>
      <c r="G59" s="35"/>
      <c r="H59" s="35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35"/>
      <c r="V59" s="35"/>
    </row>
    <row r="60" spans="1:32" s="421" customFormat="1" ht="12.75">
      <c r="A60" s="420" t="s">
        <v>412</v>
      </c>
    </row>
    <row r="61" spans="1:32"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32">
      <c r="C62" s="36"/>
    </row>
    <row r="65" spans="3:3" ht="19.5">
      <c r="C65" s="37"/>
    </row>
    <row r="66" spans="3:3" ht="19.5">
      <c r="C66" s="37"/>
    </row>
    <row r="67" spans="3:3" ht="19.5">
      <c r="C67" s="37"/>
    </row>
    <row r="68" spans="3:3" ht="19.5">
      <c r="C68" s="37"/>
    </row>
    <row r="69" spans="3:3" ht="19.5">
      <c r="C69" s="37"/>
    </row>
    <row r="70" spans="3:3" ht="19.5">
      <c r="C70" s="37"/>
    </row>
    <row r="71" spans="3:3" ht="19.5">
      <c r="C71" s="37"/>
    </row>
  </sheetData>
  <mergeCells count="284">
    <mergeCell ref="AA52:AF52"/>
    <mergeCell ref="AA53:AF53"/>
    <mergeCell ref="T29:T30"/>
    <mergeCell ref="V29:V30"/>
    <mergeCell ref="B28:L30"/>
    <mergeCell ref="AA47:AF47"/>
    <mergeCell ref="D42:E44"/>
    <mergeCell ref="D46:E46"/>
    <mergeCell ref="F46:G46"/>
    <mergeCell ref="AD29:AD30"/>
    <mergeCell ref="A60:XFD60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E29:AE30"/>
    <mergeCell ref="AF29:AF30"/>
    <mergeCell ref="Y28:AB28"/>
    <mergeCell ref="S29:S30"/>
    <mergeCell ref="P22:Q22"/>
    <mergeCell ref="R22:T22"/>
    <mergeCell ref="AD23:AF23"/>
    <mergeCell ref="AD27:AF27"/>
    <mergeCell ref="Q28:T28"/>
    <mergeCell ref="Q29:Q30"/>
    <mergeCell ref="AA48:AF48"/>
    <mergeCell ref="AA49:AF49"/>
    <mergeCell ref="AA50:AF50"/>
    <mergeCell ref="V42:Z44"/>
    <mergeCell ref="F52:G52"/>
    <mergeCell ref="F51:G51"/>
    <mergeCell ref="H51:I51"/>
    <mergeCell ref="H52:I52"/>
    <mergeCell ref="J52:K52"/>
    <mergeCell ref="R52:S52"/>
    <mergeCell ref="D49:E49"/>
    <mergeCell ref="F49:G49"/>
    <mergeCell ref="F50:G50"/>
    <mergeCell ref="D48:E48"/>
    <mergeCell ref="F48:G48"/>
    <mergeCell ref="D50:E50"/>
    <mergeCell ref="D52:E52"/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  <mergeCell ref="L52:M52"/>
    <mergeCell ref="N52:O52"/>
    <mergeCell ref="P52:Q52"/>
    <mergeCell ref="J51:K51"/>
    <mergeCell ref="R51:S51"/>
    <mergeCell ref="L51:M51"/>
    <mergeCell ref="N51:O51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H49:I49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R29:R30"/>
    <mergeCell ref="T47:U47"/>
    <mergeCell ref="U29:U30"/>
    <mergeCell ref="U28:X28"/>
    <mergeCell ref="F47:G47"/>
    <mergeCell ref="A36:L36"/>
    <mergeCell ref="T46:U46"/>
    <mergeCell ref="B33:L33"/>
    <mergeCell ref="B34:L34"/>
    <mergeCell ref="B35:L35"/>
    <mergeCell ref="P48:Q48"/>
    <mergeCell ref="R46:S46"/>
    <mergeCell ref="R48:S48"/>
    <mergeCell ref="N46:O46"/>
    <mergeCell ref="N29:N30"/>
    <mergeCell ref="M28:P28"/>
    <mergeCell ref="R47:S47"/>
    <mergeCell ref="P45:Q45"/>
    <mergeCell ref="P29:P30"/>
    <mergeCell ref="M29:M30"/>
    <mergeCell ref="A37:L37"/>
    <mergeCell ref="A42:A44"/>
    <mergeCell ref="J48:K48"/>
    <mergeCell ref="H47:I47"/>
    <mergeCell ref="D9:F9"/>
    <mergeCell ref="B32:L32"/>
    <mergeCell ref="D21:G21"/>
    <mergeCell ref="A23:Q23"/>
    <mergeCell ref="H22:O22"/>
    <mergeCell ref="B21:C21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B8:C8"/>
    <mergeCell ref="D5:F5"/>
    <mergeCell ref="D6:F6"/>
    <mergeCell ref="D7:F7"/>
    <mergeCell ref="B5:C5"/>
    <mergeCell ref="B6:C6"/>
    <mergeCell ref="B7:C7"/>
    <mergeCell ref="D8:F8"/>
    <mergeCell ref="AD5:AF5"/>
    <mergeCell ref="AA6:AC6"/>
    <mergeCell ref="AA5:AC5"/>
    <mergeCell ref="D3:F4"/>
    <mergeCell ref="G6:Q6"/>
    <mergeCell ref="X5:Z5"/>
    <mergeCell ref="AD3:AF4"/>
    <mergeCell ref="AA3:AC4"/>
    <mergeCell ref="R3:Z3"/>
    <mergeCell ref="R4:T4"/>
    <mergeCell ref="G7:Q7"/>
    <mergeCell ref="U7:W7"/>
    <mergeCell ref="X6:Z6"/>
    <mergeCell ref="R6:T6"/>
    <mergeCell ref="AA8:AC8"/>
    <mergeCell ref="X7:Z7"/>
    <mergeCell ref="X8:Z8"/>
    <mergeCell ref="U8:W8"/>
    <mergeCell ref="R8:T8"/>
    <mergeCell ref="R7:T7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AD6:AF6"/>
    <mergeCell ref="B31:L31"/>
    <mergeCell ref="AD15:AF17"/>
    <mergeCell ref="AA15:AC17"/>
    <mergeCell ref="P15:Q17"/>
    <mergeCell ref="R15:Z15"/>
    <mergeCell ref="B15:C17"/>
    <mergeCell ref="B18:C18"/>
    <mergeCell ref="O29:O30"/>
    <mergeCell ref="AD8:AF8"/>
    <mergeCell ref="U16:W17"/>
    <mergeCell ref="U19:W19"/>
    <mergeCell ref="U20:W20"/>
    <mergeCell ref="U21:W21"/>
    <mergeCell ref="X21:Z21"/>
    <mergeCell ref="AD7:AF7"/>
    <mergeCell ref="AA7:AC7"/>
    <mergeCell ref="X10:Z10"/>
    <mergeCell ref="U9:W9"/>
    <mergeCell ref="X9:Z9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AB29:AB30"/>
    <mergeCell ref="AC28:AF28"/>
    <mergeCell ref="J42:K44"/>
    <mergeCell ref="L45:M45"/>
    <mergeCell ref="H45:I45"/>
    <mergeCell ref="J45:K45"/>
    <mergeCell ref="AD9:AF9"/>
    <mergeCell ref="AA9:AC9"/>
    <mergeCell ref="AA10:AC10"/>
    <mergeCell ref="Z27:AB27"/>
    <mergeCell ref="X16:Z17"/>
    <mergeCell ref="AA22:AC22"/>
    <mergeCell ref="F45:G45"/>
    <mergeCell ref="L46:M46"/>
    <mergeCell ref="H46:I46"/>
    <mergeCell ref="V46:Z46"/>
    <mergeCell ref="P44:Q44"/>
    <mergeCell ref="R44:S44"/>
    <mergeCell ref="V45:Z45"/>
    <mergeCell ref="T44:U44"/>
    <mergeCell ref="L43:M44"/>
    <mergeCell ref="H42:I44"/>
    <mergeCell ref="V47:Z47"/>
    <mergeCell ref="T50:U50"/>
    <mergeCell ref="V50:Z50"/>
    <mergeCell ref="T49:U49"/>
    <mergeCell ref="V49:Z49"/>
    <mergeCell ref="V48:Z48"/>
    <mergeCell ref="T48:U48"/>
    <mergeCell ref="T52:U52"/>
    <mergeCell ref="B57:G57"/>
    <mergeCell ref="W57:AA57"/>
    <mergeCell ref="M56:Q56"/>
    <mergeCell ref="M57:Q57"/>
    <mergeCell ref="V52:Z52"/>
    <mergeCell ref="R53:S53"/>
    <mergeCell ref="H53:I53"/>
    <mergeCell ref="L53:M53"/>
    <mergeCell ref="N53:O53"/>
    <mergeCell ref="B56:G56"/>
    <mergeCell ref="W56:AA56"/>
    <mergeCell ref="T53:U53"/>
    <mergeCell ref="V53:Z53"/>
    <mergeCell ref="J53:K53"/>
    <mergeCell ref="P53:Q53"/>
    <mergeCell ref="F53:G53"/>
    <mergeCell ref="A53:E53"/>
    <mergeCell ref="G8:Q8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B22:C22"/>
    <mergeCell ref="H21:O21"/>
    <mergeCell ref="P18:Q18"/>
    <mergeCell ref="P21:Q21"/>
    <mergeCell ref="D18:G18"/>
    <mergeCell ref="B9:C9"/>
    <mergeCell ref="H19:O19"/>
    <mergeCell ref="H20:O20"/>
    <mergeCell ref="H18:O18"/>
    <mergeCell ref="D22:G22"/>
    <mergeCell ref="AA20:AC20"/>
    <mergeCell ref="AA21:AC21"/>
    <mergeCell ref="X19:Z19"/>
    <mergeCell ref="X20:Z20"/>
    <mergeCell ref="A15:A17"/>
    <mergeCell ref="D15:G17"/>
    <mergeCell ref="H15:O17"/>
    <mergeCell ref="X18:Z18"/>
    <mergeCell ref="U18:W18"/>
    <mergeCell ref="R16:T17"/>
    <mergeCell ref="AD18:AF18"/>
    <mergeCell ref="AD19:AF19"/>
    <mergeCell ref="AD20:AF20"/>
    <mergeCell ref="AD21:AF21"/>
    <mergeCell ref="R21:T21"/>
    <mergeCell ref="R23:T23"/>
    <mergeCell ref="U22:W22"/>
    <mergeCell ref="U23:W23"/>
    <mergeCell ref="AA18:AC18"/>
    <mergeCell ref="AA19:AC19"/>
  </mergeCells>
  <phoneticPr fontId="3" type="noConversion"/>
  <pageMargins left="0.72" right="0.59055118110236227" top="0.78740157480314965" bottom="0.78740157480314965" header="0.31496062992125984" footer="0.31496062992125984"/>
  <pageSetup paperSize="9" scale="34" orientation="landscape" horizontalDpi="300" verticalDpi="300" r:id="rId1"/>
  <headerFooter alignWithMargins="0">
    <oddHeader>&amp;C&amp;"Times New Roman,обычный"&amp;16
 &amp;14 15&amp;R&amp;"Times New Roman,обычный"&amp;14Продовження додатка 3
Таблиця 6</oddHeader>
  </headerFooter>
  <ignoredErrors>
    <ignoredError sqref="U23:Z23 R10 U10:Z10 R23 M36:N36 F53:U53" formulaRange="1"/>
    <ignoredError sqref="AE10:AF10 AE23:AF23 X33 AE6:AF6 AE7:AF7 AE8:AF8 AE9:AF9 AE19:AF19 AE20:AF20 AE21:AF21 AE22:AF22" evalError="1"/>
    <ignoredError sqref="AC36:AD36 Y36:Z36 U36" evalError="1" formula="1" formulaRange="1"/>
    <ignoredError sqref="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Лист1</vt:lpstr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User</cp:lastModifiedBy>
  <cp:lastPrinted>2021-08-09T08:09:10Z</cp:lastPrinted>
  <dcterms:created xsi:type="dcterms:W3CDTF">2003-03-13T16:00:22Z</dcterms:created>
  <dcterms:modified xsi:type="dcterms:W3CDTF">2021-10-07T07:47:35Z</dcterms:modified>
</cp:coreProperties>
</file>