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ВИКОНКОМ\"/>
    </mc:Choice>
  </mc:AlternateContent>
  <xr:revisionPtr revIDLastSave="0" documentId="8_{C16BD873-06DC-41CD-B5F5-E5C18FEA23FA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1" r:id="rId1"/>
  </sheets>
  <definedNames>
    <definedName name="_xlnm._FilterDatabase" localSheetId="0" hidden="1">дод2!$C$5:$C$2097</definedName>
    <definedName name="_xlnm.Print_Titles" localSheetId="0">дод2!$7:$10</definedName>
    <definedName name="_xlnm.Print_Area" localSheetId="0">дод2!$A$1:$W$176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68" i="21" l="1"/>
  <c r="K168" i="21"/>
  <c r="U168" i="21"/>
  <c r="T168" i="21"/>
  <c r="S168" i="21"/>
  <c r="R168" i="21"/>
  <c r="O163" i="21"/>
  <c r="N163" i="21"/>
  <c r="M163" i="21"/>
  <c r="L163" i="21"/>
  <c r="G163" i="21"/>
  <c r="H163" i="21"/>
  <c r="F163" i="21"/>
  <c r="W168" i="21" l="1"/>
  <c r="V168" i="21"/>
  <c r="H12" i="21"/>
  <c r="G12" i="21"/>
  <c r="H14" i="21" l="1"/>
  <c r="H140" i="21"/>
  <c r="F104" i="21" l="1"/>
  <c r="Q165" i="21" l="1"/>
  <c r="Q167" i="21"/>
  <c r="K167" i="21"/>
  <c r="O12" i="21"/>
  <c r="N12" i="21"/>
  <c r="M12" i="21"/>
  <c r="L12" i="21"/>
  <c r="F12" i="21"/>
  <c r="P169" i="21"/>
  <c r="J167" i="21" l="1"/>
  <c r="U167" i="21"/>
  <c r="K161" i="21"/>
  <c r="T167" i="21" l="1"/>
  <c r="W167" i="21" s="1"/>
  <c r="V167" i="21" l="1"/>
  <c r="F152" i="21"/>
  <c r="R167" i="21"/>
  <c r="S167" i="21"/>
  <c r="T93" i="21" l="1"/>
  <c r="W93" i="21" s="1"/>
  <c r="T94" i="21"/>
  <c r="T95" i="21"/>
  <c r="T96" i="21"/>
  <c r="S93" i="21"/>
  <c r="S94" i="21"/>
  <c r="S95" i="21"/>
  <c r="S96" i="21"/>
  <c r="R93" i="21"/>
  <c r="R94" i="21"/>
  <c r="R95" i="21"/>
  <c r="R96" i="21"/>
  <c r="V93" i="21" l="1"/>
  <c r="O14" i="21"/>
  <c r="N14" i="21"/>
  <c r="M14" i="21"/>
  <c r="L14" i="21"/>
  <c r="F14" i="21"/>
  <c r="G14" i="21"/>
  <c r="U14" i="21" l="1"/>
  <c r="T14" i="21"/>
  <c r="S14" i="21"/>
  <c r="R14" i="21"/>
  <c r="M91" i="21"/>
  <c r="N152" i="21" l="1"/>
  <c r="O8" i="21" l="1"/>
  <c r="H152" i="21" l="1"/>
  <c r="U161" i="21" l="1"/>
  <c r="U162" i="21"/>
  <c r="T161" i="21"/>
  <c r="T162" i="21"/>
  <c r="S161" i="21"/>
  <c r="S162" i="21"/>
  <c r="R161" i="21"/>
  <c r="R162" i="21"/>
  <c r="Q156" i="21"/>
  <c r="Q157" i="21"/>
  <c r="Q158" i="21"/>
  <c r="Q159" i="21"/>
  <c r="Q160" i="21"/>
  <c r="Q161" i="21"/>
  <c r="Q162" i="21"/>
  <c r="P156" i="21"/>
  <c r="P157" i="21"/>
  <c r="P158" i="21"/>
  <c r="P159" i="21"/>
  <c r="P160" i="21"/>
  <c r="P161" i="21"/>
  <c r="P162" i="21"/>
  <c r="M152" i="21"/>
  <c r="O152" i="21"/>
  <c r="L152" i="21"/>
  <c r="W162" i="21" l="1"/>
  <c r="W161" i="21"/>
  <c r="V162" i="21"/>
  <c r="V161" i="21"/>
  <c r="T15" i="21"/>
  <c r="S171" i="21"/>
  <c r="S77" i="21" l="1"/>
  <c r="H104" i="21" l="1"/>
  <c r="G104" i="21"/>
  <c r="U123" i="21" l="1"/>
  <c r="U124" i="21"/>
  <c r="U125" i="21"/>
  <c r="U126" i="21"/>
  <c r="U127" i="21"/>
  <c r="U128" i="21"/>
  <c r="U129" i="21"/>
  <c r="U130" i="21"/>
  <c r="T123" i="21"/>
  <c r="T124" i="21"/>
  <c r="T125" i="21"/>
  <c r="T126" i="21"/>
  <c r="T127" i="21"/>
  <c r="T128" i="21"/>
  <c r="T129" i="21"/>
  <c r="T130" i="21"/>
  <c r="W130" i="21" s="1"/>
  <c r="K123" i="21"/>
  <c r="K124" i="21"/>
  <c r="K125" i="21"/>
  <c r="K126" i="21"/>
  <c r="K127" i="21"/>
  <c r="K128" i="21"/>
  <c r="K129" i="21"/>
  <c r="K130" i="21"/>
  <c r="J123" i="21"/>
  <c r="J124" i="21"/>
  <c r="J125" i="21"/>
  <c r="J126" i="21"/>
  <c r="J127" i="21"/>
  <c r="J128" i="21"/>
  <c r="J129" i="21"/>
  <c r="J130" i="21"/>
  <c r="U90" i="21"/>
  <c r="T90" i="21"/>
  <c r="S90" i="21"/>
  <c r="R90" i="21"/>
  <c r="K90" i="21"/>
  <c r="J90" i="21"/>
  <c r="V126" i="21" l="1"/>
  <c r="W90" i="21"/>
  <c r="V129" i="21"/>
  <c r="V125" i="21"/>
  <c r="W128" i="21"/>
  <c r="W124" i="21"/>
  <c r="V124" i="21"/>
  <c r="V127" i="21"/>
  <c r="V123" i="21"/>
  <c r="W127" i="21"/>
  <c r="W126" i="21"/>
  <c r="V128" i="21"/>
  <c r="W123" i="21"/>
  <c r="W129" i="21"/>
  <c r="W125" i="21"/>
  <c r="V130" i="21"/>
  <c r="V90" i="21"/>
  <c r="K160" i="21"/>
  <c r="K159" i="21"/>
  <c r="G152" i="21" l="1"/>
  <c r="J161" i="21"/>
  <c r="U38" i="21" l="1"/>
  <c r="T38" i="21"/>
  <c r="S38" i="21"/>
  <c r="R38" i="21"/>
  <c r="K38" i="21"/>
  <c r="J38" i="21"/>
  <c r="J39" i="21"/>
  <c r="K39" i="21"/>
  <c r="P39" i="21"/>
  <c r="Q39" i="21"/>
  <c r="R39" i="21"/>
  <c r="S39" i="21"/>
  <c r="T39" i="21"/>
  <c r="U39" i="21"/>
  <c r="O43" i="21"/>
  <c r="M43" i="21"/>
  <c r="L43" i="21"/>
  <c r="N43" i="21"/>
  <c r="J12" i="21" l="1"/>
  <c r="W38" i="21"/>
  <c r="V39" i="21"/>
  <c r="W39" i="21"/>
  <c r="V38" i="21"/>
  <c r="J15" i="21"/>
  <c r="S163" i="21" l="1"/>
  <c r="H43" i="21"/>
  <c r="F43" i="21"/>
  <c r="G43" i="21"/>
  <c r="U171" i="21" l="1"/>
  <c r="T171" i="21"/>
  <c r="R171" i="21"/>
  <c r="Q171" i="21"/>
  <c r="P171" i="21"/>
  <c r="P170" i="21"/>
  <c r="K171" i="21"/>
  <c r="J171" i="21"/>
  <c r="U158" i="21"/>
  <c r="U159" i="21"/>
  <c r="U160" i="21"/>
  <c r="T158" i="21"/>
  <c r="T159" i="21"/>
  <c r="T160" i="21"/>
  <c r="S158" i="21"/>
  <c r="S159" i="21"/>
  <c r="S160" i="21"/>
  <c r="R158" i="21"/>
  <c r="R159" i="21"/>
  <c r="R160" i="21"/>
  <c r="J158" i="21"/>
  <c r="J159" i="21"/>
  <c r="J160" i="21"/>
  <c r="W171" i="21" l="1"/>
  <c r="W160" i="21"/>
  <c r="V158" i="21"/>
  <c r="W159" i="21"/>
  <c r="V159" i="21"/>
  <c r="V171" i="21"/>
  <c r="V160" i="21"/>
  <c r="W158" i="21"/>
  <c r="K47" i="21"/>
  <c r="K48" i="21"/>
  <c r="J47" i="21"/>
  <c r="J48" i="21"/>
  <c r="Q48" i="21"/>
  <c r="P48" i="21"/>
  <c r="U48" i="21"/>
  <c r="T48" i="21"/>
  <c r="S48" i="21"/>
  <c r="R48" i="21"/>
  <c r="W48" i="21" l="1"/>
  <c r="V48" i="21"/>
  <c r="Q170" i="21"/>
  <c r="J170" i="21" l="1"/>
  <c r="K170" i="21"/>
  <c r="U170" i="21"/>
  <c r="T170" i="21" l="1"/>
  <c r="V170" i="21" s="1"/>
  <c r="R170" i="21"/>
  <c r="S170" i="21"/>
  <c r="W170" i="21" l="1"/>
  <c r="U165" i="21"/>
  <c r="T165" i="21"/>
  <c r="S165" i="21"/>
  <c r="R165" i="21"/>
  <c r="T45" i="21"/>
  <c r="T46" i="21"/>
  <c r="T47" i="21"/>
  <c r="T49" i="21"/>
  <c r="T50" i="21"/>
  <c r="T51" i="21"/>
  <c r="T52" i="21"/>
  <c r="T53" i="21"/>
  <c r="T54" i="21"/>
  <c r="T55" i="21"/>
  <c r="V165" i="21" l="1"/>
  <c r="W165" i="21"/>
  <c r="U45" i="21"/>
  <c r="W45" i="21" s="1"/>
  <c r="U46" i="21"/>
  <c r="V46" i="21" s="1"/>
  <c r="U47" i="21"/>
  <c r="V47" i="21" s="1"/>
  <c r="U49" i="21"/>
  <c r="V49" i="21" s="1"/>
  <c r="S45" i="21"/>
  <c r="S46" i="21"/>
  <c r="S47" i="21"/>
  <c r="S49" i="21"/>
  <c r="R45" i="21"/>
  <c r="R46" i="21"/>
  <c r="R47" i="21"/>
  <c r="R49" i="21"/>
  <c r="Q45" i="21"/>
  <c r="Q46" i="21"/>
  <c r="Q47" i="21"/>
  <c r="Q49" i="21"/>
  <c r="Q50" i="21"/>
  <c r="Q51" i="21"/>
  <c r="Q52" i="21"/>
  <c r="Q53" i="21"/>
  <c r="Q54" i="21"/>
  <c r="Q55" i="21"/>
  <c r="P45" i="21"/>
  <c r="P46" i="21"/>
  <c r="P47" i="21"/>
  <c r="P49" i="21"/>
  <c r="P50" i="21"/>
  <c r="P51" i="21"/>
  <c r="P52" i="21"/>
  <c r="P53" i="21"/>
  <c r="P54" i="21"/>
  <c r="P55" i="21"/>
  <c r="Q173" i="21"/>
  <c r="Q174" i="21"/>
  <c r="K173" i="21"/>
  <c r="K174" i="21"/>
  <c r="J173" i="21"/>
  <c r="J174" i="21"/>
  <c r="N76" i="21"/>
  <c r="W49" i="21" l="1"/>
  <c r="W47" i="21"/>
  <c r="W46" i="21"/>
  <c r="V45" i="21"/>
  <c r="K169" i="21"/>
  <c r="K165" i="21"/>
  <c r="J169" i="21"/>
  <c r="J165" i="21"/>
  <c r="U169" i="21"/>
  <c r="T169" i="21"/>
  <c r="S169" i="21"/>
  <c r="R169" i="21"/>
  <c r="Q169" i="21"/>
  <c r="P165" i="21"/>
  <c r="J157" i="21"/>
  <c r="J163" i="21"/>
  <c r="J164" i="21"/>
  <c r="J166" i="21"/>
  <c r="V169" i="21" l="1"/>
  <c r="W169" i="21"/>
  <c r="U12" i="21" l="1"/>
  <c r="T12" i="21"/>
  <c r="U164" i="21"/>
  <c r="T164" i="21"/>
  <c r="S164" i="21"/>
  <c r="R164" i="21"/>
  <c r="Q164" i="21"/>
  <c r="P164" i="21"/>
  <c r="K164" i="21"/>
  <c r="V12" i="21" l="1"/>
  <c r="R12" i="21"/>
  <c r="S12" i="21"/>
  <c r="W164" i="21"/>
  <c r="V164" i="21"/>
  <c r="J156" i="21" l="1"/>
  <c r="J152" i="21" l="1"/>
  <c r="U149" i="21"/>
  <c r="U150" i="21"/>
  <c r="T149" i="21"/>
  <c r="T150" i="21"/>
  <c r="S149" i="21"/>
  <c r="S150" i="21"/>
  <c r="R149" i="21"/>
  <c r="R150" i="21"/>
  <c r="Q149" i="21"/>
  <c r="Q150" i="21"/>
  <c r="P149" i="21"/>
  <c r="P150" i="21"/>
  <c r="K149" i="21"/>
  <c r="K150" i="21"/>
  <c r="J149" i="21"/>
  <c r="J150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U131" i="21"/>
  <c r="U132" i="21"/>
  <c r="U133" i="21"/>
  <c r="U134" i="21"/>
  <c r="U135" i="21"/>
  <c r="U136" i="21"/>
  <c r="U137" i="21"/>
  <c r="U138" i="21"/>
  <c r="U139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K131" i="21"/>
  <c r="K132" i="21"/>
  <c r="K133" i="21"/>
  <c r="K134" i="21"/>
  <c r="K135" i="21"/>
  <c r="K136" i="21"/>
  <c r="K137" i="21"/>
  <c r="K138" i="21"/>
  <c r="K139" i="21"/>
  <c r="J131" i="21"/>
  <c r="J132" i="21"/>
  <c r="J133" i="21"/>
  <c r="J134" i="21"/>
  <c r="J135" i="21"/>
  <c r="J136" i="21"/>
  <c r="J137" i="21"/>
  <c r="J138" i="21"/>
  <c r="J139" i="21"/>
  <c r="V149" i="21" l="1"/>
  <c r="W150" i="21"/>
  <c r="W149" i="21"/>
  <c r="V150" i="21"/>
  <c r="M104" i="21"/>
  <c r="N104" i="21"/>
  <c r="O104" i="21"/>
  <c r="L104" i="21"/>
  <c r="R104" i="21" s="1"/>
  <c r="L140" i="21"/>
  <c r="G140" i="21"/>
  <c r="F140" i="21"/>
  <c r="O140" i="21"/>
  <c r="M140" i="21"/>
  <c r="N140" i="21"/>
  <c r="P96" i="21"/>
  <c r="T131" i="21"/>
  <c r="W131" i="21" s="1"/>
  <c r="T132" i="21"/>
  <c r="W132" i="21" s="1"/>
  <c r="T133" i="21"/>
  <c r="W133" i="21" s="1"/>
  <c r="T134" i="21"/>
  <c r="W134" i="21" s="1"/>
  <c r="T135" i="21"/>
  <c r="W135" i="21" s="1"/>
  <c r="T136" i="21"/>
  <c r="W136" i="21" s="1"/>
  <c r="T137" i="21"/>
  <c r="W137" i="21" s="1"/>
  <c r="T138" i="21"/>
  <c r="W138" i="21" s="1"/>
  <c r="T139" i="21"/>
  <c r="T104" i="21" l="1"/>
  <c r="S104" i="21"/>
  <c r="P140" i="21"/>
  <c r="V139" i="21"/>
  <c r="W139" i="21"/>
  <c r="Q140" i="21"/>
  <c r="U151" i="21" l="1"/>
  <c r="U153" i="21"/>
  <c r="U154" i="21"/>
  <c r="U155" i="21"/>
  <c r="U156" i="21"/>
  <c r="U157" i="21"/>
  <c r="U163" i="21"/>
  <c r="U166" i="21"/>
  <c r="U44" i="21"/>
  <c r="U50" i="21"/>
  <c r="V50" i="21" s="1"/>
  <c r="U51" i="21"/>
  <c r="V51" i="21" s="1"/>
  <c r="U52" i="21"/>
  <c r="V52" i="21" s="1"/>
  <c r="U53" i="21"/>
  <c r="U54" i="21"/>
  <c r="U55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7" i="21"/>
  <c r="U78" i="21"/>
  <c r="U79" i="21"/>
  <c r="U80" i="21"/>
  <c r="U82" i="21"/>
  <c r="U83" i="21"/>
  <c r="U84" i="21"/>
  <c r="U85" i="21"/>
  <c r="U86" i="21"/>
  <c r="U87" i="21"/>
  <c r="U88" i="21"/>
  <c r="U89" i="21"/>
  <c r="U92" i="21"/>
  <c r="U94" i="21"/>
  <c r="U95" i="21"/>
  <c r="U96" i="21"/>
  <c r="U97" i="21"/>
  <c r="U98" i="21"/>
  <c r="U99" i="21"/>
  <c r="U100" i="21"/>
  <c r="U101" i="21"/>
  <c r="U102" i="21"/>
  <c r="U103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41" i="21"/>
  <c r="U142" i="21"/>
  <c r="U143" i="21"/>
  <c r="U144" i="21"/>
  <c r="U145" i="21"/>
  <c r="U146" i="21"/>
  <c r="U147" i="21"/>
  <c r="U148" i="21"/>
  <c r="U40" i="21"/>
  <c r="U41" i="21"/>
  <c r="U42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15" i="21"/>
  <c r="W94" i="21" l="1"/>
  <c r="V94" i="21"/>
  <c r="W96" i="21"/>
  <c r="V96" i="21"/>
  <c r="W95" i="21"/>
  <c r="V95" i="21"/>
  <c r="V133" i="21"/>
  <c r="V136" i="21"/>
  <c r="V132" i="21"/>
  <c r="U140" i="21"/>
  <c r="V135" i="21"/>
  <c r="V131" i="21"/>
  <c r="V137" i="21"/>
  <c r="U104" i="21"/>
  <c r="V138" i="21"/>
  <c r="V134" i="21"/>
  <c r="T146" i="21"/>
  <c r="W146" i="21" s="1"/>
  <c r="S146" i="21"/>
  <c r="R146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40" i="21"/>
  <c r="K41" i="21"/>
  <c r="K42" i="21"/>
  <c r="K44" i="21"/>
  <c r="K45" i="21"/>
  <c r="K46" i="21"/>
  <c r="K49" i="21"/>
  <c r="K50" i="21"/>
  <c r="K51" i="21"/>
  <c r="K52" i="21"/>
  <c r="K53" i="21"/>
  <c r="K54" i="21"/>
  <c r="K55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7" i="21"/>
  <c r="K78" i="21"/>
  <c r="K79" i="21"/>
  <c r="K80" i="21"/>
  <c r="K82" i="21"/>
  <c r="K83" i="21"/>
  <c r="K84" i="21"/>
  <c r="K85" i="21"/>
  <c r="K86" i="21"/>
  <c r="K87" i="21"/>
  <c r="K88" i="21"/>
  <c r="K89" i="21"/>
  <c r="K92" i="21"/>
  <c r="K94" i="21"/>
  <c r="K95" i="21"/>
  <c r="K96" i="21"/>
  <c r="K97" i="21"/>
  <c r="K98" i="21"/>
  <c r="K99" i="21"/>
  <c r="K100" i="21"/>
  <c r="K101" i="21"/>
  <c r="K102" i="21"/>
  <c r="K103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41" i="21"/>
  <c r="K142" i="21"/>
  <c r="K143" i="21"/>
  <c r="K144" i="21"/>
  <c r="K145" i="21"/>
  <c r="K146" i="21"/>
  <c r="K147" i="21"/>
  <c r="K148" i="21"/>
  <c r="K151" i="21"/>
  <c r="K153" i="21"/>
  <c r="K154" i="21"/>
  <c r="K155" i="21"/>
  <c r="K156" i="21"/>
  <c r="K157" i="21"/>
  <c r="K158" i="21"/>
  <c r="K166" i="21"/>
  <c r="K15" i="21"/>
  <c r="K16" i="21"/>
  <c r="K17" i="21"/>
  <c r="K18" i="21"/>
  <c r="Q35" i="21"/>
  <c r="Q36" i="21"/>
  <c r="Q37" i="21"/>
  <c r="Q40" i="21"/>
  <c r="Q41" i="21"/>
  <c r="Q42" i="21"/>
  <c r="Q44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7" i="21"/>
  <c r="Q78" i="21"/>
  <c r="Q79" i="21"/>
  <c r="Q80" i="21"/>
  <c r="Q82" i="21"/>
  <c r="Q83" i="21"/>
  <c r="Q84" i="21"/>
  <c r="Q85" i="21"/>
  <c r="Q86" i="21"/>
  <c r="Q87" i="21"/>
  <c r="Q88" i="21"/>
  <c r="Q89" i="21"/>
  <c r="Q92" i="21"/>
  <c r="Q94" i="21"/>
  <c r="Q95" i="21"/>
  <c r="Q96" i="21"/>
  <c r="Q97" i="21"/>
  <c r="Q98" i="21"/>
  <c r="Q99" i="21"/>
  <c r="Q100" i="21"/>
  <c r="Q101" i="21"/>
  <c r="Q102" i="21"/>
  <c r="Q103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41" i="21"/>
  <c r="Q142" i="21"/>
  <c r="Q143" i="21"/>
  <c r="Q144" i="21"/>
  <c r="Q145" i="21"/>
  <c r="Q146" i="21"/>
  <c r="Q147" i="21"/>
  <c r="Q148" i="21"/>
  <c r="Q151" i="21"/>
  <c r="Q153" i="21"/>
  <c r="Q154" i="21"/>
  <c r="Q155" i="21"/>
  <c r="Q166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15" i="21"/>
  <c r="T147" i="21"/>
  <c r="W147" i="21" s="1"/>
  <c r="T145" i="21"/>
  <c r="W145" i="21" s="1"/>
  <c r="T144" i="21"/>
  <c r="W144" i="21" s="1"/>
  <c r="Q163" i="21" l="1"/>
  <c r="K163" i="21"/>
  <c r="Q152" i="21"/>
  <c r="U152" i="21" l="1"/>
  <c r="K152" i="21"/>
  <c r="Q14" i="21" l="1"/>
  <c r="K14" i="21"/>
  <c r="K104" i="21"/>
  <c r="V146" i="21"/>
  <c r="P146" i="21"/>
  <c r="J146" i="21"/>
  <c r="J92" i="21"/>
  <c r="J94" i="21"/>
  <c r="J95" i="21"/>
  <c r="J96" i="21"/>
  <c r="J97" i="21"/>
  <c r="J98" i="21"/>
  <c r="J99" i="21"/>
  <c r="J100" i="21"/>
  <c r="J101" i="21"/>
  <c r="J102" i="21"/>
  <c r="J103" i="21"/>
  <c r="H91" i="21"/>
  <c r="G91" i="21"/>
  <c r="F91" i="21"/>
  <c r="N91" i="21"/>
  <c r="O91" i="21"/>
  <c r="L91" i="21"/>
  <c r="V144" i="21"/>
  <c r="V145" i="21"/>
  <c r="R145" i="21"/>
  <c r="S145" i="21"/>
  <c r="P144" i="21"/>
  <c r="P145" i="21"/>
  <c r="J145" i="21"/>
  <c r="J144" i="21"/>
  <c r="R144" i="21"/>
  <c r="S144" i="21"/>
  <c r="Q91" i="21" l="1"/>
  <c r="U91" i="21"/>
  <c r="Q104" i="21"/>
  <c r="K91" i="21"/>
  <c r="T99" i="21"/>
  <c r="S99" i="21"/>
  <c r="R99" i="21"/>
  <c r="P99" i="21"/>
  <c r="W99" i="21" l="1"/>
  <c r="Q12" i="21"/>
  <c r="K12" i="21"/>
  <c r="V99" i="21"/>
  <c r="M81" i="21" l="1"/>
  <c r="T141" i="21" l="1"/>
  <c r="S141" i="21"/>
  <c r="R141" i="21"/>
  <c r="P141" i="21"/>
  <c r="J141" i="21"/>
  <c r="W141" i="21" l="1"/>
  <c r="K140" i="21"/>
  <c r="V141" i="21"/>
  <c r="R157" i="21"/>
  <c r="S157" i="21"/>
  <c r="T157" i="21"/>
  <c r="W157" i="21" s="1"/>
  <c r="V157" i="21" l="1"/>
  <c r="S173" i="21" l="1"/>
  <c r="U173" i="21" l="1"/>
  <c r="T173" i="21"/>
  <c r="R173" i="21"/>
  <c r="P173" i="21"/>
  <c r="W173" i="21" l="1"/>
  <c r="V173" i="21"/>
  <c r="T156" i="21"/>
  <c r="W156" i="21" s="1"/>
  <c r="S156" i="21"/>
  <c r="R156" i="21"/>
  <c r="T108" i="21"/>
  <c r="W108" i="21" s="1"/>
  <c r="S108" i="21"/>
  <c r="R108" i="21"/>
  <c r="P108" i="21"/>
  <c r="J108" i="21"/>
  <c r="T117" i="21"/>
  <c r="W117" i="21" s="1"/>
  <c r="S117" i="21"/>
  <c r="R117" i="21"/>
  <c r="P117" i="21"/>
  <c r="J117" i="21"/>
  <c r="O56" i="21"/>
  <c r="N56" i="21"/>
  <c r="M56" i="21"/>
  <c r="L56" i="21"/>
  <c r="G56" i="21"/>
  <c r="H56" i="21"/>
  <c r="F56" i="21"/>
  <c r="T67" i="21"/>
  <c r="W67" i="21" s="1"/>
  <c r="S67" i="21"/>
  <c r="R67" i="21"/>
  <c r="P67" i="21"/>
  <c r="J67" i="21"/>
  <c r="Q56" i="21" l="1"/>
  <c r="U56" i="21"/>
  <c r="K56" i="21"/>
  <c r="V117" i="21"/>
  <c r="V156" i="21"/>
  <c r="V108" i="21"/>
  <c r="V67" i="21"/>
  <c r="T111" i="21"/>
  <c r="W111" i="21" s="1"/>
  <c r="S111" i="21"/>
  <c r="R111" i="21"/>
  <c r="P111" i="21"/>
  <c r="J111" i="21"/>
  <c r="V111" i="21" l="1"/>
  <c r="T74" i="21" l="1"/>
  <c r="S74" i="21"/>
  <c r="R74" i="21"/>
  <c r="P74" i="21"/>
  <c r="J74" i="21"/>
  <c r="T73" i="21"/>
  <c r="W73" i="21" s="1"/>
  <c r="S73" i="21"/>
  <c r="R73" i="21"/>
  <c r="P73" i="21"/>
  <c r="J73" i="21"/>
  <c r="W74" i="21" l="1"/>
  <c r="V73" i="21"/>
  <c r="V74" i="21"/>
  <c r="T142" i="21"/>
  <c r="S142" i="21"/>
  <c r="R142" i="21"/>
  <c r="P142" i="21"/>
  <c r="J142" i="21"/>
  <c r="J122" i="21"/>
  <c r="P122" i="21"/>
  <c r="R122" i="21"/>
  <c r="S122" i="21"/>
  <c r="T122" i="21"/>
  <c r="W122" i="21" s="1"/>
  <c r="T103" i="21"/>
  <c r="W103" i="21" s="1"/>
  <c r="S103" i="21"/>
  <c r="R103" i="21"/>
  <c r="P103" i="21"/>
  <c r="T66" i="21"/>
  <c r="W66" i="21" s="1"/>
  <c r="S66" i="21"/>
  <c r="R66" i="21"/>
  <c r="P66" i="21"/>
  <c r="J66" i="21"/>
  <c r="W142" i="21" l="1"/>
  <c r="V103" i="21"/>
  <c r="V142" i="21"/>
  <c r="V122" i="21"/>
  <c r="V66" i="21"/>
  <c r="T155" i="21" l="1"/>
  <c r="W155" i="21" s="1"/>
  <c r="S155" i="21"/>
  <c r="R155" i="21"/>
  <c r="P155" i="21"/>
  <c r="J155" i="21"/>
  <c r="V155" i="21" l="1"/>
  <c r="M76" i="21"/>
  <c r="M172" i="21" s="1"/>
  <c r="M13" i="21" l="1"/>
  <c r="J140" i="21"/>
  <c r="P104" i="21" l="1"/>
  <c r="J104" i="21"/>
  <c r="T119" i="21" l="1"/>
  <c r="W119" i="21" s="1"/>
  <c r="S119" i="21"/>
  <c r="R119" i="21"/>
  <c r="P119" i="21"/>
  <c r="J119" i="21"/>
  <c r="T120" i="21"/>
  <c r="W120" i="21" s="1"/>
  <c r="S120" i="21"/>
  <c r="R120" i="21"/>
  <c r="P120" i="21"/>
  <c r="J120" i="21"/>
  <c r="V120" i="21" l="1"/>
  <c r="V119" i="21"/>
  <c r="T40" i="21"/>
  <c r="S40" i="21"/>
  <c r="R40" i="21"/>
  <c r="P40" i="21"/>
  <c r="J40" i="21"/>
  <c r="W40" i="21" l="1"/>
  <c r="V40" i="21"/>
  <c r="T35" i="21" l="1"/>
  <c r="S35" i="21"/>
  <c r="R35" i="21"/>
  <c r="P35" i="21"/>
  <c r="J35" i="21"/>
  <c r="T26" i="21"/>
  <c r="W26" i="21" s="1"/>
  <c r="S26" i="21"/>
  <c r="R26" i="21"/>
  <c r="P26" i="21"/>
  <c r="J26" i="21"/>
  <c r="T27" i="21"/>
  <c r="W27" i="21" s="1"/>
  <c r="S27" i="21"/>
  <c r="R27" i="21"/>
  <c r="P27" i="21"/>
  <c r="J27" i="21"/>
  <c r="T42" i="21"/>
  <c r="S42" i="21"/>
  <c r="R42" i="21"/>
  <c r="P42" i="21"/>
  <c r="J42" i="21"/>
  <c r="W35" i="21" l="1"/>
  <c r="W42" i="21"/>
  <c r="V35" i="21"/>
  <c r="V27" i="21"/>
  <c r="V42" i="21"/>
  <c r="V26" i="21"/>
  <c r="T110" i="21" l="1"/>
  <c r="W110" i="21" s="1"/>
  <c r="S110" i="21"/>
  <c r="R110" i="21"/>
  <c r="P110" i="21"/>
  <c r="J110" i="21"/>
  <c r="V110" i="21" l="1"/>
  <c r="J57" i="21"/>
  <c r="J58" i="21"/>
  <c r="J59" i="21"/>
  <c r="J60" i="21"/>
  <c r="J61" i="21"/>
  <c r="J62" i="21"/>
  <c r="J63" i="21"/>
  <c r="J64" i="21"/>
  <c r="J65" i="21"/>
  <c r="J68" i="21"/>
  <c r="J69" i="21"/>
  <c r="J70" i="21"/>
  <c r="J71" i="21"/>
  <c r="J72" i="21"/>
  <c r="J75" i="21"/>
  <c r="J16" i="21"/>
  <c r="J17" i="21"/>
  <c r="J18" i="21"/>
  <c r="J19" i="21"/>
  <c r="J20" i="21"/>
  <c r="J21" i="21"/>
  <c r="J22" i="21"/>
  <c r="J23" i="21"/>
  <c r="J24" i="21"/>
  <c r="H81" i="21" l="1"/>
  <c r="P57" i="21" l="1"/>
  <c r="P58" i="21"/>
  <c r="P59" i="21"/>
  <c r="P61" i="21"/>
  <c r="P62" i="21"/>
  <c r="P63" i="21"/>
  <c r="P64" i="21"/>
  <c r="P65" i="21"/>
  <c r="P68" i="21"/>
  <c r="P69" i="21"/>
  <c r="P70" i="21"/>
  <c r="P71" i="21"/>
  <c r="P72" i="21"/>
  <c r="P75" i="21"/>
  <c r="P15" i="21"/>
  <c r="P16" i="21"/>
  <c r="P18" i="21"/>
  <c r="P19" i="21"/>
  <c r="P20" i="21"/>
  <c r="P21" i="21"/>
  <c r="P22" i="21"/>
  <c r="P23" i="21"/>
  <c r="P24" i="21"/>
  <c r="P25" i="21"/>
  <c r="P28" i="21"/>
  <c r="P29" i="21"/>
  <c r="P30" i="21"/>
  <c r="P31" i="21"/>
  <c r="P32" i="21"/>
  <c r="P33" i="21"/>
  <c r="P34" i="21"/>
  <c r="P36" i="21"/>
  <c r="P37" i="21"/>
  <c r="P41" i="21"/>
  <c r="P44" i="21"/>
  <c r="P77" i="21"/>
  <c r="P78" i="21"/>
  <c r="P79" i="21"/>
  <c r="P80" i="21"/>
  <c r="P82" i="21"/>
  <c r="P83" i="21"/>
  <c r="P84" i="21"/>
  <c r="P85" i="21"/>
  <c r="P86" i="21"/>
  <c r="P87" i="21"/>
  <c r="P88" i="21"/>
  <c r="P89" i="21"/>
  <c r="P92" i="21"/>
  <c r="P94" i="21"/>
  <c r="P95" i="21"/>
  <c r="P97" i="21"/>
  <c r="P98" i="21"/>
  <c r="P100" i="21"/>
  <c r="P101" i="21"/>
  <c r="P102" i="21"/>
  <c r="P105" i="21"/>
  <c r="P106" i="21"/>
  <c r="P107" i="21"/>
  <c r="P109" i="21"/>
  <c r="P112" i="21"/>
  <c r="P113" i="21"/>
  <c r="P114" i="21"/>
  <c r="P115" i="21"/>
  <c r="P116" i="21"/>
  <c r="P118" i="21"/>
  <c r="P121" i="21"/>
  <c r="P143" i="21"/>
  <c r="P147" i="21"/>
  <c r="P148" i="21"/>
  <c r="P151" i="21"/>
  <c r="P152" i="21"/>
  <c r="P153" i="21"/>
  <c r="P154" i="21"/>
  <c r="P163" i="21"/>
  <c r="P166" i="21"/>
  <c r="R58" i="21" l="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69" i="21"/>
  <c r="S69" i="21"/>
  <c r="T69" i="21"/>
  <c r="W69" i="21" s="1"/>
  <c r="R70" i="21"/>
  <c r="S70" i="21"/>
  <c r="T70" i="21"/>
  <c r="W70" i="21" s="1"/>
  <c r="R71" i="21"/>
  <c r="S71" i="21"/>
  <c r="T71" i="21"/>
  <c r="W71" i="21" s="1"/>
  <c r="R72" i="21"/>
  <c r="S72" i="21"/>
  <c r="T72" i="21"/>
  <c r="W72" i="21" s="1"/>
  <c r="R75" i="21"/>
  <c r="S75" i="21"/>
  <c r="T75" i="21"/>
  <c r="W75" i="21" s="1"/>
  <c r="R15" i="21"/>
  <c r="S15" i="2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2" i="21"/>
  <c r="S32" i="21"/>
  <c r="T32" i="21"/>
  <c r="W32" i="21" s="1"/>
  <c r="R33" i="21"/>
  <c r="S33" i="21"/>
  <c r="T33" i="21"/>
  <c r="W33" i="21" s="1"/>
  <c r="R34" i="21"/>
  <c r="S34" i="21"/>
  <c r="T34" i="21"/>
  <c r="W34" i="21" s="1"/>
  <c r="R36" i="21"/>
  <c r="S36" i="21"/>
  <c r="T36" i="21"/>
  <c r="R37" i="21"/>
  <c r="S37" i="21"/>
  <c r="T37" i="21"/>
  <c r="W37" i="21" s="1"/>
  <c r="R41" i="21"/>
  <c r="S41" i="21"/>
  <c r="T41" i="21"/>
  <c r="W41" i="21" s="1"/>
  <c r="R44" i="21"/>
  <c r="S44" i="21"/>
  <c r="T44" i="21"/>
  <c r="T43" i="21" s="1"/>
  <c r="R50" i="21"/>
  <c r="S50" i="21"/>
  <c r="W50" i="21"/>
  <c r="R51" i="21"/>
  <c r="S51" i="21"/>
  <c r="R52" i="21"/>
  <c r="S52" i="21"/>
  <c r="W52" i="21"/>
  <c r="R53" i="21"/>
  <c r="S53" i="21"/>
  <c r="W53" i="21"/>
  <c r="R54" i="21"/>
  <c r="S54" i="21"/>
  <c r="W54" i="21"/>
  <c r="R55" i="21"/>
  <c r="S55" i="21"/>
  <c r="W55" i="21"/>
  <c r="R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6" i="21"/>
  <c r="S86" i="21"/>
  <c r="T86" i="21"/>
  <c r="W86" i="21" s="1"/>
  <c r="R87" i="21"/>
  <c r="S87" i="21"/>
  <c r="T87" i="21"/>
  <c r="W87" i="21" s="1"/>
  <c r="R88" i="21"/>
  <c r="S88" i="21"/>
  <c r="T88" i="21"/>
  <c r="W88" i="21" s="1"/>
  <c r="R89" i="21"/>
  <c r="S89" i="21"/>
  <c r="T89" i="21"/>
  <c r="W89" i="21" s="1"/>
  <c r="R92" i="21"/>
  <c r="S92" i="21"/>
  <c r="T92" i="21"/>
  <c r="W92" i="21" s="1"/>
  <c r="R97" i="21"/>
  <c r="S97" i="21"/>
  <c r="T97" i="21"/>
  <c r="W97" i="21" s="1"/>
  <c r="R98" i="21"/>
  <c r="S98" i="21"/>
  <c r="T98" i="21"/>
  <c r="W98" i="21" s="1"/>
  <c r="R100" i="21"/>
  <c r="S100" i="21"/>
  <c r="T100" i="21"/>
  <c r="W100" i="21" s="1"/>
  <c r="R101" i="21"/>
  <c r="S101" i="21"/>
  <c r="T101" i="21"/>
  <c r="W101" i="21" s="1"/>
  <c r="R102" i="21"/>
  <c r="S102" i="21"/>
  <c r="T102" i="21"/>
  <c r="R105" i="21"/>
  <c r="S105" i="21"/>
  <c r="T105" i="21"/>
  <c r="R106" i="21"/>
  <c r="S106" i="21"/>
  <c r="T106" i="2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3" i="21"/>
  <c r="S113" i="21"/>
  <c r="T113" i="21"/>
  <c r="W113" i="21" s="1"/>
  <c r="R114" i="21"/>
  <c r="S114" i="21"/>
  <c r="T114" i="21"/>
  <c r="W114" i="21" s="1"/>
  <c r="R115" i="21"/>
  <c r="S115" i="21"/>
  <c r="T115" i="21"/>
  <c r="W115" i="21" s="1"/>
  <c r="R116" i="21"/>
  <c r="S116" i="21"/>
  <c r="T116" i="21"/>
  <c r="W116" i="21" s="1"/>
  <c r="R118" i="21"/>
  <c r="S118" i="21"/>
  <c r="T118" i="21"/>
  <c r="W118" i="21" s="1"/>
  <c r="R121" i="21"/>
  <c r="S121" i="21"/>
  <c r="T121" i="21"/>
  <c r="W121" i="21" s="1"/>
  <c r="R143" i="21"/>
  <c r="S143" i="21"/>
  <c r="T143" i="21"/>
  <c r="R147" i="21"/>
  <c r="S147" i="21"/>
  <c r="R148" i="21"/>
  <c r="S148" i="21"/>
  <c r="T148" i="21"/>
  <c r="R151" i="21"/>
  <c r="S151" i="21"/>
  <c r="T151" i="21"/>
  <c r="W151" i="21" s="1"/>
  <c r="R152" i="21"/>
  <c r="S152" i="21"/>
  <c r="T152" i="21"/>
  <c r="W152" i="21" s="1"/>
  <c r="R153" i="21"/>
  <c r="S153" i="21"/>
  <c r="T153" i="21"/>
  <c r="W153" i="21" s="1"/>
  <c r="R154" i="21"/>
  <c r="S154" i="21"/>
  <c r="T154" i="21"/>
  <c r="W154" i="21" s="1"/>
  <c r="R163" i="21"/>
  <c r="T163" i="21"/>
  <c r="W163" i="21" s="1"/>
  <c r="R166" i="21"/>
  <c r="S166" i="21"/>
  <c r="T166" i="21"/>
  <c r="W166" i="21" s="1"/>
  <c r="J118" i="21"/>
  <c r="O81" i="21"/>
  <c r="N81" i="21"/>
  <c r="N172" i="21" s="1"/>
  <c r="L81" i="21"/>
  <c r="G81" i="21"/>
  <c r="F81" i="21"/>
  <c r="J85" i="21"/>
  <c r="S43" i="21" l="1"/>
  <c r="R43" i="21"/>
  <c r="W44" i="21"/>
  <c r="S140" i="21"/>
  <c r="Q81" i="21"/>
  <c r="U81" i="21"/>
  <c r="R140" i="21"/>
  <c r="W143" i="21"/>
  <c r="T140" i="21"/>
  <c r="W105" i="21"/>
  <c r="W104" i="21"/>
  <c r="W148" i="21"/>
  <c r="W106" i="21"/>
  <c r="K81" i="21"/>
  <c r="W51" i="21"/>
  <c r="W102" i="21"/>
  <c r="W36" i="21"/>
  <c r="W12" i="21"/>
  <c r="W25" i="21"/>
  <c r="W15" i="21"/>
  <c r="T91" i="21"/>
  <c r="W91" i="21" s="1"/>
  <c r="R91" i="21"/>
  <c r="S91" i="21"/>
  <c r="V143" i="21"/>
  <c r="S81" i="21"/>
  <c r="S76" i="21"/>
  <c r="R81" i="21"/>
  <c r="T81" i="21"/>
  <c r="T76" i="21"/>
  <c r="R76" i="21"/>
  <c r="V85" i="21"/>
  <c r="V163" i="21"/>
  <c r="V154" i="21"/>
  <c r="P81" i="21"/>
  <c r="P91" i="21"/>
  <c r="V118" i="21"/>
  <c r="W14" i="21" l="1"/>
  <c r="W81" i="21"/>
  <c r="V140" i="21"/>
  <c r="W140" i="21"/>
  <c r="V104" i="21"/>
  <c r="P12" i="21" l="1"/>
  <c r="J41" i="21"/>
  <c r="J37" i="21"/>
  <c r="J14" i="21" l="1"/>
  <c r="P14" i="21"/>
  <c r="V41" i="21"/>
  <c r="V37" i="21"/>
  <c r="J153" i="21"/>
  <c r="J154" i="21"/>
  <c r="J36" i="21"/>
  <c r="V36" i="21"/>
  <c r="U174" i="21" l="1"/>
  <c r="T174" i="21"/>
  <c r="R174" i="21"/>
  <c r="P174" i="21"/>
  <c r="J151" i="21"/>
  <c r="J148" i="21"/>
  <c r="J147" i="21"/>
  <c r="J143" i="21"/>
  <c r="J121" i="21"/>
  <c r="J116" i="21"/>
  <c r="J115" i="21"/>
  <c r="J114" i="21"/>
  <c r="J113" i="21"/>
  <c r="J112" i="21"/>
  <c r="J109" i="21"/>
  <c r="J107" i="21"/>
  <c r="J106" i="21"/>
  <c r="J105" i="21"/>
  <c r="J89" i="21"/>
  <c r="J88" i="21"/>
  <c r="J87" i="21"/>
  <c r="J86" i="21"/>
  <c r="J84" i="21"/>
  <c r="J83" i="21"/>
  <c r="J82" i="21"/>
  <c r="J80" i="21"/>
  <c r="J79" i="21"/>
  <c r="J78" i="21"/>
  <c r="J77" i="21"/>
  <c r="O76" i="21"/>
  <c r="O172" i="21" s="1"/>
  <c r="L76" i="21"/>
  <c r="L172" i="21" s="1"/>
  <c r="H76" i="21"/>
  <c r="H172" i="21" s="1"/>
  <c r="G76" i="21"/>
  <c r="G172" i="21" s="1"/>
  <c r="F76" i="21"/>
  <c r="F172" i="21" s="1"/>
  <c r="J55" i="21"/>
  <c r="J54" i="21"/>
  <c r="J53" i="21"/>
  <c r="J52" i="21"/>
  <c r="J51" i="21"/>
  <c r="J50" i="21"/>
  <c r="J49" i="21"/>
  <c r="J46" i="21"/>
  <c r="J45" i="21"/>
  <c r="J44" i="21"/>
  <c r="J34" i="21"/>
  <c r="J33" i="21"/>
  <c r="J32" i="21"/>
  <c r="J31" i="21"/>
  <c r="J30" i="21"/>
  <c r="J29" i="21"/>
  <c r="J28" i="21"/>
  <c r="J25" i="21"/>
  <c r="T57" i="21"/>
  <c r="S57" i="21"/>
  <c r="R57" i="21"/>
  <c r="R56" i="21" s="1"/>
  <c r="U8" i="21"/>
  <c r="T8" i="21"/>
  <c r="N8" i="21"/>
  <c r="R172" i="21" l="1"/>
  <c r="R11" i="21" s="1"/>
  <c r="Q76" i="21"/>
  <c r="Q172" i="21"/>
  <c r="H13" i="21"/>
  <c r="F13" i="21"/>
  <c r="F11" i="21"/>
  <c r="S56" i="21"/>
  <c r="G11" i="21"/>
  <c r="W174" i="21"/>
  <c r="U76" i="21"/>
  <c r="W76" i="21" s="1"/>
  <c r="L13" i="21"/>
  <c r="G13" i="21"/>
  <c r="O13" i="21"/>
  <c r="N13" i="21"/>
  <c r="Q43" i="21"/>
  <c r="U43" i="21"/>
  <c r="K76" i="21"/>
  <c r="K43" i="21"/>
  <c r="T56" i="21"/>
  <c r="T172" i="21" s="1"/>
  <c r="W57" i="21"/>
  <c r="L175" i="21"/>
  <c r="P43" i="21"/>
  <c r="J56" i="21"/>
  <c r="P56" i="21"/>
  <c r="P76" i="21"/>
  <c r="V101" i="21"/>
  <c r="V102" i="21"/>
  <c r="V105" i="21"/>
  <c r="V106" i="21"/>
  <c r="V112" i="21"/>
  <c r="V114" i="21"/>
  <c r="V16" i="21"/>
  <c r="V30" i="21"/>
  <c r="V88" i="21"/>
  <c r="V91" i="21"/>
  <c r="V87" i="21"/>
  <c r="V121" i="21"/>
  <c r="V151" i="21"/>
  <c r="V29" i="21"/>
  <c r="V107" i="21"/>
  <c r="V113" i="21"/>
  <c r="V115" i="21"/>
  <c r="V116" i="21"/>
  <c r="V147" i="21"/>
  <c r="V148" i="21"/>
  <c r="V152" i="21"/>
  <c r="V58" i="21"/>
  <c r="V64" i="21"/>
  <c r="V68" i="21"/>
  <c r="V69" i="21"/>
  <c r="V72" i="21"/>
  <c r="V75" i="21"/>
  <c r="V54" i="21"/>
  <c r="V86" i="21"/>
  <c r="V92" i="21"/>
  <c r="V100" i="21"/>
  <c r="V61" i="21"/>
  <c r="V53" i="21"/>
  <c r="V71" i="21"/>
  <c r="V82" i="21"/>
  <c r="V78" i="21"/>
  <c r="V55" i="21"/>
  <c r="V33" i="21"/>
  <c r="V70" i="21"/>
  <c r="V109" i="21"/>
  <c r="V79" i="21"/>
  <c r="V25" i="21"/>
  <c r="V84" i="21"/>
  <c r="V65" i="21"/>
  <c r="V34" i="21"/>
  <c r="V32" i="21"/>
  <c r="V174" i="21"/>
  <c r="V21" i="21"/>
  <c r="V23" i="21"/>
  <c r="V20" i="21"/>
  <c r="V18" i="21"/>
  <c r="V22" i="21"/>
  <c r="V97" i="21"/>
  <c r="J81" i="21"/>
  <c r="V83" i="21"/>
  <c r="V80" i="21"/>
  <c r="V62" i="21"/>
  <c r="J43" i="21"/>
  <c r="V31" i="21"/>
  <c r="V89" i="21"/>
  <c r="V60" i="21"/>
  <c r="V59" i="21"/>
  <c r="V63" i="21"/>
  <c r="V57" i="21"/>
  <c r="V28" i="21"/>
  <c r="V77" i="21"/>
  <c r="V15" i="21"/>
  <c r="V17" i="21"/>
  <c r="V19" i="21"/>
  <c r="V24" i="21"/>
  <c r="V44" i="21"/>
  <c r="J76" i="21"/>
  <c r="J91" i="21"/>
  <c r="V98" i="21"/>
  <c r="V153" i="21"/>
  <c r="J172" i="21" l="1"/>
  <c r="U172" i="21"/>
  <c r="S172" i="21"/>
  <c r="S11" i="21" s="1"/>
  <c r="T11" i="21"/>
  <c r="F175" i="21"/>
  <c r="K172" i="21"/>
  <c r="P172" i="21"/>
  <c r="P175" i="21" s="1"/>
  <c r="H11" i="21"/>
  <c r="W43" i="21"/>
  <c r="W56" i="21"/>
  <c r="Q13" i="21"/>
  <c r="U13" i="21"/>
  <c r="G175" i="21"/>
  <c r="T13" i="21"/>
  <c r="K13" i="21"/>
  <c r="J13" i="21"/>
  <c r="P13" i="21"/>
  <c r="R13" i="21"/>
  <c r="S13" i="21"/>
  <c r="V76" i="21"/>
  <c r="N175" i="21"/>
  <c r="N11" i="21"/>
  <c r="L11" i="21"/>
  <c r="M175" i="21"/>
  <c r="M11" i="21"/>
  <c r="V81" i="21"/>
  <c r="V14" i="21"/>
  <c r="V56" i="21"/>
  <c r="H175" i="21"/>
  <c r="O175" i="21"/>
  <c r="O11" i="21"/>
  <c r="V43" i="21"/>
  <c r="V172" i="21" l="1"/>
  <c r="I167" i="21"/>
  <c r="I168" i="21"/>
  <c r="S175" i="21"/>
  <c r="R175" i="21"/>
  <c r="W172" i="21"/>
  <c r="T175" i="21"/>
  <c r="I124" i="21"/>
  <c r="I125" i="21"/>
  <c r="I129" i="21"/>
  <c r="I126" i="21"/>
  <c r="I130" i="21"/>
  <c r="I123" i="21"/>
  <c r="I127" i="21"/>
  <c r="I128" i="21"/>
  <c r="I161" i="21"/>
  <c r="I90" i="21"/>
  <c r="I39" i="21"/>
  <c r="I38" i="21"/>
  <c r="I158" i="21"/>
  <c r="I159" i="21"/>
  <c r="I160" i="21"/>
  <c r="I171" i="21"/>
  <c r="I170" i="21"/>
  <c r="I47" i="21"/>
  <c r="I48" i="21"/>
  <c r="I166" i="21"/>
  <c r="I173" i="21"/>
  <c r="I172" i="21"/>
  <c r="I165" i="21"/>
  <c r="I164" i="21"/>
  <c r="I163" i="21"/>
  <c r="I169" i="21"/>
  <c r="I174" i="21"/>
  <c r="I175" i="21"/>
  <c r="Q175" i="21"/>
  <c r="J175" i="21"/>
  <c r="K175" i="21"/>
  <c r="I149" i="21"/>
  <c r="I150" i="21"/>
  <c r="I146" i="21"/>
  <c r="I133" i="21"/>
  <c r="I137" i="21"/>
  <c r="I139" i="21"/>
  <c r="I135" i="21"/>
  <c r="I132" i="21"/>
  <c r="I136" i="21"/>
  <c r="I134" i="21"/>
  <c r="I138" i="21"/>
  <c r="I131" i="21"/>
  <c r="W13" i="21"/>
  <c r="Q11" i="21"/>
  <c r="K11" i="21"/>
  <c r="I99" i="21"/>
  <c r="I145" i="21"/>
  <c r="I144" i="21"/>
  <c r="I141" i="21"/>
  <c r="I156" i="21"/>
  <c r="I157" i="21"/>
  <c r="I101" i="21"/>
  <c r="I102" i="21"/>
  <c r="I100" i="21"/>
  <c r="I96" i="21"/>
  <c r="I108" i="21"/>
  <c r="I117" i="21"/>
  <c r="I67" i="21"/>
  <c r="I74" i="21"/>
  <c r="I111" i="21"/>
  <c r="I142" i="21"/>
  <c r="I73" i="21"/>
  <c r="I122" i="21"/>
  <c r="I103" i="21"/>
  <c r="I155" i="21"/>
  <c r="I66" i="21"/>
  <c r="I104" i="21"/>
  <c r="I140" i="21"/>
  <c r="I119" i="21"/>
  <c r="I120" i="21"/>
  <c r="I40" i="21"/>
  <c r="I42" i="21"/>
  <c r="I35" i="21"/>
  <c r="I26" i="21"/>
  <c r="I27" i="21"/>
  <c r="I118" i="21"/>
  <c r="I110" i="21"/>
  <c r="I85" i="21"/>
  <c r="I41" i="21"/>
  <c r="I37" i="21"/>
  <c r="I36" i="21"/>
  <c r="V13" i="21"/>
  <c r="P11" i="21"/>
  <c r="I154" i="21"/>
  <c r="I153" i="21"/>
  <c r="I151" i="21"/>
  <c r="I148" i="21"/>
  <c r="I143" i="21"/>
  <c r="I152" i="21"/>
  <c r="I147" i="21"/>
  <c r="I113" i="21"/>
  <c r="I109" i="21"/>
  <c r="I106" i="21"/>
  <c r="I105" i="21"/>
  <c r="I98" i="21"/>
  <c r="I94" i="21"/>
  <c r="I92" i="21"/>
  <c r="I88" i="21"/>
  <c r="I86" i="21"/>
  <c r="I84" i="21"/>
  <c r="I82" i="21"/>
  <c r="I79" i="21"/>
  <c r="I77" i="21"/>
  <c r="I53" i="21"/>
  <c r="I51" i="21"/>
  <c r="I49" i="21"/>
  <c r="I44" i="21"/>
  <c r="I34" i="21"/>
  <c r="I32" i="21"/>
  <c r="I30" i="21"/>
  <c r="I28" i="21"/>
  <c r="I23" i="21"/>
  <c r="I21" i="21"/>
  <c r="I20" i="21"/>
  <c r="I18" i="21"/>
  <c r="I17" i="21"/>
  <c r="I16" i="21"/>
  <c r="I75" i="21"/>
  <c r="I71" i="21"/>
  <c r="I69" i="21"/>
  <c r="I65" i="21"/>
  <c r="I63" i="21"/>
  <c r="I61" i="21"/>
  <c r="I60" i="21"/>
  <c r="I58" i="21"/>
  <c r="I121" i="21"/>
  <c r="I116" i="21"/>
  <c r="I114" i="21"/>
  <c r="I107" i="21"/>
  <c r="I97" i="21"/>
  <c r="I95" i="21"/>
  <c r="I89" i="21"/>
  <c r="I81" i="21"/>
  <c r="I78" i="21"/>
  <c r="I55" i="21"/>
  <c r="I52" i="21"/>
  <c r="I46" i="21"/>
  <c r="I43" i="21"/>
  <c r="I33" i="21"/>
  <c r="I29" i="21"/>
  <c r="I24" i="21"/>
  <c r="I19" i="21"/>
  <c r="I15" i="21"/>
  <c r="I115" i="21"/>
  <c r="I112" i="21"/>
  <c r="I91" i="21"/>
  <c r="I87" i="21"/>
  <c r="I83" i="21"/>
  <c r="I80" i="21"/>
  <c r="I76" i="21"/>
  <c r="I54" i="21"/>
  <c r="I50" i="21"/>
  <c r="I45" i="21"/>
  <c r="I31" i="21"/>
  <c r="I25" i="21"/>
  <c r="I22" i="21"/>
  <c r="I70" i="21"/>
  <c r="I64" i="21"/>
  <c r="I57" i="21"/>
  <c r="I72" i="21"/>
  <c r="I68" i="21"/>
  <c r="I62" i="21"/>
  <c r="I59" i="21"/>
  <c r="J11" i="21"/>
  <c r="I12" i="21"/>
  <c r="I13" i="21"/>
  <c r="I14" i="21"/>
  <c r="I56" i="21"/>
  <c r="U175" i="21"/>
  <c r="U11" i="21"/>
  <c r="W175" i="21" l="1"/>
  <c r="W11" i="21"/>
  <c r="V11" i="21"/>
  <c r="V175" i="21"/>
  <c r="V166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30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3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<sst xmlns="http://schemas.openxmlformats.org/spreadsheetml/2006/main" count="465" uniqueCount="359">
  <si>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</si>
  <si>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</si>
  <si>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</si>
  <si>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</si>
  <si>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</si>
  <si>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</si>
  <si>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</si>
  <si>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</si>
  <si>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</si>
  <si>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</si>
  <si>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</si>
  <si>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</si>
  <si>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</si>
  <si>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</si>
  <si>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</si>
  <si>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</si>
  <si>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</si>
  <si>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</si>
  <si>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</si>
  <si>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</si>
  <si>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</si>
  <si>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</si>
  <si>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</si>
  <si>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</si>
  <si>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</si>
  <si>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</si>
  <si>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</si>
  <si>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</si>
  <si>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</si>
  <si>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</si>
  <si>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</si>
  <si>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</si>
  <si>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</si>
  <si>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</si>
  <si>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</si>
  <si>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</si>
  <si>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</si>
  <si>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</si>
  <si>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</si>
  <si>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</si>
  <si>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</si>
  <si>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</si>
  <si>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</si>
  <si>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</si>
  <si>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</si>
  <si>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</si>
  <si>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</si>
  <si>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</si>
  <si>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</si>
  <si>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</si>
  <si>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</si>
  <si>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</si>
  <si>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</si>
  <si>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</si>
  <si>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</si>
  <si>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</si>
  <si>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</si>
  <si>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</si>
  <si>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</si>
  <si>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</si>
  <si>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</si>
  <si>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</si>
  <si>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</si>
  <si>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</si>
  <si>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</si>
  <si>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</si>
  <si>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</si>
  <si>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</si>
  <si>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</si>
  <si>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</si>
  <si>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</si>
  <si>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</si>
  <si>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</si>
  <si>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</si>
  <si>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</si>
  <si>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</si>
  <si>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</si>
  <si>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</si>
  <si>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</si>
  <si>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</si>
  <si>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</si>
  <si>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</si>
  <si>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</si>
  <si>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</si>
  <si>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</si>
  <si>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</si>
  <si>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</si>
  <si>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</si>
  <si>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</si>
  <si>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</si>
  <si>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</si>
  <si>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</si>
  <si>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</si>
  <si>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</si>
  <si>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</si>
  <si>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</si>
  <si>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</si>
  <si>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</si>
  <si>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</si>
  <si>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</si>
  <si>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</si>
  <si>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</si>
  <si>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</si>
  <si>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</si>
  <si>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</si>
  <si>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</si>
  <si>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</si>
  <si>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</si>
  <si>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</si>
  <si>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</si>
  <si>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</si>
  <si>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</si>
  <si>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</si>
  <si>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</si>
  <si>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</si>
  <si>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</si>
  <si>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</si>
  <si>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</si>
  <si>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</si>
  <si>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</si>
  <si>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</si>
  <si>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</si>
  <si>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</si>
  <si>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</si>
  <si>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</si>
  <si>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</si>
  <si>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</si>
  <si>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</si>
  <si>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</si>
  <si>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</si>
  <si>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</si>
  <si>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</si>
  <si>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</si>
  <si>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</si>
  <si>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</si>
  <si>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</si>
  <si>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</si>
  <si>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</si>
  <si>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</si>
  <si>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</si>
  <si>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</si>
  <si>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</si>
  <si>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</si>
  <si>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</si>
  <si>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</si>
  <si>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</si>
  <si>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</si>
  <si>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</si>
  <si>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</si>
  <si>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</si>
  <si>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</si>
  <si>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</si>
  <si>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</si>
  <si>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</si>
  <si>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</si>
  <si>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</si>
  <si>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</si>
  <si>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</si>
  <si>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</si>
  <si>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</si>
  <si>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</si>
  <si>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</si>
  <si>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</si>
  <si>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</si>
  <si>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</si>
  <si>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</si>
  <si>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</si>
  <si>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</si>
  <si>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</si>
  <si>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</si>
  <si>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</si>
  <si>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</si>
  <si>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</si>
  <si>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</si>
  <si>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</si>
  <si>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</si>
  <si>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</si>
  <si>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</si>
  <si>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</si>
  <si>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</si>
  <si>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</si>
  <si>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</si>
  <si>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</si>
  <si>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</si>
  <si>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</si>
  <si>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</si>
  <si>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</si>
  <si>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</si>
  <si>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</si>
  <si>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</si>
  <si>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</si>
  <si>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</si>
  <si>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</si>
  <si>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</si>
  <si>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</si>
  <si>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</si>
  <si>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</si>
  <si>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</si>
  <si>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</si>
  <si>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</si>
  <si>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</si>
  <si>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</si>
  <si>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</si>
  <si>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</si>
  <si>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</si>
  <si>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</si>
  <si>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</si>
  <si>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</si>
  <si>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</si>
  <si>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</si>
  <si>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</si>
  <si>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</si>
  <si>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</si>
  <si>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</si>
  <si>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</si>
  <si>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</si>
  <si>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</si>
  <si>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</si>
  <si>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</si>
  <si>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</si>
  <si>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</si>
  <si>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</si>
  <si>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</si>
  <si>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</si>
  <si>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</si>
  <si>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</si>
  <si>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</si>
  <si>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</si>
  <si>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</si>
  <si>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</si>
  <si>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</si>
  <si>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</si>
  <si>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</si>
  <si>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</si>
  <si>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</si>
  <si>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</si>
  <si>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</si>
  <si>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</si>
  <si>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</si>
  <si>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</si>
  <si>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</si>
  <si>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</si>
  <si>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</si>
  <si>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</si>
  <si>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</si>
  <si>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</si>
  <si>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</si>
  <si>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</si>
  <si>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</si>
  <si>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</si>
  <si>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</si>
  <si>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</si>
  <si>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</si>
  <si>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</si>
  <si>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</si>
  <si>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</si>
  <si>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</si>
  <si>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</si>
  <si>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</si>
  <si>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</si>
  <si>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</si>
  <si>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</si>
  <si>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</si>
  <si>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</si>
  <si>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</si>
  <si>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</si>
  <si>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</si>
  <si>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</si>
  <si>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</si>
  <si>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</si>
  <si>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</si>
  <si>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</si>
  <si>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</si>
  <si>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</si>
  <si>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</si>
  <si>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</si>
  <si>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</si>
  <si>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</si>
  <si>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</si>
  <si>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</si>
  <si>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</si>
  <si>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</si>
  <si>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</si>
  <si>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</si>
  <si>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</si>
  <si>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</si>
  <si>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</si>
  <si>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</si>
  <si>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</si>
  <si>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</si>
  <si>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</si>
  <si>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</si>
  <si>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</si>
  <si>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</si>
  <si>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</si>
  <si>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</si>
  <si>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</si>
  <si>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</si>
  <si>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</si>
  <si>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</si>
  <si>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</si>
  <si>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</si>
  <si>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</si>
  <si>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</si>
  <si>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</si>
  <si>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</si>
  <si>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</si>
  <si>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</si>
  <si>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</si>
  <si>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</si>
  <si>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</si>
  <si>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</si>
  <si>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</si>
  <si>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</si>
  <si>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</si>
  <si>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</si>
  <si>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</si>
  <si>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</si>
  <si>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</si>
  <si>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</si>
  <si>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</si>
  <si>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</si>
  <si>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 (41051200)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</si>
  <si>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</si>
  <si>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</si>
  <si>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</si>
  <si>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</si>
  <si>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</si>
  <si>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 (Програми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</si>
  <si>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</si>
  <si>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</si>
  <si>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</si>
  <si>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</si>
  <si>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</si>
  <si>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</si>
  <si>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</si>
  <si>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</si>
  <si>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</si>
  <si>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</si>
  <si>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</si>
  <si>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</si>
  <si>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</si>
  <si>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</si>
  <si>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</si>
  <si>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</si>
  <si>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затверджено на 01.04.2023</t>
  </si>
  <si>
    <t>виконано станом на 01.04.2023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</si>
  <si>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</si>
  <si>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роки:</t>
  </si>
  <si>
    <t xml:space="preserve">    - в тому числі для потреб військової частини А7073 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</si>
  <si>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 </t>
  </si>
  <si>
    <t>Додаток 2</t>
  </si>
  <si>
    <t xml:space="preserve">                Виконання бюджету Вараської міської територіальної громади по видатках та кредитуванню за I квартал 2023 року </t>
  </si>
  <si>
    <t>Міський голова</t>
  </si>
  <si>
    <t>Олександр МЕНЗУЛ</t>
  </si>
  <si>
    <t>до рішення  виконавчого комітету</t>
  </si>
  <si>
    <t>Вараської міської ради</t>
  </si>
  <si>
    <t>____________2023 року №_________</t>
  </si>
  <si>
    <t>№ 7310-СЗ-02-23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</si>
</sst>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7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29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166" fontId="20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0" fontId="23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49" fontId="18" fillId="2" borderId="12" xfId="0" applyNumberFormat="1" applyFont="1" applyFill="1" applyBorder="1" applyAlignment="1" applyProtection="1">
      <alignment horizontal="justify" wrapText="1"/>
      <protection locked="0"/>
    </xf>
    <xf numFmtId="0" fontId="17" fillId="2" borderId="12" xfId="0" applyFont="1" applyFill="1" applyBorder="1" applyAlignment="1" applyProtection="1">
      <alignment horizontal="justify" wrapText="1"/>
      <protection locked="0"/>
    </xf>
    <xf numFmtId="49" fontId="20" fillId="2" borderId="12" xfId="0" applyNumberFormat="1" applyFont="1" applyFill="1" applyBorder="1" applyAlignment="1" applyProtection="1">
      <alignment horizontal="justify" wrapText="1"/>
      <protection locked="0"/>
    </xf>
    <xf numFmtId="49" fontId="18" fillId="2" borderId="12" xfId="0" applyNumberFormat="1" applyFont="1" applyFill="1" applyBorder="1" applyAlignment="1" applyProtection="1">
      <alignment horizontal="right" wrapText="1"/>
      <protection locked="0"/>
    </xf>
    <xf numFmtId="0" fontId="34" fillId="2" borderId="12" xfId="0" applyFont="1" applyFill="1" applyBorder="1" applyAlignment="1">
      <alignment horizontal="justify" wrapText="1"/>
    </xf>
    <xf numFmtId="49" fontId="18" fillId="2" borderId="12" xfId="0" applyNumberFormat="1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17" fillId="2" borderId="12" xfId="0" applyFont="1" applyFill="1" applyBorder="1" applyAlignment="1">
      <alignment horizontal="justify" wrapText="1"/>
    </xf>
    <xf numFmtId="0" fontId="18" fillId="2" borderId="12" xfId="1" applyFont="1" applyFill="1" applyBorder="1" applyAlignment="1" applyProtection="1">
      <alignment horizontal="justify" wrapText="1"/>
    </xf>
    <xf numFmtId="3" fontId="18" fillId="2" borderId="12" xfId="0" applyNumberFormat="1" applyFont="1" applyFill="1" applyBorder="1" applyAlignment="1">
      <alignment horizontal="justify" wrapText="1"/>
    </xf>
    <xf numFmtId="3" fontId="20" fillId="2" borderId="12" xfId="0" applyNumberFormat="1" applyFont="1" applyFill="1" applyBorder="1" applyAlignment="1">
      <alignment horizontal="justify" wrapText="1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9" fillId="2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0" fontId="19" fillId="2" borderId="12" xfId="0" applyFont="1" applyFill="1" applyBorder="1" applyAlignment="1" applyProtection="1">
      <alignment wrapText="1"/>
      <protection locked="0"/>
    </xf>
    <xf numFmtId="0" fontId="9" fillId="2" borderId="21" xfId="0" applyFont="1" applyFill="1" applyBorder="1" applyAlignment="1">
      <alignment horizontal="center" wrapText="1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7" fillId="2" borderId="12" xfId="0" applyNumberFormat="1" applyFont="1" applyFill="1" applyBorder="1" applyAlignment="1" applyProtection="1">
      <alignment horizontal="justify" wrapText="1"/>
      <protection locked="0"/>
    </xf>
    <xf numFmtId="1" fontId="30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0" fontId="30" fillId="2" borderId="12" xfId="0" applyFont="1" applyFill="1" applyBorder="1" applyAlignment="1" applyProtection="1">
      <alignment horizontal="justify" wrapText="1"/>
      <protection locked="0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0" fontId="37" fillId="2" borderId="12" xfId="0" applyFont="1" applyFill="1" applyBorder="1" applyAlignment="1">
      <alignment horizontal="justify" wrapText="1"/>
    </xf>
    <xf numFmtId="49" fontId="17" fillId="2" borderId="12" xfId="0" applyNumberFormat="1" applyFont="1" applyFill="1" applyBorder="1" applyAlignment="1" applyProtection="1">
      <alignment horizontal="justify" wrapText="1"/>
      <protection locked="0"/>
    </xf>
    <xf numFmtId="49" fontId="37" fillId="2" borderId="12" xfId="0" applyNumberFormat="1" applyFont="1" applyFill="1" applyBorder="1" applyAlignment="1">
      <alignment horizontal="justify" wrapText="1"/>
    </xf>
    <xf numFmtId="49" fontId="30" fillId="2" borderId="5" xfId="0" applyNumberFormat="1" applyFont="1" applyFill="1" applyBorder="1" applyAlignment="1">
      <alignment horizontal="center" wrapText="1"/>
    </xf>
    <xf numFmtId="49" fontId="30" fillId="2" borderId="12" xfId="0" applyNumberFormat="1" applyFont="1" applyFill="1" applyBorder="1" applyAlignment="1">
      <alignment horizontal="justify" wrapText="1"/>
    </xf>
    <xf numFmtId="0" fontId="37" fillId="0" borderId="0" xfId="0" applyFont="1" applyBorder="1" applyAlignment="1">
      <alignment horizontal="justify" wrapText="1"/>
    </xf>
    <xf numFmtId="0" fontId="30" fillId="2" borderId="12" xfId="0" applyFont="1" applyFill="1" applyBorder="1" applyAlignment="1">
      <alignment horizontal="justify" wrapText="1"/>
    </xf>
    <xf numFmtId="0" fontId="37" fillId="2" borderId="12" xfId="1" applyFont="1" applyFill="1" applyBorder="1" applyAlignment="1" applyProtection="1">
      <alignment horizontal="justify" wrapText="1"/>
    </xf>
    <xf numFmtId="3" fontId="37" fillId="2" borderId="12" xfId="0" applyNumberFormat="1" applyFont="1" applyFill="1" applyBorder="1" applyAlignment="1">
      <alignment horizontal="justify" wrapText="1"/>
    </xf>
    <xf numFmtId="3" fontId="30" fillId="2" borderId="12" xfId="0" applyNumberFormat="1" applyFont="1" applyFill="1" applyBorder="1" applyAlignment="1">
      <alignment horizontal="justify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49" fontId="37" fillId="0" borderId="12" xfId="0" applyNumberFormat="1" applyFont="1" applyFill="1" applyBorder="1" applyAlignment="1">
      <alignment horizontal="justify" wrapText="1"/>
    </xf>
    <xf numFmtId="49" fontId="37" fillId="0" borderId="12" xfId="0" applyNumberFormat="1" applyFont="1" applyFill="1" applyBorder="1" applyAlignment="1" applyProtection="1">
      <alignment horizontal="justify" wrapText="1"/>
      <protection locked="0"/>
    </xf>
    <xf numFmtId="165" fontId="21" fillId="0" borderId="12" xfId="0" applyNumberFormat="1" applyFont="1" applyFill="1" applyBorder="1" applyAlignment="1">
      <alignment horizontal="center" wrapText="1"/>
    </xf>
    <xf numFmtId="0" fontId="9" fillId="2" borderId="12" xfId="0" applyFont="1" applyFill="1" applyBorder="1" applyAlignment="1">
      <alignment horizontal="justify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0" fontId="37" fillId="0" borderId="6" xfId="0" applyFont="1" applyBorder="1" applyAlignment="1">
      <alignment horizontal="justify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9" fillId="2" borderId="0" xfId="0" applyFont="1" applyFill="1" applyBorder="1" applyAlignment="1">
      <alignment horizontal="right" wrapText="1"/>
    </xf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/>
    <xf numFmtId="0" fontId="40" fillId="2" borderId="13" xfId="0" applyFont="1" applyFill="1" applyBorder="1" applyAlignment="1"/>
    <xf numFmtId="49" fontId="40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2" xfId="0" applyFont="1" applyFill="1" applyBorder="1" applyAlignment="1" applyProtection="1">
      <alignment horizontal="justify" wrapText="1"/>
      <protection locked="0"/>
    </xf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2" fillId="2" borderId="0" xfId="0" applyNumberFormat="1" applyFont="1" applyFill="1" applyAlignment="1">
      <alignment wrapText="1"/>
    </xf>
    <xf numFmtId="0" fontId="41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0" fontId="38" fillId="0" borderId="12" xfId="0" applyFont="1" applyBorder="1" applyAlignment="1">
      <alignment horizontal="justify" wrapText="1"/>
    </xf>
    <xf numFmtId="0" fontId="17" fillId="2" borderId="0" xfId="0" applyFont="1" applyFill="1" applyBorder="1" applyAlignment="1">
      <alignment horizontal="justify" wrapText="1"/>
    </xf>
    <xf numFmtId="0" fontId="17" fillId="0" borderId="12" xfId="0" applyFont="1" applyBorder="1" applyAlignment="1">
      <alignment horizontal="justify" wrapText="1"/>
    </xf>
    <xf numFmtId="0" fontId="19" fillId="0" borderId="12" xfId="0" applyFont="1" applyFill="1" applyBorder="1" applyAlignment="1" applyProtection="1">
      <alignment horizontal="justify" wrapText="1"/>
      <protection locked="0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2" fillId="0" borderId="0" xfId="0" applyFont="1"/>
    <xf numFmtId="0" fontId="45" fillId="0" borderId="0" xfId="2" applyFont="1"/>
    <xf numFmtId="0" fontId="46" fillId="0" borderId="0" xfId="2" applyFont="1" applyAlignment="1">
      <alignment horizontal="center"/>
    </xf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4" fillId="0" borderId="0" xfId="0" applyFont="1" applyAlignment="1">
      <alignment horizontal="center"/>
    </xf>
    <xf numFmtId="0" fontId="43" fillId="0" borderId="0" xfId="0" applyFont="1" applyAlignment="1"/>
    <xf numFmtId="0" fontId="4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2" fillId="0" borderId="0" xfId="2" applyFont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</cellXfs>
  <cellStyles count="4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2097"/>
  <sheetViews>
    <sheetView showZeros="0" tabSelected="1" showOutlineSymbols="0" view="pageBreakPreview" zoomScale="80" zoomScaleNormal="80" zoomScaleSheetLayoutView="80" workbookViewId="0">
      <pane xSplit="5" ySplit="11" topLeftCell="F12" activePane="bottomRight" state="frozen"/>
      <selection pane="topRight" activeCell="F1" sqref="F1"/>
      <selection pane="bottomLeft" activeCell="A7" sqref="A7"/>
      <selection pane="bottomRight" activeCell="J14" sqref="J14"/>
    </sheetView>
  </sheetViews>
  <sheetFormatPr defaultColWidth="9.140625" defaultRowHeight="12.75" x14ac:dyDescent="0.2"/>
  <cols>
    <col min="1" max="1" width="4.2851562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61.425781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5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81"/>
      <c r="E1" s="282"/>
      <c r="F1" s="282"/>
      <c r="G1" s="282"/>
      <c r="H1"/>
      <c r="I1"/>
      <c r="J1"/>
      <c r="K1"/>
      <c r="L1"/>
      <c r="M1"/>
      <c r="N1"/>
      <c r="O1"/>
      <c r="P1"/>
      <c r="Q1"/>
      <c r="R1" s="275"/>
      <c r="S1" s="283" t="s">
        <v>351</v>
      </c>
      <c r="T1" s="284"/>
      <c r="U1" s="284"/>
      <c r="V1" s="284"/>
      <c r="W1" s="284"/>
    </row>
    <row r="2" spans="1:196" ht="26.25" x14ac:dyDescent="0.4">
      <c r="A2"/>
      <c r="B2"/>
      <c r="C2"/>
      <c r="D2" s="281"/>
      <c r="E2" s="285"/>
      <c r="F2" s="285"/>
      <c r="G2" s="285"/>
      <c r="H2"/>
      <c r="I2"/>
      <c r="J2"/>
      <c r="K2"/>
      <c r="L2"/>
      <c r="M2"/>
      <c r="N2"/>
      <c r="O2"/>
      <c r="P2"/>
      <c r="Q2"/>
      <c r="R2" s="286" t="s">
        <v>355</v>
      </c>
      <c r="S2" s="286"/>
      <c r="T2" s="286"/>
      <c r="U2" s="286"/>
      <c r="V2" s="286"/>
      <c r="W2" s="286"/>
    </row>
    <row r="3" spans="1:196" ht="26.25" x14ac:dyDescent="0.4">
      <c r="A3"/>
      <c r="B3"/>
      <c r="C3"/>
      <c r="D3" s="278"/>
      <c r="E3" s="279"/>
      <c r="F3" s="279"/>
      <c r="G3" s="279"/>
      <c r="H3"/>
      <c r="I3"/>
      <c r="J3"/>
      <c r="K3"/>
      <c r="L3"/>
      <c r="M3"/>
      <c r="N3"/>
      <c r="O3"/>
      <c r="P3"/>
      <c r="Q3"/>
      <c r="R3" s="280" t="s">
        <v>356</v>
      </c>
      <c r="S3" s="280"/>
      <c r="T3" s="280"/>
      <c r="U3" s="280"/>
      <c r="V3" s="280"/>
      <c r="W3" s="280"/>
    </row>
    <row r="4" spans="1:196" ht="26.25" x14ac:dyDescent="0.4">
      <c r="A4" s="276"/>
      <c r="B4" s="277"/>
      <c r="C4" s="277"/>
      <c r="D4" s="287"/>
      <c r="E4" s="287"/>
      <c r="F4" s="287"/>
      <c r="G4" s="287"/>
      <c r="H4"/>
      <c r="I4"/>
      <c r="J4"/>
      <c r="K4"/>
      <c r="L4"/>
      <c r="M4"/>
      <c r="N4"/>
      <c r="O4"/>
      <c r="P4"/>
      <c r="Q4"/>
      <c r="R4" s="286" t="s">
        <v>357</v>
      </c>
      <c r="S4" s="286"/>
      <c r="T4" s="286"/>
      <c r="U4" s="286"/>
      <c r="V4" s="286"/>
      <c r="W4" s="286"/>
    </row>
    <row r="5" spans="1:196" s="1" customFormat="1" ht="56.25" customHeight="1" x14ac:dyDescent="0.35">
      <c r="A5" s="288" t="s">
        <v>352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1" customFormat="1" ht="27" customHeight="1" x14ac:dyDescent="0.25">
      <c r="A6" s="274"/>
      <c r="B6" s="274"/>
      <c r="C6" s="274"/>
      <c r="D6" s="274"/>
      <c r="E6" s="274"/>
      <c r="F6" s="274"/>
      <c r="G6" s="274"/>
      <c r="H6" s="274"/>
      <c r="I6" s="274"/>
      <c r="J6" s="274" t="s">
        <v>358</v>
      </c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47" t="s">
        <v>184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2" customFormat="1" ht="25.5" customHeight="1" x14ac:dyDescent="0.2">
      <c r="A7" s="289" t="s">
        <v>0</v>
      </c>
      <c r="B7" s="289" t="s">
        <v>104</v>
      </c>
      <c r="C7" s="289" t="s">
        <v>307</v>
      </c>
      <c r="D7" s="289" t="s">
        <v>48</v>
      </c>
      <c r="E7" s="289" t="s">
        <v>52</v>
      </c>
      <c r="F7" s="290" t="s">
        <v>1</v>
      </c>
      <c r="G7" s="290"/>
      <c r="H7" s="290"/>
      <c r="I7" s="290"/>
      <c r="J7" s="290"/>
      <c r="K7" s="290"/>
      <c r="L7" s="290" t="s">
        <v>2</v>
      </c>
      <c r="M7" s="291"/>
      <c r="N7" s="291"/>
      <c r="O7" s="291"/>
      <c r="P7" s="291"/>
      <c r="Q7" s="291"/>
      <c r="R7" s="290" t="s">
        <v>3</v>
      </c>
      <c r="S7" s="290"/>
      <c r="T7" s="290"/>
      <c r="U7" s="290"/>
      <c r="V7" s="290"/>
      <c r="W7" s="290"/>
    </row>
    <row r="8" spans="1:196" s="2" customFormat="1" ht="12.75" customHeight="1" x14ac:dyDescent="0.2">
      <c r="A8" s="289"/>
      <c r="B8" s="289"/>
      <c r="C8" s="289"/>
      <c r="D8" s="289"/>
      <c r="E8" s="289"/>
      <c r="F8" s="292" t="s">
        <v>185</v>
      </c>
      <c r="G8" s="292" t="s">
        <v>345</v>
      </c>
      <c r="H8" s="292" t="s">
        <v>346</v>
      </c>
      <c r="I8" s="292" t="s">
        <v>4</v>
      </c>
      <c r="J8" s="292" t="s">
        <v>216</v>
      </c>
      <c r="K8" s="293" t="s">
        <v>36</v>
      </c>
      <c r="L8" s="292" t="s">
        <v>185</v>
      </c>
      <c r="M8" s="292" t="s">
        <v>285</v>
      </c>
      <c r="N8" s="292" t="str">
        <f>G8</f>
        <v>затверджено на 01.04.2023</v>
      </c>
      <c r="O8" s="292" t="str">
        <f>H8</f>
        <v>виконано станом на 01.04.2023</v>
      </c>
      <c r="P8" s="292" t="s">
        <v>217</v>
      </c>
      <c r="Q8" s="293" t="s">
        <v>36</v>
      </c>
      <c r="R8" s="292" t="s">
        <v>185</v>
      </c>
      <c r="S8" s="292" t="s">
        <v>285</v>
      </c>
      <c r="T8" s="292" t="str">
        <f>G8</f>
        <v>затверджено на 01.04.2023</v>
      </c>
      <c r="U8" s="292" t="str">
        <f>H8</f>
        <v>виконано станом на 01.04.2023</v>
      </c>
      <c r="V8" s="292" t="s">
        <v>218</v>
      </c>
      <c r="W8" s="293" t="s">
        <v>36</v>
      </c>
    </row>
    <row r="9" spans="1:196" s="2" customFormat="1" ht="53.25" customHeight="1" x14ac:dyDescent="0.2">
      <c r="A9" s="289"/>
      <c r="B9" s="289"/>
      <c r="C9" s="289"/>
      <c r="D9" s="289"/>
      <c r="E9" s="289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</row>
    <row r="10" spans="1:196" s="4" customFormat="1" ht="18.75" customHeight="1" x14ac:dyDescent="0.25">
      <c r="A10" s="135">
        <v>1</v>
      </c>
      <c r="B10" s="135">
        <v>2</v>
      </c>
      <c r="C10" s="135">
        <v>2</v>
      </c>
      <c r="D10" s="135">
        <v>3</v>
      </c>
      <c r="E10" s="135">
        <v>4</v>
      </c>
      <c r="F10" s="135">
        <v>5</v>
      </c>
      <c r="G10" s="135">
        <v>6</v>
      </c>
      <c r="H10" s="135">
        <v>7</v>
      </c>
      <c r="I10" s="135">
        <v>8</v>
      </c>
      <c r="J10" s="135">
        <v>9</v>
      </c>
      <c r="K10" s="135">
        <v>10</v>
      </c>
      <c r="L10" s="135">
        <v>11</v>
      </c>
      <c r="M10" s="135">
        <v>12</v>
      </c>
      <c r="N10" s="135">
        <v>13</v>
      </c>
      <c r="O10" s="135">
        <v>14</v>
      </c>
      <c r="P10" s="135">
        <v>15</v>
      </c>
      <c r="Q10" s="135">
        <v>16</v>
      </c>
      <c r="R10" s="135">
        <v>17</v>
      </c>
      <c r="S10" s="135">
        <v>18</v>
      </c>
      <c r="T10" s="135">
        <v>19</v>
      </c>
      <c r="U10" s="135">
        <v>20</v>
      </c>
      <c r="V10" s="135">
        <v>21</v>
      </c>
      <c r="W10" s="135">
        <v>22</v>
      </c>
    </row>
    <row r="11" spans="1:196" s="1" customFormat="1" ht="29.25" customHeight="1" x14ac:dyDescent="0.25">
      <c r="A11" s="136"/>
      <c r="B11" s="16"/>
      <c r="C11" s="16"/>
      <c r="D11" s="16"/>
      <c r="E11" s="157" t="s">
        <v>5</v>
      </c>
      <c r="F11" s="186">
        <f>SUM(F172)</f>
        <v>933425.1</v>
      </c>
      <c r="G11" s="11">
        <f>SUM(G172)</f>
        <v>313644.59999999998</v>
      </c>
      <c r="H11" s="11">
        <f>SUM(H172)</f>
        <v>241315.70000000004</v>
      </c>
      <c r="I11" s="14">
        <v>1</v>
      </c>
      <c r="J11" s="11">
        <f>H11-G11</f>
        <v>-72328.899999999936</v>
      </c>
      <c r="K11" s="137">
        <f>IFERROR(100%*(H11/G11),"")</f>
        <v>0.76939217190412357</v>
      </c>
      <c r="L11" s="175">
        <f>SUM(L172)</f>
        <v>13158.2</v>
      </c>
      <c r="M11" s="11">
        <f>SUM(M172)</f>
        <v>18833.699999999997</v>
      </c>
      <c r="N11" s="11">
        <f>SUM(N172)</f>
        <v>13892.8</v>
      </c>
      <c r="O11" s="11">
        <f>SUM(O172)</f>
        <v>10079</v>
      </c>
      <c r="P11" s="11">
        <f>O11-N11</f>
        <v>-3813.7999999999993</v>
      </c>
      <c r="Q11" s="188">
        <f>IFERROR(100%*(O11/N11),"")</f>
        <v>0.72548370378901306</v>
      </c>
      <c r="R11" s="193">
        <f>SUM(R172)</f>
        <v>946583.3</v>
      </c>
      <c r="S11" s="11">
        <f>SUM(S172)</f>
        <v>952258.79999999993</v>
      </c>
      <c r="T11" s="11">
        <f>SUM(T172)</f>
        <v>327537.40000000002</v>
      </c>
      <c r="U11" s="11">
        <f>SUM(U172)</f>
        <v>251394.70000000004</v>
      </c>
      <c r="V11" s="11">
        <f>U11-T11</f>
        <v>-76142.699999999983</v>
      </c>
      <c r="W11" s="137">
        <f>IFERROR(100%*(U11/T11),"")</f>
        <v>0.76752975385406375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1" customFormat="1" ht="37.15" customHeight="1" x14ac:dyDescent="0.3">
      <c r="A12" s="138"/>
      <c r="B12" s="48"/>
      <c r="C12" s="48"/>
      <c r="D12" s="48"/>
      <c r="E12" s="171" t="s">
        <v>344</v>
      </c>
      <c r="F12" s="12">
        <f t="shared" ref="F12" si="0">SUM(F67,F73,F74,F25,F27,F36,F38,F40,F41,F42,F45,F51,F99,F100,F102,F108,F116,F117,F120)</f>
        <v>154543.9</v>
      </c>
      <c r="G12" s="12">
        <f>SUM(G67,G73,G74,G25,G27,G36,G38,G40,G41,G42,G45,G51,G99,G100,G102,G108,G116,G117,G120)</f>
        <v>36248.6</v>
      </c>
      <c r="H12" s="12">
        <f>SUM(H67,H73,H74,H25,H27,H36,H38,H40,H41,H42,H45,H51,H99,H100,H102,H108,H116,H117,H120)</f>
        <v>36015</v>
      </c>
      <c r="I12" s="21">
        <f>H12/$H$11</f>
        <v>0.14924433014511693</v>
      </c>
      <c r="J12" s="12">
        <f>H12-G12</f>
        <v>-233.59999999999854</v>
      </c>
      <c r="K12" s="139">
        <f t="shared" ref="K12:K13" si="1">IFERROR(100%*(H12/G12),"")</f>
        <v>0.99355561318230223</v>
      </c>
      <c r="L12" s="12">
        <f t="shared" ref="L12:O12" si="2">SUM(L67,L73,L74,L25,L27,L36,L38,L40,L41,L42,L45,L51,L99,L100,L102,L108,L116,L117,L120)</f>
        <v>0</v>
      </c>
      <c r="M12" s="12">
        <f t="shared" si="2"/>
        <v>0</v>
      </c>
      <c r="N12" s="12">
        <f t="shared" si="2"/>
        <v>0</v>
      </c>
      <c r="O12" s="12">
        <f t="shared" si="2"/>
        <v>0</v>
      </c>
      <c r="P12" s="12">
        <f>O12-N12</f>
        <v>0</v>
      </c>
      <c r="Q12" s="189" t="str">
        <f t="shared" ref="Q12:Q75" si="3">IFERROR(100%*(O12/N12),"")</f>
        <v/>
      </c>
      <c r="R12" s="187">
        <f t="shared" ref="R12:R87" si="4">SUM(F12,L12)</f>
        <v>154543.9</v>
      </c>
      <c r="S12" s="12">
        <f t="shared" ref="S12:S87" si="5">SUM(F12,M12)</f>
        <v>154543.9</v>
      </c>
      <c r="T12" s="12">
        <f t="shared" ref="T12:U87" si="6">SUM(G12,N12)</f>
        <v>36248.6</v>
      </c>
      <c r="U12" s="12">
        <f>SUM(H12,O12)</f>
        <v>36015</v>
      </c>
      <c r="V12" s="12">
        <f t="shared" ref="V12:V87" si="7">U12-T12</f>
        <v>-233.59999999999854</v>
      </c>
      <c r="W12" s="139">
        <f t="shared" ref="W12:W75" si="8">IFERROR(100%*(U12/T12),"")</f>
        <v>0.99355561318230223</v>
      </c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</row>
    <row r="13" spans="1:196" s="1" customFormat="1" ht="27.75" customHeight="1" x14ac:dyDescent="0.3">
      <c r="A13" s="140"/>
      <c r="B13" s="52"/>
      <c r="C13" s="52"/>
      <c r="D13" s="52"/>
      <c r="E13" s="225" t="s">
        <v>38</v>
      </c>
      <c r="F13" s="18">
        <f>SUM(F81,F76,F56,F43,F14)</f>
        <v>499315.60000000009</v>
      </c>
      <c r="G13" s="130">
        <f>SUM(G81,G76,G56,G43,G14)</f>
        <v>135915.5</v>
      </c>
      <c r="H13" s="12">
        <f>SUM(H81,H76,H56,H43,H14)</f>
        <v>106624.50000000001</v>
      </c>
      <c r="I13" s="21">
        <f t="shared" ref="I13:I87" si="9">H13/$H$11</f>
        <v>0.44184651060830271</v>
      </c>
      <c r="J13" s="12">
        <f t="shared" ref="J13:J24" si="10">H13-G13</f>
        <v>-29290.999999999985</v>
      </c>
      <c r="K13" s="139">
        <f t="shared" si="1"/>
        <v>0.78449109924916594</v>
      </c>
      <c r="L13" s="129">
        <f>SUM(L81,L76,L56,L43,L14)</f>
        <v>7848.7000000000007</v>
      </c>
      <c r="M13" s="130">
        <f>SUM(M81,M76,M56,M43,M14)</f>
        <v>12265.699999999999</v>
      </c>
      <c r="N13" s="12">
        <f>SUM(N81,N76,N56,N43,N14)</f>
        <v>7642.9</v>
      </c>
      <c r="O13" s="12">
        <f>SUM(O81,O76,O56,O43,O14)</f>
        <v>4442.8999999999996</v>
      </c>
      <c r="P13" s="12">
        <f t="shared" ref="P13:P87" si="11">O13-N13</f>
        <v>-3200</v>
      </c>
      <c r="Q13" s="189">
        <f t="shared" si="3"/>
        <v>0.58131075900508966</v>
      </c>
      <c r="R13" s="187">
        <f t="shared" si="4"/>
        <v>507164.3000000001</v>
      </c>
      <c r="S13" s="12">
        <f t="shared" si="5"/>
        <v>511581.3000000001</v>
      </c>
      <c r="T13" s="12">
        <f t="shared" si="6"/>
        <v>143558.39999999999</v>
      </c>
      <c r="U13" s="12">
        <f t="shared" ref="U13:U14" si="12">SUM(H13,O13)</f>
        <v>111067.40000000001</v>
      </c>
      <c r="V13" s="12">
        <f t="shared" si="7"/>
        <v>-32490.999999999985</v>
      </c>
      <c r="W13" s="139">
        <f t="shared" si="8"/>
        <v>0.77367398912219709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38">
        <v>1</v>
      </c>
      <c r="B14" s="48" t="s">
        <v>13</v>
      </c>
      <c r="C14" s="48" t="s">
        <v>53</v>
      </c>
      <c r="D14" s="48"/>
      <c r="E14" s="158" t="s">
        <v>308</v>
      </c>
      <c r="F14" s="12">
        <f>F15+F18+F25+F26+F28+F31+F32+F33+F34+F36+F37+F39+F40+F41+F42</f>
        <v>425862.50000000006</v>
      </c>
      <c r="G14" s="12">
        <f>G15+G18+G25+G26+G28+G31+G32+G33+G34+G36+G37+G39+G40+G41+G42</f>
        <v>115380.50000000001</v>
      </c>
      <c r="H14" s="12">
        <f>H15+H18+H25+H26+H28+H31+H32+H33+H34+H36+H37+H39+H40+H41+H42</f>
        <v>91706.000000000015</v>
      </c>
      <c r="I14" s="21">
        <f t="shared" si="9"/>
        <v>0.38002500458942373</v>
      </c>
      <c r="J14" s="12">
        <f t="shared" si="10"/>
        <v>-23674.5</v>
      </c>
      <c r="K14" s="139">
        <f>IFERROR(100%*(H14/G14),"")</f>
        <v>0.79481368168798028</v>
      </c>
      <c r="L14" s="12">
        <f>L15+L18+L25+L26+L28+L31+L32+L33+L34+L36+L37+L39+L40+L41+L42</f>
        <v>7571.9000000000005</v>
      </c>
      <c r="M14" s="12">
        <f>M15+M18+M25+M26+M28+M31+M32+M33+M34+M36+M37+M39+M40+M41+M42</f>
        <v>11573.199999999999</v>
      </c>
      <c r="N14" s="12">
        <f>N15+N18+N25+N26+N28+N31+N32+N33+N34+N36+N37+N39+N40+N41+N42</f>
        <v>7222.7</v>
      </c>
      <c r="O14" s="12">
        <f>O15+O18+O25+O26+O28+O31+O32+O33+O34+O36+O37+O39+O40+O41+O42</f>
        <v>4022.7</v>
      </c>
      <c r="P14" s="12">
        <f t="shared" si="11"/>
        <v>-3200</v>
      </c>
      <c r="Q14" s="189">
        <f t="shared" si="3"/>
        <v>0.55695238622675725</v>
      </c>
      <c r="R14" s="187">
        <f t="shared" ref="R14" si="13">SUM(F14,L14)</f>
        <v>433434.40000000008</v>
      </c>
      <c r="S14" s="12">
        <f t="shared" ref="S14" si="14">SUM(F14,M14)</f>
        <v>437435.70000000007</v>
      </c>
      <c r="T14" s="12">
        <f t="shared" ref="T14" si="15">SUM(G14,N14)</f>
        <v>122603.20000000001</v>
      </c>
      <c r="U14" s="12">
        <f t="shared" si="12"/>
        <v>95728.700000000012</v>
      </c>
      <c r="V14" s="12">
        <f t="shared" si="7"/>
        <v>-26874.5</v>
      </c>
      <c r="W14" s="139">
        <f t="shared" si="8"/>
        <v>0.78080099051248253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40"/>
      <c r="B15" s="53">
        <v>70101</v>
      </c>
      <c r="C15" s="200">
        <v>1010</v>
      </c>
      <c r="D15" s="201" t="s">
        <v>54</v>
      </c>
      <c r="E15" s="202" t="s">
        <v>126</v>
      </c>
      <c r="F15" s="19">
        <v>136121.4</v>
      </c>
      <c r="G15" s="15">
        <v>35272.199999999997</v>
      </c>
      <c r="H15" s="15">
        <v>26431.7</v>
      </c>
      <c r="I15" s="17">
        <f t="shared" si="9"/>
        <v>0.10953162185469074</v>
      </c>
      <c r="J15" s="13">
        <f>H15-G15</f>
        <v>-8840.4999999999964</v>
      </c>
      <c r="K15" s="141">
        <f t="shared" ref="K15:K78" si="16">IFERROR(100%*(H15/G15),"")</f>
        <v>0.74936352141346452</v>
      </c>
      <c r="L15" s="176">
        <v>3653.8</v>
      </c>
      <c r="M15" s="13">
        <v>3733.2</v>
      </c>
      <c r="N15" s="13">
        <v>113.5</v>
      </c>
      <c r="O15" s="13">
        <v>113.5</v>
      </c>
      <c r="P15" s="13">
        <f t="shared" si="11"/>
        <v>0</v>
      </c>
      <c r="Q15" s="190">
        <f t="shared" si="3"/>
        <v>1</v>
      </c>
      <c r="R15" s="194">
        <f t="shared" si="4"/>
        <v>139775.19999999998</v>
      </c>
      <c r="S15" s="13">
        <f t="shared" si="5"/>
        <v>139854.6</v>
      </c>
      <c r="T15" s="13">
        <f>SUM(G15,N15)</f>
        <v>35385.699999999997</v>
      </c>
      <c r="U15" s="13">
        <f>SUM(H15,O15)</f>
        <v>26545.200000000001</v>
      </c>
      <c r="V15" s="13">
        <f t="shared" si="7"/>
        <v>-8840.4999999999964</v>
      </c>
      <c r="W15" s="141">
        <f t="shared" si="8"/>
        <v>0.75016744051975803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59" customFormat="1" ht="78.599999999999994" hidden="1" customHeight="1" x14ac:dyDescent="0.3">
      <c r="A16" s="142"/>
      <c r="B16" s="54"/>
      <c r="C16" s="203"/>
      <c r="D16" s="204"/>
      <c r="E16" s="205" t="s">
        <v>196</v>
      </c>
      <c r="F16" s="22"/>
      <c r="G16" s="23"/>
      <c r="H16" s="23"/>
      <c r="I16" s="40">
        <f t="shared" si="9"/>
        <v>0</v>
      </c>
      <c r="J16" s="13">
        <f t="shared" si="10"/>
        <v>0</v>
      </c>
      <c r="K16" s="141" t="str">
        <f t="shared" si="16"/>
        <v/>
      </c>
      <c r="L16" s="177"/>
      <c r="M16" s="25"/>
      <c r="N16" s="25"/>
      <c r="O16" s="25"/>
      <c r="P16" s="25">
        <f t="shared" si="11"/>
        <v>0</v>
      </c>
      <c r="Q16" s="190" t="str">
        <f t="shared" si="3"/>
        <v/>
      </c>
      <c r="R16" s="195">
        <f t="shared" si="4"/>
        <v>0</v>
      </c>
      <c r="S16" s="25">
        <f t="shared" si="5"/>
        <v>0</v>
      </c>
      <c r="T16" s="25">
        <f t="shared" si="6"/>
        <v>0</v>
      </c>
      <c r="U16" s="13">
        <f t="shared" ref="U16:U79" si="17">SUM(H16,O16)</f>
        <v>0</v>
      </c>
      <c r="V16" s="25">
        <f t="shared" si="7"/>
        <v>0</v>
      </c>
      <c r="W16" s="141" t="str">
        <f t="shared" si="8"/>
        <v/>
      </c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8"/>
      <c r="GF16" s="58"/>
      <c r="GG16" s="58"/>
      <c r="GH16" s="58"/>
      <c r="GI16" s="58"/>
      <c r="GJ16" s="58"/>
      <c r="GK16" s="58"/>
      <c r="GL16" s="58"/>
      <c r="GM16" s="58"/>
      <c r="GN16" s="58"/>
    </row>
    <row r="17" spans="1:196" s="59" customFormat="1" ht="79.150000000000006" hidden="1" customHeight="1" x14ac:dyDescent="0.3">
      <c r="A17" s="142"/>
      <c r="B17" s="54"/>
      <c r="C17" s="203"/>
      <c r="D17" s="204"/>
      <c r="E17" s="205" t="s">
        <v>210</v>
      </c>
      <c r="F17" s="22"/>
      <c r="G17" s="23"/>
      <c r="H17" s="23"/>
      <c r="I17" s="43">
        <f t="shared" si="9"/>
        <v>0</v>
      </c>
      <c r="J17" s="13">
        <f t="shared" si="10"/>
        <v>0</v>
      </c>
      <c r="K17" s="141" t="str">
        <f t="shared" si="16"/>
        <v/>
      </c>
      <c r="L17" s="177"/>
      <c r="M17" s="25"/>
      <c r="N17" s="25"/>
      <c r="O17" s="25"/>
      <c r="P17" s="25"/>
      <c r="Q17" s="190" t="str">
        <f t="shared" si="3"/>
        <v/>
      </c>
      <c r="R17" s="195">
        <f t="shared" si="4"/>
        <v>0</v>
      </c>
      <c r="S17" s="25">
        <f t="shared" si="5"/>
        <v>0</v>
      </c>
      <c r="T17" s="25">
        <f t="shared" si="6"/>
        <v>0</v>
      </c>
      <c r="U17" s="13">
        <f t="shared" si="17"/>
        <v>0</v>
      </c>
      <c r="V17" s="25">
        <f t="shared" si="7"/>
        <v>0</v>
      </c>
      <c r="W17" s="141" t="str">
        <f t="shared" si="8"/>
        <v/>
      </c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8"/>
      <c r="GF17" s="58"/>
      <c r="GG17" s="58"/>
      <c r="GH17" s="58"/>
      <c r="GI17" s="58"/>
      <c r="GJ17" s="58"/>
      <c r="GK17" s="58"/>
      <c r="GL17" s="58"/>
      <c r="GM17" s="58"/>
      <c r="GN17" s="58"/>
    </row>
    <row r="18" spans="1:196" s="254" customFormat="1" ht="34.5" customHeight="1" x14ac:dyDescent="0.3">
      <c r="A18" s="250"/>
      <c r="B18" s="207" t="s">
        <v>22</v>
      </c>
      <c r="C18" s="206">
        <v>1021</v>
      </c>
      <c r="D18" s="207" t="s">
        <v>55</v>
      </c>
      <c r="E18" s="202" t="s">
        <v>330</v>
      </c>
      <c r="F18" s="19">
        <v>106325.2</v>
      </c>
      <c r="G18" s="15">
        <v>36458.300000000003</v>
      </c>
      <c r="H18" s="15">
        <v>23510.9</v>
      </c>
      <c r="I18" s="17">
        <f t="shared" si="9"/>
        <v>9.7427975055083438E-2</v>
      </c>
      <c r="J18" s="13">
        <f t="shared" si="10"/>
        <v>-12947.400000000001</v>
      </c>
      <c r="K18" s="141">
        <f t="shared" si="16"/>
        <v>0.64487098959633338</v>
      </c>
      <c r="L18" s="176">
        <v>3638.5</v>
      </c>
      <c r="M18" s="13">
        <v>7560.4</v>
      </c>
      <c r="N18" s="13">
        <v>7047.2</v>
      </c>
      <c r="O18" s="13">
        <v>3847.2</v>
      </c>
      <c r="P18" s="13">
        <f t="shared" si="11"/>
        <v>-3200</v>
      </c>
      <c r="Q18" s="190">
        <f t="shared" si="3"/>
        <v>0.54591894653195594</v>
      </c>
      <c r="R18" s="194">
        <f t="shared" si="4"/>
        <v>109963.7</v>
      </c>
      <c r="S18" s="13">
        <f t="shared" si="5"/>
        <v>113885.59999999999</v>
      </c>
      <c r="T18" s="13">
        <f t="shared" si="6"/>
        <v>43505.5</v>
      </c>
      <c r="U18" s="13">
        <f t="shared" si="17"/>
        <v>27358.100000000002</v>
      </c>
      <c r="V18" s="13">
        <f t="shared" si="7"/>
        <v>-16147.399999999998</v>
      </c>
      <c r="W18" s="141">
        <f t="shared" si="8"/>
        <v>0.62884233028007963</v>
      </c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  <c r="CM18" s="252"/>
      <c r="CN18" s="252"/>
      <c r="CO18" s="252"/>
      <c r="CP18" s="252"/>
      <c r="CQ18" s="252"/>
      <c r="CR18" s="252"/>
      <c r="CS18" s="252"/>
      <c r="CT18" s="252"/>
      <c r="CU18" s="252"/>
      <c r="CV18" s="252"/>
      <c r="CW18" s="252"/>
      <c r="CX18" s="252"/>
      <c r="CY18" s="252"/>
      <c r="CZ18" s="252"/>
      <c r="DA18" s="252"/>
      <c r="DB18" s="252"/>
      <c r="DC18" s="252"/>
      <c r="DD18" s="252"/>
      <c r="DE18" s="252"/>
      <c r="DF18" s="252"/>
      <c r="DG18" s="252"/>
      <c r="DH18" s="252"/>
      <c r="DI18" s="252"/>
      <c r="DJ18" s="252"/>
      <c r="DK18" s="252"/>
      <c r="DL18" s="252"/>
      <c r="DM18" s="252"/>
      <c r="DN18" s="252"/>
      <c r="DO18" s="252"/>
      <c r="DP18" s="252"/>
      <c r="DQ18" s="252"/>
      <c r="DR18" s="252"/>
      <c r="DS18" s="252"/>
      <c r="DT18" s="252"/>
      <c r="DU18" s="252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2"/>
      <c r="FL18" s="252"/>
      <c r="FM18" s="252"/>
      <c r="FN18" s="252"/>
      <c r="FO18" s="252"/>
      <c r="FP18" s="252"/>
      <c r="FQ18" s="252"/>
      <c r="FR18" s="252"/>
      <c r="FS18" s="252"/>
      <c r="FT18" s="252"/>
      <c r="FU18" s="252"/>
      <c r="FV18" s="252"/>
      <c r="FW18" s="252"/>
      <c r="FX18" s="252"/>
      <c r="FY18" s="252"/>
      <c r="FZ18" s="252"/>
      <c r="GA18" s="252"/>
      <c r="GB18" s="252"/>
      <c r="GC18" s="252"/>
      <c r="GD18" s="252"/>
      <c r="GE18" s="253"/>
      <c r="GF18" s="253"/>
      <c r="GG18" s="253"/>
      <c r="GH18" s="253"/>
      <c r="GI18" s="253"/>
      <c r="GJ18" s="253"/>
      <c r="GK18" s="253"/>
      <c r="GL18" s="253"/>
      <c r="GM18" s="253"/>
      <c r="GN18" s="253"/>
    </row>
    <row r="19" spans="1:196" s="254" customFormat="1" ht="67.150000000000006" hidden="1" customHeight="1" x14ac:dyDescent="0.3">
      <c r="A19" s="250"/>
      <c r="B19" s="207"/>
      <c r="C19" s="206"/>
      <c r="D19" s="207"/>
      <c r="E19" s="255" t="s">
        <v>215</v>
      </c>
      <c r="F19" s="19"/>
      <c r="G19" s="15"/>
      <c r="H19" s="15"/>
      <c r="I19" s="17">
        <f t="shared" si="9"/>
        <v>0</v>
      </c>
      <c r="J19" s="12">
        <f t="shared" si="10"/>
        <v>0</v>
      </c>
      <c r="K19" s="141" t="str">
        <f t="shared" si="16"/>
        <v/>
      </c>
      <c r="L19" s="176"/>
      <c r="M19" s="13"/>
      <c r="N19" s="13"/>
      <c r="O19" s="13"/>
      <c r="P19" s="13">
        <f t="shared" si="11"/>
        <v>0</v>
      </c>
      <c r="Q19" s="190" t="str">
        <f t="shared" si="3"/>
        <v/>
      </c>
      <c r="R19" s="194">
        <f t="shared" si="4"/>
        <v>0</v>
      </c>
      <c r="S19" s="13">
        <f t="shared" si="5"/>
        <v>0</v>
      </c>
      <c r="T19" s="13">
        <f t="shared" si="6"/>
        <v>0</v>
      </c>
      <c r="U19" s="13">
        <f t="shared" si="17"/>
        <v>0</v>
      </c>
      <c r="V19" s="13">
        <f t="shared" si="7"/>
        <v>0</v>
      </c>
      <c r="W19" s="141" t="str">
        <f t="shared" si="8"/>
        <v/>
      </c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2"/>
      <c r="AS19" s="252"/>
      <c r="AT19" s="252"/>
      <c r="AU19" s="252"/>
      <c r="AV19" s="252"/>
      <c r="AW19" s="252"/>
      <c r="AX19" s="252"/>
      <c r="AY19" s="252"/>
      <c r="AZ19" s="252"/>
      <c r="BA19" s="252"/>
      <c r="BB19" s="252"/>
      <c r="BC19" s="252"/>
      <c r="BD19" s="252"/>
      <c r="BE19" s="252"/>
      <c r="BF19" s="252"/>
      <c r="BG19" s="252"/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  <c r="CM19" s="252"/>
      <c r="CN19" s="252"/>
      <c r="CO19" s="252"/>
      <c r="CP19" s="252"/>
      <c r="CQ19" s="252"/>
      <c r="CR19" s="252"/>
      <c r="CS19" s="252"/>
      <c r="CT19" s="252"/>
      <c r="CU19" s="252"/>
      <c r="CV19" s="252"/>
      <c r="CW19" s="252"/>
      <c r="CX19" s="252"/>
      <c r="CY19" s="252"/>
      <c r="CZ19" s="252"/>
      <c r="DA19" s="252"/>
      <c r="DB19" s="252"/>
      <c r="DC19" s="252"/>
      <c r="DD19" s="252"/>
      <c r="DE19" s="252"/>
      <c r="DF19" s="252"/>
      <c r="DG19" s="252"/>
      <c r="DH19" s="252"/>
      <c r="DI19" s="252"/>
      <c r="DJ19" s="252"/>
      <c r="DK19" s="252"/>
      <c r="DL19" s="252"/>
      <c r="DM19" s="252"/>
      <c r="DN19" s="252"/>
      <c r="DO19" s="252"/>
      <c r="DP19" s="252"/>
      <c r="DQ19" s="252"/>
      <c r="DR19" s="252"/>
      <c r="DS19" s="252"/>
      <c r="DT19" s="252"/>
      <c r="DU19" s="252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2"/>
      <c r="FL19" s="252"/>
      <c r="FM19" s="252"/>
      <c r="FN19" s="252"/>
      <c r="FO19" s="252"/>
      <c r="FP19" s="252"/>
      <c r="FQ19" s="252"/>
      <c r="FR19" s="252"/>
      <c r="FS19" s="252"/>
      <c r="FT19" s="252"/>
      <c r="FU19" s="252"/>
      <c r="FV19" s="252"/>
      <c r="FW19" s="252"/>
      <c r="FX19" s="252"/>
      <c r="FY19" s="252"/>
      <c r="FZ19" s="252"/>
      <c r="GA19" s="252"/>
      <c r="GB19" s="252"/>
      <c r="GC19" s="252"/>
      <c r="GD19" s="252"/>
      <c r="GE19" s="253"/>
      <c r="GF19" s="253"/>
      <c r="GG19" s="253"/>
      <c r="GH19" s="253"/>
      <c r="GI19" s="253"/>
      <c r="GJ19" s="253"/>
      <c r="GK19" s="253"/>
      <c r="GL19" s="253"/>
      <c r="GM19" s="253"/>
      <c r="GN19" s="253"/>
    </row>
    <row r="20" spans="1:196" s="254" customFormat="1" ht="81.599999999999994" hidden="1" customHeight="1" x14ac:dyDescent="0.3">
      <c r="A20" s="250"/>
      <c r="B20" s="207"/>
      <c r="C20" s="206"/>
      <c r="D20" s="207"/>
      <c r="E20" s="255" t="s">
        <v>214</v>
      </c>
      <c r="F20" s="19"/>
      <c r="G20" s="15"/>
      <c r="H20" s="15"/>
      <c r="I20" s="17">
        <f t="shared" si="9"/>
        <v>0</v>
      </c>
      <c r="J20" s="12">
        <f t="shared" si="10"/>
        <v>0</v>
      </c>
      <c r="K20" s="141" t="str">
        <f t="shared" si="16"/>
        <v/>
      </c>
      <c r="L20" s="176"/>
      <c r="M20" s="13"/>
      <c r="N20" s="13"/>
      <c r="O20" s="13"/>
      <c r="P20" s="13">
        <f t="shared" si="11"/>
        <v>0</v>
      </c>
      <c r="Q20" s="190" t="str">
        <f t="shared" si="3"/>
        <v/>
      </c>
      <c r="R20" s="194">
        <f t="shared" si="4"/>
        <v>0</v>
      </c>
      <c r="S20" s="13">
        <f t="shared" si="5"/>
        <v>0</v>
      </c>
      <c r="T20" s="13">
        <f t="shared" si="6"/>
        <v>0</v>
      </c>
      <c r="U20" s="13">
        <f t="shared" si="17"/>
        <v>0</v>
      </c>
      <c r="V20" s="13">
        <f t="shared" si="7"/>
        <v>0</v>
      </c>
      <c r="W20" s="141" t="str">
        <f t="shared" si="8"/>
        <v/>
      </c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3"/>
      <c r="GF20" s="253"/>
      <c r="GG20" s="253"/>
      <c r="GH20" s="253"/>
      <c r="GI20" s="253"/>
      <c r="GJ20" s="253"/>
      <c r="GK20" s="253"/>
      <c r="GL20" s="253"/>
      <c r="GM20" s="253"/>
      <c r="GN20" s="253"/>
    </row>
    <row r="21" spans="1:196" s="259" customFormat="1" ht="66" hidden="1" customHeight="1" x14ac:dyDescent="0.3">
      <c r="A21" s="256"/>
      <c r="B21" s="207"/>
      <c r="C21" s="206"/>
      <c r="D21" s="207"/>
      <c r="E21" s="255" t="s">
        <v>194</v>
      </c>
      <c r="F21" s="20"/>
      <c r="G21" s="45"/>
      <c r="H21" s="45"/>
      <c r="I21" s="17">
        <f t="shared" si="9"/>
        <v>0</v>
      </c>
      <c r="J21" s="12">
        <f t="shared" si="10"/>
        <v>0</v>
      </c>
      <c r="K21" s="141" t="str">
        <f t="shared" si="16"/>
        <v/>
      </c>
      <c r="L21" s="234"/>
      <c r="M21" s="235"/>
      <c r="N21" s="235"/>
      <c r="O21" s="235"/>
      <c r="P21" s="13">
        <f t="shared" si="11"/>
        <v>0</v>
      </c>
      <c r="Q21" s="190" t="str">
        <f t="shared" si="3"/>
        <v/>
      </c>
      <c r="R21" s="194">
        <f t="shared" si="4"/>
        <v>0</v>
      </c>
      <c r="S21" s="13">
        <f t="shared" si="5"/>
        <v>0</v>
      </c>
      <c r="T21" s="13">
        <f t="shared" si="6"/>
        <v>0</v>
      </c>
      <c r="U21" s="13">
        <f t="shared" si="17"/>
        <v>0</v>
      </c>
      <c r="V21" s="13">
        <f t="shared" si="7"/>
        <v>0</v>
      </c>
      <c r="W21" s="141" t="str">
        <f t="shared" si="8"/>
        <v/>
      </c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8"/>
      <c r="GF21" s="258"/>
      <c r="GG21" s="258"/>
      <c r="GH21" s="258"/>
      <c r="GI21" s="258"/>
      <c r="GJ21" s="258"/>
      <c r="GK21" s="258"/>
      <c r="GL21" s="258"/>
      <c r="GM21" s="258"/>
      <c r="GN21" s="258"/>
    </row>
    <row r="22" spans="1:196" s="259" customFormat="1" ht="81" hidden="1" customHeight="1" x14ac:dyDescent="0.3">
      <c r="A22" s="256"/>
      <c r="B22" s="207"/>
      <c r="C22" s="206"/>
      <c r="D22" s="207"/>
      <c r="E22" s="255" t="s">
        <v>211</v>
      </c>
      <c r="F22" s="236"/>
      <c r="G22" s="235"/>
      <c r="H22" s="45"/>
      <c r="I22" s="17">
        <f t="shared" si="9"/>
        <v>0</v>
      </c>
      <c r="J22" s="12">
        <f t="shared" si="10"/>
        <v>0</v>
      </c>
      <c r="K22" s="141" t="str">
        <f t="shared" si="16"/>
        <v/>
      </c>
      <c r="L22" s="237"/>
      <c r="M22" s="45"/>
      <c r="N22" s="45"/>
      <c r="O22" s="45"/>
      <c r="P22" s="13">
        <f t="shared" si="11"/>
        <v>0</v>
      </c>
      <c r="Q22" s="190" t="str">
        <f t="shared" si="3"/>
        <v/>
      </c>
      <c r="R22" s="238">
        <f t="shared" si="4"/>
        <v>0</v>
      </c>
      <c r="S22" s="45">
        <f t="shared" si="5"/>
        <v>0</v>
      </c>
      <c r="T22" s="45">
        <f t="shared" si="6"/>
        <v>0</v>
      </c>
      <c r="U22" s="13">
        <f t="shared" si="17"/>
        <v>0</v>
      </c>
      <c r="V22" s="13">
        <f t="shared" si="7"/>
        <v>0</v>
      </c>
      <c r="W22" s="141" t="str">
        <f t="shared" si="8"/>
        <v/>
      </c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8"/>
      <c r="GF22" s="258"/>
      <c r="GG22" s="258"/>
      <c r="GH22" s="258"/>
      <c r="GI22" s="258"/>
      <c r="GJ22" s="258"/>
      <c r="GK22" s="258"/>
      <c r="GL22" s="258"/>
      <c r="GM22" s="258"/>
      <c r="GN22" s="258"/>
    </row>
    <row r="23" spans="1:196" s="259" customFormat="1" ht="81.599999999999994" hidden="1" customHeight="1" x14ac:dyDescent="0.3">
      <c r="A23" s="256"/>
      <c r="B23" s="207"/>
      <c r="C23" s="206"/>
      <c r="D23" s="207"/>
      <c r="E23" s="255" t="s">
        <v>210</v>
      </c>
      <c r="F23" s="239"/>
      <c r="G23" s="235"/>
      <c r="H23" s="235"/>
      <c r="I23" s="37">
        <f t="shared" si="9"/>
        <v>0</v>
      </c>
      <c r="J23" s="12">
        <f t="shared" si="10"/>
        <v>0</v>
      </c>
      <c r="K23" s="141" t="str">
        <f t="shared" si="16"/>
        <v/>
      </c>
      <c r="L23" s="237"/>
      <c r="M23" s="45"/>
      <c r="N23" s="45"/>
      <c r="O23" s="45"/>
      <c r="P23" s="13">
        <f t="shared" si="11"/>
        <v>0</v>
      </c>
      <c r="Q23" s="190" t="str">
        <f t="shared" si="3"/>
        <v/>
      </c>
      <c r="R23" s="238">
        <f t="shared" si="4"/>
        <v>0</v>
      </c>
      <c r="S23" s="45">
        <f t="shared" si="5"/>
        <v>0</v>
      </c>
      <c r="T23" s="45">
        <f t="shared" si="6"/>
        <v>0</v>
      </c>
      <c r="U23" s="13">
        <f t="shared" si="17"/>
        <v>0</v>
      </c>
      <c r="V23" s="13">
        <f t="shared" si="7"/>
        <v>0</v>
      </c>
      <c r="W23" s="141" t="str">
        <f t="shared" si="8"/>
        <v/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8"/>
      <c r="GF23" s="258"/>
      <c r="GG23" s="258"/>
      <c r="GH23" s="258"/>
      <c r="GI23" s="258"/>
      <c r="GJ23" s="258"/>
      <c r="GK23" s="258"/>
      <c r="GL23" s="258"/>
      <c r="GM23" s="258"/>
      <c r="GN23" s="258"/>
    </row>
    <row r="24" spans="1:196" s="259" customFormat="1" ht="78" hidden="1" customHeight="1" x14ac:dyDescent="0.3">
      <c r="A24" s="256"/>
      <c r="B24" s="207"/>
      <c r="C24" s="206"/>
      <c r="D24" s="207"/>
      <c r="E24" s="255" t="s">
        <v>243</v>
      </c>
      <c r="F24" s="20"/>
      <c r="G24" s="13"/>
      <c r="H24" s="13"/>
      <c r="I24" s="17">
        <f t="shared" si="9"/>
        <v>0</v>
      </c>
      <c r="J24" s="13">
        <f t="shared" si="10"/>
        <v>0</v>
      </c>
      <c r="K24" s="141" t="str">
        <f t="shared" si="16"/>
        <v/>
      </c>
      <c r="L24" s="237"/>
      <c r="M24" s="45"/>
      <c r="N24" s="45"/>
      <c r="O24" s="45"/>
      <c r="P24" s="45">
        <f t="shared" si="11"/>
        <v>0</v>
      </c>
      <c r="Q24" s="190" t="str">
        <f t="shared" si="3"/>
        <v/>
      </c>
      <c r="R24" s="194">
        <f t="shared" si="4"/>
        <v>0</v>
      </c>
      <c r="S24" s="13">
        <f t="shared" si="5"/>
        <v>0</v>
      </c>
      <c r="T24" s="13">
        <f t="shared" si="6"/>
        <v>0</v>
      </c>
      <c r="U24" s="13">
        <f t="shared" si="17"/>
        <v>0</v>
      </c>
      <c r="V24" s="13">
        <f t="shared" si="7"/>
        <v>0</v>
      </c>
      <c r="W24" s="141" t="str">
        <f t="shared" si="8"/>
        <v/>
      </c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8"/>
      <c r="GF24" s="258"/>
      <c r="GG24" s="258"/>
      <c r="GH24" s="258"/>
      <c r="GI24" s="258"/>
      <c r="GJ24" s="258"/>
      <c r="GK24" s="258"/>
      <c r="GL24" s="258"/>
      <c r="GM24" s="258"/>
      <c r="GN24" s="258"/>
    </row>
    <row r="25" spans="1:196" s="254" customFormat="1" ht="53.25" customHeight="1" x14ac:dyDescent="0.3">
      <c r="A25" s="250"/>
      <c r="B25" s="207" t="s">
        <v>22</v>
      </c>
      <c r="C25" s="206">
        <v>1031</v>
      </c>
      <c r="D25" s="207" t="s">
        <v>55</v>
      </c>
      <c r="E25" s="202" t="s">
        <v>331</v>
      </c>
      <c r="F25" s="19">
        <v>152205.9</v>
      </c>
      <c r="G25" s="15">
        <v>35691.1</v>
      </c>
      <c r="H25" s="15">
        <v>35481.1</v>
      </c>
      <c r="I25" s="17">
        <f t="shared" si="9"/>
        <v>0.14703187567157874</v>
      </c>
      <c r="J25" s="13">
        <f t="shared" ref="J25:J87" si="18">H25-G25</f>
        <v>-210</v>
      </c>
      <c r="K25" s="141">
        <f t="shared" si="16"/>
        <v>0.99411618022420156</v>
      </c>
      <c r="L25" s="176"/>
      <c r="M25" s="13"/>
      <c r="N25" s="13"/>
      <c r="O25" s="13"/>
      <c r="P25" s="13">
        <f t="shared" si="11"/>
        <v>0</v>
      </c>
      <c r="Q25" s="190" t="str">
        <f t="shared" si="3"/>
        <v/>
      </c>
      <c r="R25" s="194">
        <f t="shared" si="4"/>
        <v>152205.9</v>
      </c>
      <c r="S25" s="13">
        <f t="shared" si="5"/>
        <v>152205.9</v>
      </c>
      <c r="T25" s="13">
        <f t="shared" si="6"/>
        <v>35691.1</v>
      </c>
      <c r="U25" s="13">
        <f t="shared" si="17"/>
        <v>35481.1</v>
      </c>
      <c r="V25" s="13">
        <f t="shared" si="7"/>
        <v>-210</v>
      </c>
      <c r="W25" s="141">
        <f t="shared" si="8"/>
        <v>0.99411618022420156</v>
      </c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</row>
    <row r="26" spans="1:196" ht="136.9" hidden="1" customHeight="1" x14ac:dyDescent="0.25">
      <c r="A26" s="140"/>
      <c r="B26" s="60" t="s">
        <v>22</v>
      </c>
      <c r="C26" s="61">
        <v>1060</v>
      </c>
      <c r="D26" s="60"/>
      <c r="E26" s="162" t="s">
        <v>253</v>
      </c>
      <c r="F26" s="19"/>
      <c r="G26" s="15"/>
      <c r="H26" s="15"/>
      <c r="I26" s="17">
        <f t="shared" ref="I26" si="19">H26/$H$11</f>
        <v>0</v>
      </c>
      <c r="J26" s="13">
        <f t="shared" ref="J26" si="20">H26-G26</f>
        <v>0</v>
      </c>
      <c r="K26" s="141" t="str">
        <f t="shared" si="16"/>
        <v/>
      </c>
      <c r="L26" s="176"/>
      <c r="M26" s="13"/>
      <c r="N26" s="13"/>
      <c r="O26" s="13"/>
      <c r="P26" s="13">
        <f t="shared" ref="P26" si="21">O26-N26</f>
        <v>0</v>
      </c>
      <c r="Q26" s="190" t="str">
        <f t="shared" si="3"/>
        <v/>
      </c>
      <c r="R26" s="194">
        <f t="shared" ref="R26" si="22">SUM(F26,L26)</f>
        <v>0</v>
      </c>
      <c r="S26" s="13">
        <f t="shared" ref="S26" si="23">SUM(F26,M26)</f>
        <v>0</v>
      </c>
      <c r="T26" s="13">
        <f t="shared" ref="T26" si="24">SUM(G26,N26)</f>
        <v>0</v>
      </c>
      <c r="U26" s="13">
        <f t="shared" si="17"/>
        <v>0</v>
      </c>
      <c r="V26" s="13">
        <f t="shared" ref="V26" si="25">U26-T26</f>
        <v>0</v>
      </c>
      <c r="W26" s="141" t="str">
        <f t="shared" si="8"/>
        <v/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9" customFormat="1" ht="37.9" hidden="1" customHeight="1" x14ac:dyDescent="0.3">
      <c r="A27" s="142"/>
      <c r="B27" s="62" t="s">
        <v>22</v>
      </c>
      <c r="C27" s="63">
        <v>1061</v>
      </c>
      <c r="D27" s="62" t="s">
        <v>55</v>
      </c>
      <c r="E27" s="161" t="s">
        <v>254</v>
      </c>
      <c r="F27" s="22"/>
      <c r="G27" s="23"/>
      <c r="H27" s="23"/>
      <c r="I27" s="38">
        <f t="shared" ref="I27" si="26">H27/$H$11</f>
        <v>0</v>
      </c>
      <c r="J27" s="25">
        <f t="shared" ref="J27" si="27">H27-G27</f>
        <v>0</v>
      </c>
      <c r="K27" s="141" t="str">
        <f t="shared" si="16"/>
        <v/>
      </c>
      <c r="L27" s="177"/>
      <c r="M27" s="25"/>
      <c r="N27" s="25"/>
      <c r="O27" s="25"/>
      <c r="P27" s="25">
        <f t="shared" ref="P27" si="28">O27-N27</f>
        <v>0</v>
      </c>
      <c r="Q27" s="190" t="str">
        <f t="shared" si="3"/>
        <v/>
      </c>
      <c r="R27" s="195">
        <f t="shared" ref="R27" si="29">SUM(F27,L27)</f>
        <v>0</v>
      </c>
      <c r="S27" s="25">
        <f t="shared" ref="S27" si="30">SUM(F27,M27)</f>
        <v>0</v>
      </c>
      <c r="T27" s="25">
        <f t="shared" ref="T27" si="31">SUM(G27,N27)</f>
        <v>0</v>
      </c>
      <c r="U27" s="13">
        <f t="shared" si="17"/>
        <v>0</v>
      </c>
      <c r="V27" s="25">
        <f t="shared" ref="V27" si="32">U27-T27</f>
        <v>0</v>
      </c>
      <c r="W27" s="141" t="str">
        <f t="shared" si="8"/>
        <v/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8"/>
      <c r="GF27" s="58"/>
      <c r="GG27" s="58"/>
      <c r="GH27" s="58"/>
      <c r="GI27" s="58"/>
      <c r="GJ27" s="58"/>
      <c r="GK27" s="58"/>
      <c r="GL27" s="58"/>
      <c r="GM27" s="58"/>
      <c r="GN27" s="58"/>
    </row>
    <row r="28" spans="1:196" ht="36.75" customHeight="1" x14ac:dyDescent="0.3">
      <c r="A28" s="140"/>
      <c r="B28" s="60" t="s">
        <v>23</v>
      </c>
      <c r="C28" s="206">
        <v>1070</v>
      </c>
      <c r="D28" s="207" t="s">
        <v>59</v>
      </c>
      <c r="E28" s="202" t="s">
        <v>223</v>
      </c>
      <c r="F28" s="19">
        <v>6871.5</v>
      </c>
      <c r="G28" s="15">
        <v>1770.6</v>
      </c>
      <c r="H28" s="15">
        <v>1127.5</v>
      </c>
      <c r="I28" s="17">
        <f t="shared" si="9"/>
        <v>4.6723027138308856E-3</v>
      </c>
      <c r="J28" s="13">
        <f t="shared" si="18"/>
        <v>-643.09999999999991</v>
      </c>
      <c r="K28" s="141">
        <f t="shared" si="16"/>
        <v>0.63678978877216763</v>
      </c>
      <c r="L28" s="176"/>
      <c r="M28" s="13"/>
      <c r="N28" s="13"/>
      <c r="O28" s="13"/>
      <c r="P28" s="13">
        <f t="shared" si="11"/>
        <v>0</v>
      </c>
      <c r="Q28" s="190" t="str">
        <f t="shared" si="3"/>
        <v/>
      </c>
      <c r="R28" s="194">
        <f t="shared" si="4"/>
        <v>6871.5</v>
      </c>
      <c r="S28" s="13">
        <f t="shared" si="5"/>
        <v>6871.5</v>
      </c>
      <c r="T28" s="13">
        <f t="shared" si="6"/>
        <v>1770.6</v>
      </c>
      <c r="U28" s="13">
        <f t="shared" si="17"/>
        <v>1127.5</v>
      </c>
      <c r="V28" s="13">
        <f t="shared" si="7"/>
        <v>-643.09999999999991</v>
      </c>
      <c r="W28" s="141">
        <f t="shared" si="8"/>
        <v>0.63678978877216763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s="59" customFormat="1" ht="49.9" hidden="1" customHeight="1" x14ac:dyDescent="0.3">
      <c r="A29" s="142"/>
      <c r="B29" s="62"/>
      <c r="C29" s="63"/>
      <c r="D29" s="62"/>
      <c r="E29" s="160" t="s">
        <v>207</v>
      </c>
      <c r="F29" s="22"/>
      <c r="G29" s="23"/>
      <c r="H29" s="23"/>
      <c r="I29" s="38">
        <f t="shared" si="9"/>
        <v>0</v>
      </c>
      <c r="J29" s="25">
        <f t="shared" si="18"/>
        <v>0</v>
      </c>
      <c r="K29" s="141" t="str">
        <f t="shared" si="16"/>
        <v/>
      </c>
      <c r="L29" s="177"/>
      <c r="M29" s="25"/>
      <c r="N29" s="25"/>
      <c r="O29" s="25"/>
      <c r="P29" s="25">
        <f t="shared" si="11"/>
        <v>0</v>
      </c>
      <c r="Q29" s="190" t="str">
        <f t="shared" si="3"/>
        <v/>
      </c>
      <c r="R29" s="195">
        <f t="shared" si="4"/>
        <v>0</v>
      </c>
      <c r="S29" s="25">
        <f t="shared" si="5"/>
        <v>0</v>
      </c>
      <c r="T29" s="25">
        <f t="shared" si="6"/>
        <v>0</v>
      </c>
      <c r="U29" s="13">
        <f t="shared" si="17"/>
        <v>0</v>
      </c>
      <c r="V29" s="25">
        <f t="shared" si="7"/>
        <v>0</v>
      </c>
      <c r="W29" s="141" t="str">
        <f t="shared" si="8"/>
        <v/>
      </c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8"/>
      <c r="GF29" s="58"/>
      <c r="GG29" s="58"/>
      <c r="GH29" s="58"/>
      <c r="GI29" s="58"/>
      <c r="GJ29" s="58"/>
      <c r="GK29" s="58"/>
      <c r="GL29" s="58"/>
      <c r="GM29" s="58"/>
      <c r="GN29" s="58"/>
    </row>
    <row r="30" spans="1:196" s="59" customFormat="1" ht="80.45" hidden="1" customHeight="1" x14ac:dyDescent="0.3">
      <c r="A30" s="142"/>
      <c r="B30" s="62"/>
      <c r="C30" s="63"/>
      <c r="D30" s="62"/>
      <c r="E30" s="160" t="s">
        <v>197</v>
      </c>
      <c r="F30" s="22"/>
      <c r="G30" s="23"/>
      <c r="H30" s="23"/>
      <c r="I30" s="38">
        <f t="shared" si="9"/>
        <v>0</v>
      </c>
      <c r="J30" s="25">
        <f t="shared" si="18"/>
        <v>0</v>
      </c>
      <c r="K30" s="141" t="str">
        <f t="shared" si="16"/>
        <v/>
      </c>
      <c r="L30" s="177"/>
      <c r="M30" s="25"/>
      <c r="N30" s="25"/>
      <c r="O30" s="25"/>
      <c r="P30" s="25">
        <f t="shared" si="11"/>
        <v>0</v>
      </c>
      <c r="Q30" s="190" t="str">
        <f t="shared" si="3"/>
        <v/>
      </c>
      <c r="R30" s="195">
        <f t="shared" si="4"/>
        <v>0</v>
      </c>
      <c r="S30" s="25">
        <f t="shared" si="5"/>
        <v>0</v>
      </c>
      <c r="T30" s="25">
        <f t="shared" si="6"/>
        <v>0</v>
      </c>
      <c r="U30" s="13">
        <f t="shared" si="17"/>
        <v>0</v>
      </c>
      <c r="V30" s="25">
        <f t="shared" si="7"/>
        <v>0</v>
      </c>
      <c r="W30" s="141" t="str">
        <f t="shared" si="8"/>
        <v/>
      </c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8"/>
      <c r="GF30" s="58"/>
      <c r="GG30" s="58"/>
      <c r="GH30" s="58"/>
      <c r="GI30" s="58"/>
      <c r="GJ30" s="58"/>
      <c r="GK30" s="58"/>
      <c r="GL30" s="58"/>
      <c r="GM30" s="58"/>
      <c r="GN30" s="58"/>
    </row>
    <row r="31" spans="1:196" ht="30.75" customHeight="1" x14ac:dyDescent="0.3">
      <c r="A31" s="140"/>
      <c r="B31" s="60" t="s">
        <v>23</v>
      </c>
      <c r="C31" s="206">
        <v>1080</v>
      </c>
      <c r="D31" s="207" t="s">
        <v>58</v>
      </c>
      <c r="E31" s="202" t="s">
        <v>305</v>
      </c>
      <c r="F31" s="19">
        <v>10758.4</v>
      </c>
      <c r="G31" s="15">
        <v>2694.9</v>
      </c>
      <c r="H31" s="15">
        <v>2327.1999999999998</v>
      </c>
      <c r="I31" s="17">
        <f t="shared" si="9"/>
        <v>9.643798559314621E-3</v>
      </c>
      <c r="J31" s="13">
        <f t="shared" si="18"/>
        <v>-367.70000000000027</v>
      </c>
      <c r="K31" s="141">
        <f t="shared" si="16"/>
        <v>0.86355708931685771</v>
      </c>
      <c r="L31" s="176">
        <v>279.60000000000002</v>
      </c>
      <c r="M31" s="13">
        <v>279.60000000000002</v>
      </c>
      <c r="N31" s="13">
        <v>62</v>
      </c>
      <c r="O31" s="13">
        <v>62</v>
      </c>
      <c r="P31" s="13">
        <f t="shared" si="11"/>
        <v>0</v>
      </c>
      <c r="Q31" s="190">
        <f t="shared" si="3"/>
        <v>1</v>
      </c>
      <c r="R31" s="194">
        <f t="shared" si="4"/>
        <v>11038</v>
      </c>
      <c r="S31" s="13">
        <f t="shared" si="5"/>
        <v>11038</v>
      </c>
      <c r="T31" s="13">
        <f t="shared" si="6"/>
        <v>2756.9</v>
      </c>
      <c r="U31" s="13">
        <f t="shared" si="17"/>
        <v>2389.1999999999998</v>
      </c>
      <c r="V31" s="13">
        <f t="shared" si="7"/>
        <v>-367.70000000000027</v>
      </c>
      <c r="W31" s="141">
        <f t="shared" si="8"/>
        <v>0.86662555769161009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28.5" customHeight="1" x14ac:dyDescent="0.3">
      <c r="A32" s="140"/>
      <c r="B32" s="60" t="s">
        <v>24</v>
      </c>
      <c r="C32" s="208" t="s">
        <v>231</v>
      </c>
      <c r="D32" s="208" t="s">
        <v>56</v>
      </c>
      <c r="E32" s="202" t="s">
        <v>232</v>
      </c>
      <c r="F32" s="19">
        <v>8150.2</v>
      </c>
      <c r="G32" s="15">
        <v>2156.1</v>
      </c>
      <c r="H32" s="15">
        <v>1758.5</v>
      </c>
      <c r="I32" s="17">
        <f t="shared" si="9"/>
        <v>7.2871346538994344E-3</v>
      </c>
      <c r="J32" s="13">
        <f t="shared" si="18"/>
        <v>-397.59999999999991</v>
      </c>
      <c r="K32" s="141">
        <f t="shared" si="16"/>
        <v>0.81559296878623444</v>
      </c>
      <c r="L32" s="176"/>
      <c r="M32" s="13"/>
      <c r="N32" s="13"/>
      <c r="O32" s="13"/>
      <c r="P32" s="13">
        <f t="shared" ref="P32:P36" si="33">O32-N32</f>
        <v>0</v>
      </c>
      <c r="Q32" s="190" t="str">
        <f t="shared" si="3"/>
        <v/>
      </c>
      <c r="R32" s="194">
        <f t="shared" si="4"/>
        <v>8150.2</v>
      </c>
      <c r="S32" s="13">
        <f t="shared" si="5"/>
        <v>8150.2</v>
      </c>
      <c r="T32" s="13">
        <f t="shared" si="6"/>
        <v>2156.1</v>
      </c>
      <c r="U32" s="13">
        <f t="shared" si="17"/>
        <v>1758.5</v>
      </c>
      <c r="V32" s="13">
        <f t="shared" si="7"/>
        <v>-397.59999999999991</v>
      </c>
      <c r="W32" s="141">
        <f t="shared" si="8"/>
        <v>0.81559296878623444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ht="27" customHeight="1" x14ac:dyDescent="0.3">
      <c r="A33" s="140"/>
      <c r="B33" s="60"/>
      <c r="C33" s="208" t="s">
        <v>233</v>
      </c>
      <c r="D33" s="208" t="s">
        <v>56</v>
      </c>
      <c r="E33" s="209" t="s">
        <v>151</v>
      </c>
      <c r="F33" s="19">
        <v>10.9</v>
      </c>
      <c r="G33" s="15">
        <v>5.4</v>
      </c>
      <c r="H33" s="15">
        <v>3.6</v>
      </c>
      <c r="I33" s="37">
        <f t="shared" si="9"/>
        <v>1.4918217090723892E-5</v>
      </c>
      <c r="J33" s="13">
        <f t="shared" si="18"/>
        <v>-1.8000000000000003</v>
      </c>
      <c r="K33" s="141">
        <f t="shared" si="16"/>
        <v>0.66666666666666663</v>
      </c>
      <c r="L33" s="176"/>
      <c r="M33" s="13"/>
      <c r="N33" s="13"/>
      <c r="O33" s="13"/>
      <c r="P33" s="13">
        <f t="shared" si="33"/>
        <v>0</v>
      </c>
      <c r="Q33" s="190" t="str">
        <f t="shared" si="3"/>
        <v/>
      </c>
      <c r="R33" s="194">
        <f t="shared" si="4"/>
        <v>10.9</v>
      </c>
      <c r="S33" s="13">
        <f t="shared" si="5"/>
        <v>10.9</v>
      </c>
      <c r="T33" s="13">
        <f t="shared" si="6"/>
        <v>5.4</v>
      </c>
      <c r="U33" s="13">
        <f t="shared" si="17"/>
        <v>3.6</v>
      </c>
      <c r="V33" s="13">
        <f t="shared" si="7"/>
        <v>-1.8000000000000003</v>
      </c>
      <c r="W33" s="141">
        <f t="shared" si="8"/>
        <v>0.66666666666666663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9" customHeight="1" x14ac:dyDescent="0.3">
      <c r="A34" s="140"/>
      <c r="B34" s="60" t="s">
        <v>25</v>
      </c>
      <c r="C34" s="208" t="s">
        <v>234</v>
      </c>
      <c r="D34" s="208" t="s">
        <v>56</v>
      </c>
      <c r="E34" s="202" t="s">
        <v>235</v>
      </c>
      <c r="F34" s="19">
        <v>546.70000000000005</v>
      </c>
      <c r="G34" s="15">
        <v>183.8</v>
      </c>
      <c r="H34" s="15">
        <v>68.3</v>
      </c>
      <c r="I34" s="37">
        <f t="shared" si="9"/>
        <v>2.8303172980456714E-4</v>
      </c>
      <c r="J34" s="13">
        <f t="shared" si="18"/>
        <v>-115.50000000000001</v>
      </c>
      <c r="K34" s="141">
        <f t="shared" si="16"/>
        <v>0.37159956474428724</v>
      </c>
      <c r="L34" s="176"/>
      <c r="M34" s="13"/>
      <c r="N34" s="13"/>
      <c r="O34" s="13"/>
      <c r="P34" s="13">
        <f t="shared" si="33"/>
        <v>0</v>
      </c>
      <c r="Q34" s="190" t="str">
        <f t="shared" si="3"/>
        <v/>
      </c>
      <c r="R34" s="194">
        <f t="shared" si="4"/>
        <v>546.70000000000005</v>
      </c>
      <c r="S34" s="13">
        <f t="shared" si="5"/>
        <v>546.70000000000005</v>
      </c>
      <c r="T34" s="13">
        <f t="shared" si="6"/>
        <v>183.8</v>
      </c>
      <c r="U34" s="13">
        <f t="shared" si="17"/>
        <v>68.3</v>
      </c>
      <c r="V34" s="13">
        <f t="shared" si="7"/>
        <v>-115.50000000000001</v>
      </c>
      <c r="W34" s="141">
        <f t="shared" si="8"/>
        <v>0.37159956474428724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59" customFormat="1" ht="45.75" hidden="1" customHeight="1" x14ac:dyDescent="0.3">
      <c r="A35" s="142"/>
      <c r="B35" s="62"/>
      <c r="C35" s="72"/>
      <c r="D35" s="72"/>
      <c r="E35" s="210" t="s">
        <v>325</v>
      </c>
      <c r="F35" s="22"/>
      <c r="G35" s="227"/>
      <c r="H35" s="23"/>
      <c r="I35" s="40">
        <f t="shared" ref="I35" si="34">H35/$H$11</f>
        <v>0</v>
      </c>
      <c r="J35" s="25">
        <f t="shared" si="18"/>
        <v>0</v>
      </c>
      <c r="K35" s="143" t="str">
        <f t="shared" si="16"/>
        <v/>
      </c>
      <c r="L35" s="177"/>
      <c r="M35" s="25"/>
      <c r="N35" s="25"/>
      <c r="O35" s="25"/>
      <c r="P35" s="25">
        <f t="shared" ref="P35" si="35">O35-N35</f>
        <v>0</v>
      </c>
      <c r="Q35" s="190" t="str">
        <f t="shared" si="3"/>
        <v/>
      </c>
      <c r="R35" s="195">
        <f t="shared" ref="R35" si="36">SUM(F35,L35)</f>
        <v>0</v>
      </c>
      <c r="S35" s="25">
        <f t="shared" ref="S35" si="37">SUM(F35,M35)</f>
        <v>0</v>
      </c>
      <c r="T35" s="25">
        <f t="shared" ref="T35" si="38">SUM(G35,N35)</f>
        <v>0</v>
      </c>
      <c r="U35" s="25">
        <f t="shared" si="17"/>
        <v>0</v>
      </c>
      <c r="V35" s="25">
        <f t="shared" si="7"/>
        <v>0</v>
      </c>
      <c r="W35" s="143" t="str">
        <f t="shared" si="8"/>
        <v/>
      </c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8"/>
      <c r="GF35" s="58"/>
      <c r="GG35" s="58"/>
      <c r="GH35" s="58"/>
      <c r="GI35" s="58"/>
      <c r="GJ35" s="58"/>
      <c r="GK35" s="58"/>
      <c r="GL35" s="58"/>
      <c r="GM35" s="58"/>
      <c r="GN35" s="58"/>
    </row>
    <row r="36" spans="1:196" ht="39" customHeight="1" x14ac:dyDescent="0.3">
      <c r="A36" s="140"/>
      <c r="B36" s="60"/>
      <c r="C36" s="208" t="s">
        <v>240</v>
      </c>
      <c r="D36" s="208" t="s">
        <v>56</v>
      </c>
      <c r="E36" s="202" t="s">
        <v>256</v>
      </c>
      <c r="F36" s="198">
        <v>1743.6</v>
      </c>
      <c r="G36" s="199">
        <v>408.9</v>
      </c>
      <c r="H36" s="15">
        <v>400.9</v>
      </c>
      <c r="I36" s="17">
        <f t="shared" si="9"/>
        <v>1.6613092310197798E-3</v>
      </c>
      <c r="J36" s="13">
        <f t="shared" ref="J36" si="39">H36-G36</f>
        <v>-8</v>
      </c>
      <c r="K36" s="141">
        <f t="shared" si="16"/>
        <v>0.98043531425776476</v>
      </c>
      <c r="L36" s="176"/>
      <c r="M36" s="13"/>
      <c r="N36" s="13"/>
      <c r="O36" s="13"/>
      <c r="P36" s="13">
        <f t="shared" si="33"/>
        <v>0</v>
      </c>
      <c r="Q36" s="190" t="str">
        <f t="shared" si="3"/>
        <v/>
      </c>
      <c r="R36" s="194">
        <f t="shared" si="4"/>
        <v>1743.6</v>
      </c>
      <c r="S36" s="13">
        <f t="shared" si="5"/>
        <v>1743.6</v>
      </c>
      <c r="T36" s="13">
        <f t="shared" si="6"/>
        <v>408.9</v>
      </c>
      <c r="U36" s="13">
        <f t="shared" si="17"/>
        <v>400.9</v>
      </c>
      <c r="V36" s="13">
        <f t="shared" ref="V36" si="40">U36-T36</f>
        <v>-8</v>
      </c>
      <c r="W36" s="141">
        <f t="shared" si="8"/>
        <v>0.98043531425776476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36.75" customHeight="1" x14ac:dyDescent="0.3">
      <c r="A37" s="140"/>
      <c r="B37" s="60" t="s">
        <v>26</v>
      </c>
      <c r="C37" s="208" t="s">
        <v>236</v>
      </c>
      <c r="D37" s="208" t="s">
        <v>56</v>
      </c>
      <c r="E37" s="202" t="s">
        <v>237</v>
      </c>
      <c r="F37" s="198">
        <v>2534.3000000000002</v>
      </c>
      <c r="G37" s="199">
        <v>590.6</v>
      </c>
      <c r="H37" s="15">
        <v>463.3</v>
      </c>
      <c r="I37" s="17">
        <f t="shared" si="9"/>
        <v>1.9198916605923275E-3</v>
      </c>
      <c r="J37" s="13">
        <f t="shared" si="18"/>
        <v>-127.30000000000001</v>
      </c>
      <c r="K37" s="141">
        <f t="shared" si="16"/>
        <v>0.78445648493057907</v>
      </c>
      <c r="L37" s="176"/>
      <c r="M37" s="13"/>
      <c r="N37" s="13"/>
      <c r="O37" s="13"/>
      <c r="P37" s="13">
        <f t="shared" ref="P37:P41" si="41">O37-N37</f>
        <v>0</v>
      </c>
      <c r="Q37" s="190" t="str">
        <f t="shared" si="3"/>
        <v/>
      </c>
      <c r="R37" s="194">
        <f t="shared" si="4"/>
        <v>2534.3000000000002</v>
      </c>
      <c r="S37" s="13">
        <f t="shared" si="5"/>
        <v>2534.3000000000002</v>
      </c>
      <c r="T37" s="13">
        <f t="shared" si="6"/>
        <v>590.6</v>
      </c>
      <c r="U37" s="13">
        <f t="shared" si="17"/>
        <v>463.3</v>
      </c>
      <c r="V37" s="13">
        <f t="shared" si="7"/>
        <v>-127.30000000000001</v>
      </c>
      <c r="W37" s="141">
        <f t="shared" si="8"/>
        <v>0.78445648493057907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9" customFormat="1" ht="66" hidden="1" customHeight="1" x14ac:dyDescent="0.3">
      <c r="A38" s="142"/>
      <c r="B38" s="62"/>
      <c r="C38" s="72"/>
      <c r="D38" s="72"/>
      <c r="E38" s="210" t="s">
        <v>326</v>
      </c>
      <c r="F38" s="233"/>
      <c r="G38" s="227"/>
      <c r="H38" s="23"/>
      <c r="I38" s="38">
        <f>H38/$H$11</f>
        <v>0</v>
      </c>
      <c r="J38" s="25">
        <f>H38-G38</f>
        <v>0</v>
      </c>
      <c r="K38" s="143" t="str">
        <f>IFERROR(100%*(H38/G38),"")</f>
        <v/>
      </c>
      <c r="L38" s="177"/>
      <c r="M38" s="25"/>
      <c r="N38" s="25"/>
      <c r="O38" s="25"/>
      <c r="P38" s="25"/>
      <c r="Q38" s="133"/>
      <c r="R38" s="195">
        <f>SUM(F38,L38)</f>
        <v>0</v>
      </c>
      <c r="S38" s="25">
        <f>SUM(F38,M38)</f>
        <v>0</v>
      </c>
      <c r="T38" s="25">
        <f>SUM(G38,N38)</f>
        <v>0</v>
      </c>
      <c r="U38" s="25">
        <f>SUM(H38,O38)</f>
        <v>0</v>
      </c>
      <c r="V38" s="25">
        <f>U38-T38</f>
        <v>0</v>
      </c>
      <c r="W38" s="143" t="str">
        <f>IFERROR(100%*(U38/T38),"")</f>
        <v/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8"/>
      <c r="GF38" s="58"/>
      <c r="GG38" s="58"/>
      <c r="GH38" s="58"/>
      <c r="GI38" s="58"/>
      <c r="GJ38" s="58"/>
      <c r="GK38" s="58"/>
      <c r="GL38" s="58"/>
      <c r="GM38" s="58"/>
      <c r="GN38" s="58"/>
    </row>
    <row r="39" spans="1:196" ht="18.75" hidden="1" customHeight="1" x14ac:dyDescent="0.25">
      <c r="A39" s="140"/>
      <c r="B39" s="60"/>
      <c r="C39" s="71" t="s">
        <v>257</v>
      </c>
      <c r="D39" s="71" t="s">
        <v>56</v>
      </c>
      <c r="E39" s="159" t="s">
        <v>259</v>
      </c>
      <c r="F39" s="19"/>
      <c r="G39" s="15"/>
      <c r="H39" s="15"/>
      <c r="I39" s="37">
        <f t="shared" si="9"/>
        <v>0</v>
      </c>
      <c r="J39" s="13">
        <f t="shared" si="18"/>
        <v>0</v>
      </c>
      <c r="K39" s="141" t="str">
        <f t="shared" si="16"/>
        <v/>
      </c>
      <c r="L39" s="176"/>
      <c r="M39" s="13"/>
      <c r="N39" s="13"/>
      <c r="O39" s="13"/>
      <c r="P39" s="13">
        <f t="shared" si="41"/>
        <v>0</v>
      </c>
      <c r="Q39" s="190" t="str">
        <f t="shared" si="3"/>
        <v/>
      </c>
      <c r="R39" s="194">
        <f t="shared" si="4"/>
        <v>0</v>
      </c>
      <c r="S39" s="13">
        <f t="shared" si="5"/>
        <v>0</v>
      </c>
      <c r="T39" s="13">
        <f t="shared" si="6"/>
        <v>0</v>
      </c>
      <c r="U39" s="13">
        <f t="shared" si="17"/>
        <v>0</v>
      </c>
      <c r="V39" s="13">
        <f t="shared" si="7"/>
        <v>0</v>
      </c>
      <c r="W39" s="141" t="str">
        <f t="shared" si="8"/>
        <v/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9" customFormat="1" ht="5.25" hidden="1" customHeight="1" x14ac:dyDescent="0.3">
      <c r="A40" s="142"/>
      <c r="B40" s="62"/>
      <c r="C40" s="72" t="s">
        <v>258</v>
      </c>
      <c r="D40" s="72" t="s">
        <v>56</v>
      </c>
      <c r="E40" s="161" t="s">
        <v>263</v>
      </c>
      <c r="F40" s="22"/>
      <c r="G40" s="23"/>
      <c r="H40" s="23"/>
      <c r="I40" s="38">
        <f t="shared" si="9"/>
        <v>0</v>
      </c>
      <c r="J40" s="25">
        <f t="shared" si="18"/>
        <v>0</v>
      </c>
      <c r="K40" s="141" t="str">
        <f t="shared" si="16"/>
        <v/>
      </c>
      <c r="L40" s="177"/>
      <c r="M40" s="25"/>
      <c r="N40" s="25"/>
      <c r="O40" s="25"/>
      <c r="P40" s="25">
        <f t="shared" si="41"/>
        <v>0</v>
      </c>
      <c r="Q40" s="190" t="str">
        <f t="shared" si="3"/>
        <v/>
      </c>
      <c r="R40" s="195">
        <f t="shared" si="4"/>
        <v>0</v>
      </c>
      <c r="S40" s="25">
        <f t="shared" si="5"/>
        <v>0</v>
      </c>
      <c r="T40" s="25">
        <f t="shared" si="6"/>
        <v>0</v>
      </c>
      <c r="U40" s="13">
        <f t="shared" si="17"/>
        <v>0</v>
      </c>
      <c r="V40" s="25">
        <f t="shared" si="7"/>
        <v>0</v>
      </c>
      <c r="W40" s="141" t="str">
        <f t="shared" si="8"/>
        <v/>
      </c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8"/>
      <c r="GF40" s="58"/>
      <c r="GG40" s="58"/>
      <c r="GH40" s="58"/>
      <c r="GI40" s="58"/>
      <c r="GJ40" s="58"/>
      <c r="GK40" s="58"/>
      <c r="GL40" s="58"/>
      <c r="GM40" s="58"/>
      <c r="GN40" s="58"/>
    </row>
    <row r="41" spans="1:196" ht="73.5" customHeight="1" x14ac:dyDescent="0.3">
      <c r="A41" s="140"/>
      <c r="B41" s="60"/>
      <c r="C41" s="208" t="s">
        <v>241</v>
      </c>
      <c r="D41" s="208" t="s">
        <v>56</v>
      </c>
      <c r="E41" s="202" t="s">
        <v>322</v>
      </c>
      <c r="F41" s="19">
        <v>594.4</v>
      </c>
      <c r="G41" s="15">
        <v>148.6</v>
      </c>
      <c r="H41" s="15">
        <v>133</v>
      </c>
      <c r="I41" s="17">
        <f t="shared" si="9"/>
        <v>5.5114524251841047E-4</v>
      </c>
      <c r="J41" s="13">
        <f t="shared" si="18"/>
        <v>-15.599999999999994</v>
      </c>
      <c r="K41" s="141">
        <f t="shared" si="16"/>
        <v>0.89502018842530284</v>
      </c>
      <c r="L41" s="176"/>
      <c r="M41" s="13"/>
      <c r="N41" s="13"/>
      <c r="O41" s="13"/>
      <c r="P41" s="13">
        <f t="shared" si="41"/>
        <v>0</v>
      </c>
      <c r="Q41" s="190" t="str">
        <f t="shared" si="3"/>
        <v/>
      </c>
      <c r="R41" s="194">
        <f t="shared" si="4"/>
        <v>594.4</v>
      </c>
      <c r="S41" s="13">
        <f t="shared" si="5"/>
        <v>594.4</v>
      </c>
      <c r="T41" s="13">
        <f t="shared" si="6"/>
        <v>148.6</v>
      </c>
      <c r="U41" s="13">
        <f t="shared" si="17"/>
        <v>133</v>
      </c>
      <c r="V41" s="13">
        <f t="shared" si="7"/>
        <v>-15.599999999999994</v>
      </c>
      <c r="W41" s="141">
        <f t="shared" si="8"/>
        <v>0.89502018842530284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72.75" hidden="1" customHeight="1" x14ac:dyDescent="0.3">
      <c r="A42" s="140"/>
      <c r="B42" s="60"/>
      <c r="C42" s="208" t="s">
        <v>251</v>
      </c>
      <c r="D42" s="208" t="s">
        <v>56</v>
      </c>
      <c r="E42" s="202" t="s">
        <v>255</v>
      </c>
      <c r="F42" s="19"/>
      <c r="G42" s="15"/>
      <c r="H42" s="15"/>
      <c r="I42" s="17">
        <f t="shared" ref="I42" si="42">H42/$H$11</f>
        <v>0</v>
      </c>
      <c r="J42" s="13">
        <f t="shared" ref="J42" si="43">H42-G42</f>
        <v>0</v>
      </c>
      <c r="K42" s="141" t="str">
        <f t="shared" si="16"/>
        <v/>
      </c>
      <c r="L42" s="176"/>
      <c r="M42" s="13"/>
      <c r="N42" s="13"/>
      <c r="O42" s="13"/>
      <c r="P42" s="13">
        <f t="shared" ref="P42" si="44">O42-N42</f>
        <v>0</v>
      </c>
      <c r="Q42" s="190" t="str">
        <f t="shared" si="3"/>
        <v/>
      </c>
      <c r="R42" s="194">
        <f t="shared" ref="R42" si="45">SUM(F42,L42)</f>
        <v>0</v>
      </c>
      <c r="S42" s="13">
        <f t="shared" ref="S42" si="46">SUM(F42,M42)</f>
        <v>0</v>
      </c>
      <c r="T42" s="13">
        <f t="shared" ref="T42" si="47">SUM(G42,N42)</f>
        <v>0</v>
      </c>
      <c r="U42" s="13">
        <f t="shared" si="17"/>
        <v>0</v>
      </c>
      <c r="V42" s="13">
        <f t="shared" ref="V42" si="48">U42-T42</f>
        <v>0</v>
      </c>
      <c r="W42" s="141" t="str">
        <f t="shared" si="8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74" customFormat="1" ht="32.25" customHeight="1" x14ac:dyDescent="0.3">
      <c r="A43" s="138">
        <v>2</v>
      </c>
      <c r="B43" s="48" t="s">
        <v>39</v>
      </c>
      <c r="C43" s="48" t="s">
        <v>107</v>
      </c>
      <c r="D43" s="48"/>
      <c r="E43" s="163" t="s">
        <v>40</v>
      </c>
      <c r="F43" s="18">
        <f>F44+F46+F47+F48+F49+F50+F53+F55</f>
        <v>15748.599999999999</v>
      </c>
      <c r="G43" s="12">
        <f>G44+G46+G47+G48+G49+G50+G53+G55</f>
        <v>4647.5</v>
      </c>
      <c r="H43" s="12">
        <f>H44+H46+H47+H48+H49+H50+H53+H55</f>
        <v>2474.6000000000004</v>
      </c>
      <c r="I43" s="21">
        <f t="shared" si="9"/>
        <v>1.0254616670195929E-2</v>
      </c>
      <c r="J43" s="12">
        <f t="shared" si="18"/>
        <v>-2172.8999999999996</v>
      </c>
      <c r="K43" s="139">
        <f t="shared" si="16"/>
        <v>0.53245831091984941</v>
      </c>
      <c r="L43" s="134">
        <f t="shared" ref="L43:M43" si="49">SUM(L44:L55)</f>
        <v>0</v>
      </c>
      <c r="M43" s="12">
        <f t="shared" si="49"/>
        <v>0</v>
      </c>
      <c r="N43" s="12">
        <f>SUM(N44:N55)</f>
        <v>0</v>
      </c>
      <c r="O43" s="12">
        <f>SUM(O44:O55)</f>
        <v>0</v>
      </c>
      <c r="P43" s="12">
        <f t="shared" si="11"/>
        <v>0</v>
      </c>
      <c r="Q43" s="189" t="str">
        <f t="shared" si="3"/>
        <v/>
      </c>
      <c r="R43" s="187">
        <f>R44+R46+R47+R48+R49+R50+R53+R55</f>
        <v>15748.599999999999</v>
      </c>
      <c r="S43" s="12">
        <f>S44+S46+S47+S48+S49+S50+S53+S55</f>
        <v>15748.599999999999</v>
      </c>
      <c r="T43" s="12">
        <f>T44+T46+T47+T48+T49+T50+T53+T55</f>
        <v>4647.5</v>
      </c>
      <c r="U43" s="12">
        <f t="shared" si="17"/>
        <v>2474.6000000000004</v>
      </c>
      <c r="V43" s="12">
        <f t="shared" si="7"/>
        <v>-2172.8999999999996</v>
      </c>
      <c r="W43" s="139">
        <f t="shared" si="8"/>
        <v>0.53245831091984941</v>
      </c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73"/>
      <c r="GF43" s="73"/>
      <c r="GG43" s="73"/>
      <c r="GH43" s="73"/>
      <c r="GI43" s="73"/>
      <c r="GJ43" s="73"/>
      <c r="GK43" s="73"/>
      <c r="GL43" s="73"/>
      <c r="GM43" s="73"/>
      <c r="GN43" s="73"/>
    </row>
    <row r="44" spans="1:196" ht="36.75" customHeight="1" x14ac:dyDescent="0.3">
      <c r="A44" s="140"/>
      <c r="B44" s="52" t="s">
        <v>41</v>
      </c>
      <c r="C44" s="208" t="s">
        <v>219</v>
      </c>
      <c r="D44" s="208" t="s">
        <v>226</v>
      </c>
      <c r="E44" s="211" t="s">
        <v>220</v>
      </c>
      <c r="F44" s="20">
        <v>8800</v>
      </c>
      <c r="G44" s="13">
        <v>2706.1</v>
      </c>
      <c r="H44" s="113">
        <v>1033.4000000000001</v>
      </c>
      <c r="I44" s="17">
        <f t="shared" si="9"/>
        <v>4.2823570948761309E-3</v>
      </c>
      <c r="J44" s="13">
        <f t="shared" si="18"/>
        <v>-1672.6999999999998</v>
      </c>
      <c r="K44" s="141">
        <f t="shared" si="16"/>
        <v>0.38187797937991946</v>
      </c>
      <c r="L44" s="176"/>
      <c r="M44" s="13"/>
      <c r="N44" s="13"/>
      <c r="O44" s="13"/>
      <c r="P44" s="13">
        <f t="shared" si="11"/>
        <v>0</v>
      </c>
      <c r="Q44" s="190" t="str">
        <f t="shared" si="3"/>
        <v/>
      </c>
      <c r="R44" s="194">
        <f t="shared" si="4"/>
        <v>8800</v>
      </c>
      <c r="S44" s="13">
        <f t="shared" si="5"/>
        <v>8800</v>
      </c>
      <c r="T44" s="13">
        <f t="shared" si="6"/>
        <v>2706.1</v>
      </c>
      <c r="U44" s="13">
        <f t="shared" si="17"/>
        <v>1033.4000000000001</v>
      </c>
      <c r="V44" s="13">
        <f t="shared" si="7"/>
        <v>-1672.6999999999998</v>
      </c>
      <c r="W44" s="141">
        <f t="shared" si="8"/>
        <v>0.38187797937991946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s="67" customFormat="1" ht="84" hidden="1" customHeight="1" x14ac:dyDescent="0.3">
      <c r="A45" s="142"/>
      <c r="B45" s="55"/>
      <c r="C45" s="212"/>
      <c r="D45" s="212"/>
      <c r="E45" s="213" t="s">
        <v>293</v>
      </c>
      <c r="F45" s="24"/>
      <c r="G45" s="25"/>
      <c r="H45" s="25"/>
      <c r="I45" s="38">
        <f t="shared" si="9"/>
        <v>0</v>
      </c>
      <c r="J45" s="25">
        <f t="shared" si="18"/>
        <v>0</v>
      </c>
      <c r="K45" s="141" t="str">
        <f t="shared" si="16"/>
        <v/>
      </c>
      <c r="L45" s="177"/>
      <c r="M45" s="25"/>
      <c r="N45" s="25"/>
      <c r="O45" s="25"/>
      <c r="P45" s="13">
        <f t="shared" si="11"/>
        <v>0</v>
      </c>
      <c r="Q45" s="190" t="str">
        <f t="shared" si="3"/>
        <v/>
      </c>
      <c r="R45" s="194">
        <f t="shared" si="4"/>
        <v>0</v>
      </c>
      <c r="S45" s="13">
        <f t="shared" si="5"/>
        <v>0</v>
      </c>
      <c r="T45" s="13">
        <f t="shared" si="6"/>
        <v>0</v>
      </c>
      <c r="U45" s="13">
        <f t="shared" si="17"/>
        <v>0</v>
      </c>
      <c r="V45" s="13">
        <f t="shared" si="7"/>
        <v>0</v>
      </c>
      <c r="W45" s="141" t="str">
        <f t="shared" si="8"/>
        <v/>
      </c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6"/>
      <c r="GF45" s="66"/>
      <c r="GG45" s="66"/>
      <c r="GH45" s="66"/>
      <c r="GI45" s="66"/>
      <c r="GJ45" s="66"/>
      <c r="GK45" s="66"/>
      <c r="GL45" s="66"/>
      <c r="GM45" s="66"/>
      <c r="GN45" s="66"/>
    </row>
    <row r="46" spans="1:196" ht="54.75" customHeight="1" x14ac:dyDescent="0.3">
      <c r="A46" s="140"/>
      <c r="B46" s="52" t="s">
        <v>43</v>
      </c>
      <c r="C46" s="201" t="s">
        <v>172</v>
      </c>
      <c r="D46" s="201" t="s">
        <v>173</v>
      </c>
      <c r="E46" s="211" t="s">
        <v>171</v>
      </c>
      <c r="F46" s="20">
        <v>956.8</v>
      </c>
      <c r="G46" s="13">
        <v>230</v>
      </c>
      <c r="H46" s="13">
        <v>116.7</v>
      </c>
      <c r="I46" s="37">
        <f t="shared" si="9"/>
        <v>4.8359887069096617E-4</v>
      </c>
      <c r="J46" s="13">
        <f t="shared" si="18"/>
        <v>-113.3</v>
      </c>
      <c r="K46" s="141">
        <f t="shared" si="16"/>
        <v>0.50739130434782609</v>
      </c>
      <c r="L46" s="176"/>
      <c r="M46" s="13"/>
      <c r="N46" s="13"/>
      <c r="O46" s="13"/>
      <c r="P46" s="13">
        <f t="shared" si="11"/>
        <v>0</v>
      </c>
      <c r="Q46" s="190" t="str">
        <f t="shared" si="3"/>
        <v/>
      </c>
      <c r="R46" s="194">
        <f t="shared" si="4"/>
        <v>956.8</v>
      </c>
      <c r="S46" s="13">
        <f t="shared" si="5"/>
        <v>956.8</v>
      </c>
      <c r="T46" s="13">
        <f t="shared" si="6"/>
        <v>230</v>
      </c>
      <c r="U46" s="13">
        <f t="shared" si="17"/>
        <v>116.7</v>
      </c>
      <c r="V46" s="13">
        <f t="shared" si="7"/>
        <v>-113.3</v>
      </c>
      <c r="W46" s="141">
        <f t="shared" si="8"/>
        <v>0.50739130434782609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55.5" hidden="1" customHeight="1" x14ac:dyDescent="0.3">
      <c r="A47" s="140"/>
      <c r="B47" s="52"/>
      <c r="C47" s="201" t="s">
        <v>315</v>
      </c>
      <c r="D47" s="201" t="s">
        <v>317</v>
      </c>
      <c r="E47" s="228" t="s">
        <v>316</v>
      </c>
      <c r="F47" s="20"/>
      <c r="G47" s="13"/>
      <c r="H47" s="13"/>
      <c r="I47" s="37">
        <f t="shared" si="9"/>
        <v>0</v>
      </c>
      <c r="J47" s="13">
        <f t="shared" si="18"/>
        <v>0</v>
      </c>
      <c r="K47" s="141" t="str">
        <f t="shared" si="16"/>
        <v/>
      </c>
      <c r="L47" s="176"/>
      <c r="M47" s="13"/>
      <c r="N47" s="13"/>
      <c r="O47" s="13"/>
      <c r="P47" s="13">
        <f t="shared" si="11"/>
        <v>0</v>
      </c>
      <c r="Q47" s="190" t="str">
        <f t="shared" si="3"/>
        <v/>
      </c>
      <c r="R47" s="194">
        <f t="shared" si="4"/>
        <v>0</v>
      </c>
      <c r="S47" s="13">
        <f>SUM(F47,M47)</f>
        <v>0</v>
      </c>
      <c r="T47" s="13">
        <f t="shared" si="6"/>
        <v>0</v>
      </c>
      <c r="U47" s="13">
        <f t="shared" si="17"/>
        <v>0</v>
      </c>
      <c r="V47" s="13">
        <f t="shared" si="7"/>
        <v>0</v>
      </c>
      <c r="W47" s="141" t="str">
        <f t="shared" si="8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6" hidden="1" customHeight="1" x14ac:dyDescent="0.3">
      <c r="A48" s="140"/>
      <c r="B48" s="52"/>
      <c r="C48" s="201" t="s">
        <v>318</v>
      </c>
      <c r="D48" s="201" t="s">
        <v>60</v>
      </c>
      <c r="E48" s="214" t="s">
        <v>319</v>
      </c>
      <c r="F48" s="20"/>
      <c r="G48" s="13"/>
      <c r="H48" s="13"/>
      <c r="I48" s="37">
        <f t="shared" si="9"/>
        <v>0</v>
      </c>
      <c r="J48" s="13">
        <f t="shared" si="18"/>
        <v>0</v>
      </c>
      <c r="K48" s="141" t="str">
        <f t="shared" si="16"/>
        <v/>
      </c>
      <c r="L48" s="176"/>
      <c r="M48" s="13"/>
      <c r="N48" s="13"/>
      <c r="O48" s="13"/>
      <c r="P48" s="13">
        <f t="shared" si="11"/>
        <v>0</v>
      </c>
      <c r="Q48" s="190" t="str">
        <f t="shared" si="3"/>
        <v/>
      </c>
      <c r="R48" s="194">
        <f t="shared" si="4"/>
        <v>0</v>
      </c>
      <c r="S48" s="13">
        <f>SUM(F48,M48)</f>
        <v>0</v>
      </c>
      <c r="T48" s="13">
        <f t="shared" si="6"/>
        <v>0</v>
      </c>
      <c r="U48" s="13">
        <f t="shared" si="17"/>
        <v>0</v>
      </c>
      <c r="V48" s="13">
        <f t="shared" si="7"/>
        <v>0</v>
      </c>
      <c r="W48" s="141" t="str">
        <f t="shared" si="8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6.75" hidden="1" customHeight="1" x14ac:dyDescent="0.3">
      <c r="A49" s="140"/>
      <c r="B49" s="52" t="s">
        <v>43</v>
      </c>
      <c r="C49" s="201" t="s">
        <v>127</v>
      </c>
      <c r="D49" s="201" t="s">
        <v>60</v>
      </c>
      <c r="E49" s="211" t="s">
        <v>47</v>
      </c>
      <c r="F49" s="20"/>
      <c r="G49" s="13"/>
      <c r="H49" s="13"/>
      <c r="I49" s="37">
        <f t="shared" si="9"/>
        <v>0</v>
      </c>
      <c r="J49" s="13">
        <f t="shared" si="18"/>
        <v>0</v>
      </c>
      <c r="K49" s="141" t="str">
        <f t="shared" si="16"/>
        <v/>
      </c>
      <c r="L49" s="176"/>
      <c r="M49" s="13"/>
      <c r="N49" s="13"/>
      <c r="O49" s="13"/>
      <c r="P49" s="13">
        <f t="shared" si="11"/>
        <v>0</v>
      </c>
      <c r="Q49" s="190" t="str">
        <f t="shared" si="3"/>
        <v/>
      </c>
      <c r="R49" s="194">
        <f t="shared" si="4"/>
        <v>0</v>
      </c>
      <c r="S49" s="13">
        <f t="shared" si="5"/>
        <v>0</v>
      </c>
      <c r="T49" s="13">
        <f t="shared" si="6"/>
        <v>0</v>
      </c>
      <c r="U49" s="13">
        <f t="shared" si="17"/>
        <v>0</v>
      </c>
      <c r="V49" s="13">
        <f t="shared" si="7"/>
        <v>0</v>
      </c>
      <c r="W49" s="141" t="str">
        <f t="shared" si="8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33" hidden="1" customHeight="1" x14ac:dyDescent="0.3">
      <c r="A50" s="140"/>
      <c r="B50" s="52" t="s">
        <v>44</v>
      </c>
      <c r="C50" s="201" t="s">
        <v>128</v>
      </c>
      <c r="D50" s="201" t="s">
        <v>60</v>
      </c>
      <c r="E50" s="211" t="s">
        <v>129</v>
      </c>
      <c r="F50" s="20"/>
      <c r="G50" s="13"/>
      <c r="H50" s="13"/>
      <c r="I50" s="17">
        <f t="shared" si="9"/>
        <v>0</v>
      </c>
      <c r="J50" s="13">
        <f t="shared" si="18"/>
        <v>0</v>
      </c>
      <c r="K50" s="141" t="str">
        <f t="shared" si="16"/>
        <v/>
      </c>
      <c r="L50" s="176"/>
      <c r="M50" s="13"/>
      <c r="N50" s="13"/>
      <c r="O50" s="13"/>
      <c r="P50" s="13">
        <f t="shared" si="11"/>
        <v>0</v>
      </c>
      <c r="Q50" s="190" t="str">
        <f t="shared" si="3"/>
        <v/>
      </c>
      <c r="R50" s="194">
        <f t="shared" si="4"/>
        <v>0</v>
      </c>
      <c r="S50" s="13">
        <f t="shared" si="5"/>
        <v>0</v>
      </c>
      <c r="T50" s="13">
        <f t="shared" si="6"/>
        <v>0</v>
      </c>
      <c r="U50" s="13">
        <f t="shared" si="17"/>
        <v>0</v>
      </c>
      <c r="V50" s="13">
        <f t="shared" si="7"/>
        <v>0</v>
      </c>
      <c r="W50" s="141" t="str">
        <f t="shared" si="8"/>
        <v/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59" customFormat="1" ht="79.900000000000006" hidden="1" customHeight="1" x14ac:dyDescent="0.3">
      <c r="A51" s="142"/>
      <c r="B51" s="55"/>
      <c r="C51" s="204"/>
      <c r="D51" s="204"/>
      <c r="E51" s="205" t="s">
        <v>252</v>
      </c>
      <c r="F51" s="24"/>
      <c r="G51" s="25"/>
      <c r="H51" s="25"/>
      <c r="I51" s="38">
        <f t="shared" si="9"/>
        <v>0</v>
      </c>
      <c r="J51" s="25">
        <f t="shared" si="18"/>
        <v>0</v>
      </c>
      <c r="K51" s="141" t="str">
        <f t="shared" si="16"/>
        <v/>
      </c>
      <c r="L51" s="177"/>
      <c r="M51" s="25"/>
      <c r="N51" s="25"/>
      <c r="O51" s="25"/>
      <c r="P51" s="13">
        <f t="shared" si="11"/>
        <v>0</v>
      </c>
      <c r="Q51" s="190" t="str">
        <f t="shared" si="3"/>
        <v/>
      </c>
      <c r="R51" s="195">
        <f t="shared" si="4"/>
        <v>0</v>
      </c>
      <c r="S51" s="25">
        <f t="shared" si="5"/>
        <v>0</v>
      </c>
      <c r="T51" s="13">
        <f t="shared" si="6"/>
        <v>0</v>
      </c>
      <c r="U51" s="13">
        <f t="shared" si="17"/>
        <v>0</v>
      </c>
      <c r="V51" s="13">
        <f t="shared" si="7"/>
        <v>0</v>
      </c>
      <c r="W51" s="141" t="str">
        <f t="shared" si="8"/>
        <v/>
      </c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8"/>
      <c r="GF51" s="58"/>
      <c r="GG51" s="58"/>
      <c r="GH51" s="58"/>
      <c r="GI51" s="58"/>
      <c r="GJ51" s="58"/>
      <c r="GK51" s="58"/>
      <c r="GL51" s="58"/>
      <c r="GM51" s="58"/>
      <c r="GN51" s="58"/>
    </row>
    <row r="52" spans="1:196" s="59" customFormat="1" ht="9" hidden="1" customHeight="1" x14ac:dyDescent="0.3">
      <c r="A52" s="142"/>
      <c r="B52" s="55"/>
      <c r="C52" s="204"/>
      <c r="D52" s="204"/>
      <c r="E52" s="205" t="s">
        <v>212</v>
      </c>
      <c r="F52" s="24"/>
      <c r="G52" s="25"/>
      <c r="H52" s="25"/>
      <c r="I52" s="38">
        <f t="shared" si="9"/>
        <v>0</v>
      </c>
      <c r="J52" s="25">
        <f t="shared" si="18"/>
        <v>0</v>
      </c>
      <c r="K52" s="141" t="str">
        <f t="shared" si="16"/>
        <v/>
      </c>
      <c r="L52" s="177"/>
      <c r="M52" s="25"/>
      <c r="N52" s="25"/>
      <c r="O52" s="25"/>
      <c r="P52" s="13">
        <f t="shared" si="11"/>
        <v>0</v>
      </c>
      <c r="Q52" s="190" t="str">
        <f t="shared" si="3"/>
        <v/>
      </c>
      <c r="R52" s="195">
        <f t="shared" si="4"/>
        <v>0</v>
      </c>
      <c r="S52" s="25">
        <f t="shared" si="5"/>
        <v>0</v>
      </c>
      <c r="T52" s="13">
        <f t="shared" si="6"/>
        <v>0</v>
      </c>
      <c r="U52" s="13">
        <f t="shared" si="17"/>
        <v>0</v>
      </c>
      <c r="V52" s="13">
        <f t="shared" si="7"/>
        <v>0</v>
      </c>
      <c r="W52" s="141" t="str">
        <f t="shared" si="8"/>
        <v/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8"/>
      <c r="GF52" s="58"/>
      <c r="GG52" s="58"/>
      <c r="GH52" s="58"/>
      <c r="GI52" s="58"/>
      <c r="GJ52" s="58"/>
      <c r="GK52" s="58"/>
      <c r="GL52" s="58"/>
      <c r="GM52" s="58"/>
      <c r="GN52" s="58"/>
    </row>
    <row r="53" spans="1:196" ht="35.25" customHeight="1" x14ac:dyDescent="0.3">
      <c r="A53" s="140"/>
      <c r="B53" s="52" t="s">
        <v>45</v>
      </c>
      <c r="C53" s="201" t="s">
        <v>130</v>
      </c>
      <c r="D53" s="201" t="s">
        <v>60</v>
      </c>
      <c r="E53" s="211" t="s">
        <v>46</v>
      </c>
      <c r="F53" s="20">
        <v>2600</v>
      </c>
      <c r="G53" s="13">
        <v>648.20000000000005</v>
      </c>
      <c r="H53" s="13">
        <v>580.1</v>
      </c>
      <c r="I53" s="17">
        <f t="shared" si="9"/>
        <v>2.4039049262024807E-3</v>
      </c>
      <c r="J53" s="13">
        <f t="shared" si="18"/>
        <v>-68.100000000000023</v>
      </c>
      <c r="K53" s="141">
        <f t="shared" si="16"/>
        <v>0.8949398333847578</v>
      </c>
      <c r="L53" s="176"/>
      <c r="M53" s="13"/>
      <c r="N53" s="13"/>
      <c r="O53" s="13"/>
      <c r="P53" s="13">
        <f t="shared" si="11"/>
        <v>0</v>
      </c>
      <c r="Q53" s="190" t="str">
        <f t="shared" si="3"/>
        <v/>
      </c>
      <c r="R53" s="194">
        <f t="shared" si="4"/>
        <v>2600</v>
      </c>
      <c r="S53" s="13">
        <f t="shared" si="5"/>
        <v>2600</v>
      </c>
      <c r="T53" s="13">
        <f t="shared" si="6"/>
        <v>648.20000000000005</v>
      </c>
      <c r="U53" s="13">
        <f t="shared" si="17"/>
        <v>580.1</v>
      </c>
      <c r="V53" s="13">
        <f t="shared" si="7"/>
        <v>-68.100000000000023</v>
      </c>
      <c r="W53" s="141">
        <f t="shared" si="8"/>
        <v>0.8949398333847578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7.5" hidden="1" customHeight="1" x14ac:dyDescent="0.3">
      <c r="A54" s="140"/>
      <c r="B54" s="52"/>
      <c r="C54" s="201" t="s">
        <v>146</v>
      </c>
      <c r="D54" s="201" t="s">
        <v>60</v>
      </c>
      <c r="E54" s="211" t="s">
        <v>145</v>
      </c>
      <c r="F54" s="20"/>
      <c r="G54" s="13"/>
      <c r="H54" s="13"/>
      <c r="I54" s="37">
        <f t="shared" si="9"/>
        <v>0</v>
      </c>
      <c r="J54" s="13">
        <f t="shared" si="18"/>
        <v>0</v>
      </c>
      <c r="K54" s="141" t="str">
        <f t="shared" si="16"/>
        <v/>
      </c>
      <c r="L54" s="176"/>
      <c r="M54" s="13"/>
      <c r="N54" s="13"/>
      <c r="O54" s="13"/>
      <c r="P54" s="13">
        <f t="shared" si="11"/>
        <v>0</v>
      </c>
      <c r="Q54" s="190" t="str">
        <f t="shared" si="3"/>
        <v/>
      </c>
      <c r="R54" s="194">
        <f t="shared" si="4"/>
        <v>0</v>
      </c>
      <c r="S54" s="13">
        <f t="shared" si="5"/>
        <v>0</v>
      </c>
      <c r="T54" s="13">
        <f t="shared" si="6"/>
        <v>0</v>
      </c>
      <c r="U54" s="13">
        <f t="shared" si="17"/>
        <v>0</v>
      </c>
      <c r="V54" s="13">
        <f t="shared" si="7"/>
        <v>0</v>
      </c>
      <c r="W54" s="141" t="str">
        <f t="shared" si="8"/>
        <v/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ht="26.25" customHeight="1" x14ac:dyDescent="0.3">
      <c r="A55" s="140"/>
      <c r="B55" s="52" t="s">
        <v>42</v>
      </c>
      <c r="C55" s="208" t="s">
        <v>131</v>
      </c>
      <c r="D55" s="208" t="s">
        <v>60</v>
      </c>
      <c r="E55" s="209" t="s">
        <v>132</v>
      </c>
      <c r="F55" s="20">
        <v>3391.8</v>
      </c>
      <c r="G55" s="13">
        <v>1063.2</v>
      </c>
      <c r="H55" s="13">
        <v>744.4</v>
      </c>
      <c r="I55" s="17">
        <f t="shared" si="9"/>
        <v>3.0847557784263514E-3</v>
      </c>
      <c r="J55" s="13">
        <f t="shared" si="18"/>
        <v>-318.80000000000007</v>
      </c>
      <c r="K55" s="141">
        <f t="shared" si="16"/>
        <v>0.70015048908954092</v>
      </c>
      <c r="L55" s="176"/>
      <c r="M55" s="13"/>
      <c r="N55" s="13"/>
      <c r="O55" s="13"/>
      <c r="P55" s="13">
        <f t="shared" si="11"/>
        <v>0</v>
      </c>
      <c r="Q55" s="190" t="str">
        <f t="shared" si="3"/>
        <v/>
      </c>
      <c r="R55" s="194">
        <f t="shared" si="4"/>
        <v>3391.8</v>
      </c>
      <c r="S55" s="13">
        <f t="shared" si="5"/>
        <v>3391.8</v>
      </c>
      <c r="T55" s="13">
        <f t="shared" si="6"/>
        <v>1063.2</v>
      </c>
      <c r="U55" s="13">
        <f t="shared" si="17"/>
        <v>744.4</v>
      </c>
      <c r="V55" s="13">
        <f t="shared" si="7"/>
        <v>-318.80000000000007</v>
      </c>
      <c r="W55" s="141">
        <f t="shared" si="8"/>
        <v>0.70015048908954092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</row>
    <row r="56" spans="1:196" s="1" customFormat="1" ht="30" customHeight="1" x14ac:dyDescent="0.3">
      <c r="A56" s="138">
        <v>3</v>
      </c>
      <c r="B56" s="48" t="s">
        <v>6</v>
      </c>
      <c r="C56" s="48" t="s">
        <v>106</v>
      </c>
      <c r="D56" s="48"/>
      <c r="E56" s="165" t="s">
        <v>91</v>
      </c>
      <c r="F56" s="18">
        <f>SUM(F57:F66,F68:F75)</f>
        <v>37694.300000000003</v>
      </c>
      <c r="G56" s="12">
        <f>SUM(G57:G66,G68:G75)</f>
        <v>9959.7999999999993</v>
      </c>
      <c r="H56" s="12">
        <f>SUM(H57:H66,H68:H75)</f>
        <v>8345.2000000000007</v>
      </c>
      <c r="I56" s="21">
        <f t="shared" ref="I56:I65" si="50">H56/$H$11</f>
        <v>3.458208479597473E-2</v>
      </c>
      <c r="J56" s="12">
        <f t="shared" ref="J56:J65" si="51">H56-G56</f>
        <v>-1614.5999999999985</v>
      </c>
      <c r="K56" s="139">
        <f t="shared" si="16"/>
        <v>0.8378883110102614</v>
      </c>
      <c r="L56" s="134">
        <f>SUM(L57:L66,L68:L75)</f>
        <v>70.5</v>
      </c>
      <c r="M56" s="12">
        <f>SUM(M57:M66,M68:M75)</f>
        <v>434.1</v>
      </c>
      <c r="N56" s="12">
        <f>SUM(N57:N66,N68:N75)</f>
        <v>361.9</v>
      </c>
      <c r="O56" s="12">
        <f>SUM(O57:O66,O68:O75)</f>
        <v>361.9</v>
      </c>
      <c r="P56" s="12">
        <f>O56-N56</f>
        <v>0</v>
      </c>
      <c r="Q56" s="189">
        <f t="shared" si="3"/>
        <v>1</v>
      </c>
      <c r="R56" s="187">
        <f>SUM(R57:R66,R68:R75)</f>
        <v>37764.800000000003</v>
      </c>
      <c r="S56" s="12">
        <f>SUM(S57:S66,S68:S75)</f>
        <v>38128.400000000009</v>
      </c>
      <c r="T56" s="12">
        <f>SUM(T57:T66,T68:T75)</f>
        <v>10321.700000000001</v>
      </c>
      <c r="U56" s="12">
        <f t="shared" si="17"/>
        <v>8707.1</v>
      </c>
      <c r="V56" s="12">
        <f t="shared" ref="V56:V65" si="52">U56-T56</f>
        <v>-1614.6000000000004</v>
      </c>
      <c r="W56" s="139">
        <f t="shared" si="8"/>
        <v>0.84357227976011706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6.75" customHeight="1" x14ac:dyDescent="0.3">
      <c r="A57" s="140"/>
      <c r="B57" s="52" t="s">
        <v>112</v>
      </c>
      <c r="C57" s="201" t="s">
        <v>113</v>
      </c>
      <c r="D57" s="208" t="s">
        <v>89</v>
      </c>
      <c r="E57" s="209" t="s">
        <v>118</v>
      </c>
      <c r="F57" s="26">
        <v>105</v>
      </c>
      <c r="G57" s="27">
        <v>35</v>
      </c>
      <c r="H57" s="27">
        <v>21.3</v>
      </c>
      <c r="I57" s="37">
        <f t="shared" si="50"/>
        <v>8.8266117786783024E-5</v>
      </c>
      <c r="J57" s="13">
        <f t="shared" si="51"/>
        <v>-13.7</v>
      </c>
      <c r="K57" s="141">
        <f t="shared" si="16"/>
        <v>0.60857142857142854</v>
      </c>
      <c r="L57" s="176"/>
      <c r="M57" s="13"/>
      <c r="N57" s="13"/>
      <c r="O57" s="27"/>
      <c r="P57" s="12">
        <f>O57-N57</f>
        <v>0</v>
      </c>
      <c r="Q57" s="190" t="str">
        <f t="shared" si="3"/>
        <v/>
      </c>
      <c r="R57" s="194">
        <f t="shared" ref="R57:R65" si="53">SUM(F57,L57)</f>
        <v>105</v>
      </c>
      <c r="S57" s="13">
        <f t="shared" ref="S57:T57" si="54">SUM(F57,M57)</f>
        <v>105</v>
      </c>
      <c r="T57" s="13">
        <f t="shared" si="54"/>
        <v>35</v>
      </c>
      <c r="U57" s="13">
        <f t="shared" si="17"/>
        <v>21.3</v>
      </c>
      <c r="V57" s="13">
        <f t="shared" si="52"/>
        <v>-13.7</v>
      </c>
      <c r="W57" s="141">
        <f t="shared" si="8"/>
        <v>0.60857142857142854</v>
      </c>
      <c r="X57" s="7"/>
      <c r="Y57" s="7"/>
      <c r="Z57" s="75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8.25" customHeight="1" x14ac:dyDescent="0.3">
      <c r="A58" s="140"/>
      <c r="B58" s="52" t="s">
        <v>116</v>
      </c>
      <c r="C58" s="201" t="s">
        <v>119</v>
      </c>
      <c r="D58" s="208" t="s">
        <v>90</v>
      </c>
      <c r="E58" s="209" t="s">
        <v>115</v>
      </c>
      <c r="F58" s="26">
        <v>24</v>
      </c>
      <c r="G58" s="27">
        <v>6</v>
      </c>
      <c r="H58" s="27">
        <v>5</v>
      </c>
      <c r="I58" s="36">
        <f t="shared" si="50"/>
        <v>2.0719745959338739E-5</v>
      </c>
      <c r="J58" s="13">
        <f t="shared" si="51"/>
        <v>-1</v>
      </c>
      <c r="K58" s="141">
        <f t="shared" si="16"/>
        <v>0.83333333333333337</v>
      </c>
      <c r="L58" s="176"/>
      <c r="M58" s="13"/>
      <c r="N58" s="13"/>
      <c r="O58" s="27"/>
      <c r="P58" s="12">
        <f>O58-N58</f>
        <v>0</v>
      </c>
      <c r="Q58" s="190" t="str">
        <f t="shared" si="3"/>
        <v/>
      </c>
      <c r="R58" s="194">
        <f t="shared" si="53"/>
        <v>24</v>
      </c>
      <c r="S58" s="13">
        <f t="shared" ref="S58:T65" si="55">SUM(F58,M58)</f>
        <v>24</v>
      </c>
      <c r="T58" s="13">
        <f t="shared" si="55"/>
        <v>6</v>
      </c>
      <c r="U58" s="13">
        <f t="shared" si="17"/>
        <v>5</v>
      </c>
      <c r="V58" s="13">
        <f t="shared" si="52"/>
        <v>-1</v>
      </c>
      <c r="W58" s="141">
        <f t="shared" si="8"/>
        <v>0.83333333333333337</v>
      </c>
      <c r="X58" s="7"/>
      <c r="Y58" s="7"/>
      <c r="Z58" s="75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4.75" customHeight="1" x14ac:dyDescent="0.3">
      <c r="A59" s="140"/>
      <c r="B59" s="52" t="s">
        <v>18</v>
      </c>
      <c r="C59" s="201" t="s">
        <v>114</v>
      </c>
      <c r="D59" s="208" t="s">
        <v>90</v>
      </c>
      <c r="E59" s="209" t="s">
        <v>93</v>
      </c>
      <c r="F59" s="26">
        <v>3340</v>
      </c>
      <c r="G59" s="27">
        <v>960</v>
      </c>
      <c r="H59" s="126">
        <v>607.70000000000005</v>
      </c>
      <c r="I59" s="17">
        <f t="shared" si="50"/>
        <v>2.5182779238980303E-3</v>
      </c>
      <c r="J59" s="13">
        <f t="shared" si="51"/>
        <v>-352.29999999999995</v>
      </c>
      <c r="K59" s="141">
        <f t="shared" si="16"/>
        <v>0.63302083333333337</v>
      </c>
      <c r="L59" s="176"/>
      <c r="M59" s="13"/>
      <c r="N59" s="13"/>
      <c r="O59" s="27"/>
      <c r="P59" s="12">
        <f>O59-N59</f>
        <v>0</v>
      </c>
      <c r="Q59" s="190" t="str">
        <f t="shared" si="3"/>
        <v/>
      </c>
      <c r="R59" s="194">
        <f t="shared" si="53"/>
        <v>3340</v>
      </c>
      <c r="S59" s="13">
        <f t="shared" si="55"/>
        <v>3340</v>
      </c>
      <c r="T59" s="13">
        <f t="shared" si="55"/>
        <v>960</v>
      </c>
      <c r="U59" s="13">
        <f t="shared" si="17"/>
        <v>607.70000000000005</v>
      </c>
      <c r="V59" s="13">
        <f t="shared" si="52"/>
        <v>-352.29999999999995</v>
      </c>
      <c r="W59" s="141">
        <f t="shared" si="8"/>
        <v>0.63302083333333337</v>
      </c>
      <c r="X59" s="7"/>
      <c r="Y59" s="7"/>
      <c r="Z59" s="75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6" customHeight="1" x14ac:dyDescent="0.3">
      <c r="A60" s="140"/>
      <c r="B60" s="52" t="s">
        <v>94</v>
      </c>
      <c r="C60" s="208" t="s">
        <v>286</v>
      </c>
      <c r="D60" s="208" t="s">
        <v>90</v>
      </c>
      <c r="E60" s="209" t="s">
        <v>287</v>
      </c>
      <c r="F60" s="26">
        <v>11</v>
      </c>
      <c r="G60" s="27">
        <v>3</v>
      </c>
      <c r="H60" s="76">
        <v>1.4</v>
      </c>
      <c r="I60" s="36">
        <f t="shared" si="50"/>
        <v>5.8015288686148464E-6</v>
      </c>
      <c r="J60" s="13">
        <f t="shared" si="51"/>
        <v>-1.6</v>
      </c>
      <c r="K60" s="141">
        <f t="shared" si="16"/>
        <v>0.46666666666666662</v>
      </c>
      <c r="L60" s="176"/>
      <c r="M60" s="13"/>
      <c r="N60" s="13"/>
      <c r="O60" s="27"/>
      <c r="P60" s="12"/>
      <c r="Q60" s="190" t="str">
        <f t="shared" si="3"/>
        <v/>
      </c>
      <c r="R60" s="194">
        <f t="shared" si="53"/>
        <v>11</v>
      </c>
      <c r="S60" s="13">
        <f t="shared" si="55"/>
        <v>11</v>
      </c>
      <c r="T60" s="13">
        <f t="shared" si="55"/>
        <v>3</v>
      </c>
      <c r="U60" s="13">
        <f t="shared" si="17"/>
        <v>1.4</v>
      </c>
      <c r="V60" s="13">
        <f t="shared" si="52"/>
        <v>-1.6</v>
      </c>
      <c r="W60" s="141">
        <f t="shared" si="8"/>
        <v>0.46666666666666662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73.5" customHeight="1" x14ac:dyDescent="0.3">
      <c r="A61" s="140"/>
      <c r="B61" s="52" t="s">
        <v>12</v>
      </c>
      <c r="C61" s="208" t="s">
        <v>96</v>
      </c>
      <c r="D61" s="208" t="s">
        <v>97</v>
      </c>
      <c r="E61" s="211" t="s">
        <v>98</v>
      </c>
      <c r="F61" s="26">
        <v>6832.3</v>
      </c>
      <c r="G61" s="27">
        <v>1702.4</v>
      </c>
      <c r="H61" s="27">
        <v>1645.7</v>
      </c>
      <c r="I61" s="17">
        <f t="shared" si="50"/>
        <v>6.8196971850567525E-3</v>
      </c>
      <c r="J61" s="13">
        <f t="shared" si="51"/>
        <v>-56.700000000000045</v>
      </c>
      <c r="K61" s="141">
        <f t="shared" si="16"/>
        <v>0.96669407894736836</v>
      </c>
      <c r="L61" s="176">
        <v>45</v>
      </c>
      <c r="M61" s="13">
        <v>50.4</v>
      </c>
      <c r="N61" s="13">
        <v>2.8</v>
      </c>
      <c r="O61" s="27">
        <v>2.8</v>
      </c>
      <c r="P61" s="13">
        <f>O61-N61</f>
        <v>0</v>
      </c>
      <c r="Q61" s="190">
        <f t="shared" si="3"/>
        <v>1</v>
      </c>
      <c r="R61" s="194">
        <f t="shared" si="53"/>
        <v>6877.3</v>
      </c>
      <c r="S61" s="13">
        <f t="shared" si="55"/>
        <v>6882.7</v>
      </c>
      <c r="T61" s="13">
        <f t="shared" si="55"/>
        <v>1705.2</v>
      </c>
      <c r="U61" s="13">
        <f t="shared" si="17"/>
        <v>1648.5</v>
      </c>
      <c r="V61" s="13">
        <f t="shared" si="52"/>
        <v>-56.700000000000045</v>
      </c>
      <c r="W61" s="141">
        <f t="shared" si="8"/>
        <v>0.96674876847290636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" customFormat="1" ht="35.25" customHeight="1" x14ac:dyDescent="0.3">
      <c r="A62" s="140"/>
      <c r="B62" s="52" t="s">
        <v>37</v>
      </c>
      <c r="C62" s="201" t="s">
        <v>99</v>
      </c>
      <c r="D62" s="208" t="s">
        <v>95</v>
      </c>
      <c r="E62" s="209" t="s">
        <v>120</v>
      </c>
      <c r="F62" s="26">
        <v>13913.4</v>
      </c>
      <c r="G62" s="27">
        <v>3460.2</v>
      </c>
      <c r="H62" s="27">
        <v>2944.4</v>
      </c>
      <c r="I62" s="17">
        <f t="shared" si="50"/>
        <v>1.2201444000535397E-2</v>
      </c>
      <c r="J62" s="13">
        <f t="shared" si="51"/>
        <v>-515.79999999999973</v>
      </c>
      <c r="K62" s="141">
        <f t="shared" si="16"/>
        <v>0.85093347205363856</v>
      </c>
      <c r="L62" s="176">
        <v>25.5</v>
      </c>
      <c r="M62" s="13">
        <v>87.4</v>
      </c>
      <c r="N62" s="13">
        <v>62.8</v>
      </c>
      <c r="O62" s="27">
        <v>62.8</v>
      </c>
      <c r="P62" s="13">
        <f>O62-N62</f>
        <v>0</v>
      </c>
      <c r="Q62" s="190">
        <f t="shared" si="3"/>
        <v>1</v>
      </c>
      <c r="R62" s="194">
        <f t="shared" si="53"/>
        <v>13938.9</v>
      </c>
      <c r="S62" s="13">
        <f t="shared" si="55"/>
        <v>14000.8</v>
      </c>
      <c r="T62" s="13">
        <f t="shared" si="55"/>
        <v>3523</v>
      </c>
      <c r="U62" s="13">
        <f t="shared" si="17"/>
        <v>3007.2000000000003</v>
      </c>
      <c r="V62" s="13">
        <f t="shared" si="52"/>
        <v>-515.79999999999973</v>
      </c>
      <c r="W62" s="141">
        <f t="shared" si="8"/>
        <v>0.85359068975305141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77" customFormat="1" ht="34.15" hidden="1" customHeight="1" x14ac:dyDescent="0.3">
      <c r="A63" s="142"/>
      <c r="B63" s="55"/>
      <c r="C63" s="204"/>
      <c r="D63" s="212"/>
      <c r="E63" s="215" t="s">
        <v>195</v>
      </c>
      <c r="F63" s="28"/>
      <c r="G63" s="29"/>
      <c r="H63" s="29"/>
      <c r="I63" s="38">
        <f t="shared" si="50"/>
        <v>0</v>
      </c>
      <c r="J63" s="13">
        <f t="shared" si="51"/>
        <v>0</v>
      </c>
      <c r="K63" s="141" t="str">
        <f t="shared" si="16"/>
        <v/>
      </c>
      <c r="L63" s="177"/>
      <c r="M63" s="25"/>
      <c r="N63" s="25"/>
      <c r="O63" s="29"/>
      <c r="P63" s="12">
        <f>O63-N63</f>
        <v>0</v>
      </c>
      <c r="Q63" s="190" t="str">
        <f t="shared" si="3"/>
        <v/>
      </c>
      <c r="R63" s="195">
        <f t="shared" si="53"/>
        <v>0</v>
      </c>
      <c r="S63" s="25">
        <f t="shared" si="55"/>
        <v>0</v>
      </c>
      <c r="T63" s="25">
        <f t="shared" si="55"/>
        <v>0</v>
      </c>
      <c r="U63" s="13">
        <f t="shared" si="17"/>
        <v>0</v>
      </c>
      <c r="V63" s="25">
        <f t="shared" si="52"/>
        <v>0</v>
      </c>
      <c r="W63" s="141" t="str">
        <f t="shared" si="8"/>
        <v/>
      </c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</row>
    <row r="64" spans="1:196" s="1" customFormat="1" ht="36" customHeight="1" x14ac:dyDescent="0.3">
      <c r="A64" s="140"/>
      <c r="B64" s="71" t="s">
        <v>8</v>
      </c>
      <c r="C64" s="208" t="s">
        <v>100</v>
      </c>
      <c r="D64" s="208" t="s">
        <v>92</v>
      </c>
      <c r="E64" s="202" t="s">
        <v>101</v>
      </c>
      <c r="F64" s="26">
        <v>103.1</v>
      </c>
      <c r="G64" s="27"/>
      <c r="H64" s="76"/>
      <c r="I64" s="37">
        <f t="shared" si="50"/>
        <v>0</v>
      </c>
      <c r="J64" s="13">
        <f t="shared" si="51"/>
        <v>0</v>
      </c>
      <c r="K64" s="141" t="str">
        <f t="shared" si="16"/>
        <v/>
      </c>
      <c r="L64" s="176"/>
      <c r="M64" s="13"/>
      <c r="N64" s="13"/>
      <c r="O64" s="27"/>
      <c r="P64" s="13">
        <f>O64-N64</f>
        <v>0</v>
      </c>
      <c r="Q64" s="190" t="str">
        <f t="shared" si="3"/>
        <v/>
      </c>
      <c r="R64" s="194">
        <f t="shared" si="53"/>
        <v>103.1</v>
      </c>
      <c r="S64" s="13">
        <f t="shared" si="55"/>
        <v>103.1</v>
      </c>
      <c r="T64" s="13">
        <f t="shared" si="55"/>
        <v>0</v>
      </c>
      <c r="U64" s="13">
        <f t="shared" si="17"/>
        <v>0</v>
      </c>
      <c r="V64" s="13">
        <f t="shared" si="52"/>
        <v>0</v>
      </c>
      <c r="W64" s="141" t="str">
        <f t="shared" si="8"/>
        <v/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36" customHeight="1" x14ac:dyDescent="0.3">
      <c r="A65" s="140"/>
      <c r="B65" s="71" t="s">
        <v>9</v>
      </c>
      <c r="C65" s="208" t="s">
        <v>121</v>
      </c>
      <c r="D65" s="208" t="s">
        <v>92</v>
      </c>
      <c r="E65" s="211" t="s">
        <v>304</v>
      </c>
      <c r="F65" s="26">
        <v>4770.1000000000004</v>
      </c>
      <c r="G65" s="27">
        <v>1183.3</v>
      </c>
      <c r="H65" s="27">
        <v>1126.7</v>
      </c>
      <c r="I65" s="17">
        <f t="shared" si="50"/>
        <v>4.6689875544773914E-3</v>
      </c>
      <c r="J65" s="13">
        <f t="shared" si="51"/>
        <v>-56.599999999999909</v>
      </c>
      <c r="K65" s="141">
        <f t="shared" si="16"/>
        <v>0.95216766669483655</v>
      </c>
      <c r="L65" s="176"/>
      <c r="M65" s="13"/>
      <c r="N65" s="13"/>
      <c r="O65" s="27"/>
      <c r="P65" s="13">
        <f>O65-N65</f>
        <v>0</v>
      </c>
      <c r="Q65" s="190" t="str">
        <f t="shared" si="3"/>
        <v/>
      </c>
      <c r="R65" s="194">
        <f t="shared" si="53"/>
        <v>4770.1000000000004</v>
      </c>
      <c r="S65" s="13">
        <f t="shared" si="55"/>
        <v>4770.1000000000004</v>
      </c>
      <c r="T65" s="13">
        <f t="shared" si="55"/>
        <v>1183.3</v>
      </c>
      <c r="U65" s="13">
        <f t="shared" si="17"/>
        <v>1126.7</v>
      </c>
      <c r="V65" s="13">
        <f t="shared" si="52"/>
        <v>-56.599999999999909</v>
      </c>
      <c r="W65" s="141">
        <f t="shared" si="8"/>
        <v>0.95216766669483655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1" customFormat="1" ht="55.5" customHeight="1" x14ac:dyDescent="0.3">
      <c r="A66" s="140"/>
      <c r="B66" s="71" t="s">
        <v>9</v>
      </c>
      <c r="C66" s="208" t="s">
        <v>268</v>
      </c>
      <c r="D66" s="208" t="s">
        <v>92</v>
      </c>
      <c r="E66" s="211" t="s">
        <v>272</v>
      </c>
      <c r="F66" s="26">
        <v>40.9</v>
      </c>
      <c r="G66" s="27">
        <v>12</v>
      </c>
      <c r="H66" s="27">
        <v>1.6</v>
      </c>
      <c r="I66" s="37">
        <f t="shared" ref="I66:I67" si="56">H66/$H$11</f>
        <v>6.6303187069883966E-6</v>
      </c>
      <c r="J66" s="13">
        <f t="shared" ref="J66:J67" si="57">H66-G66</f>
        <v>-10.4</v>
      </c>
      <c r="K66" s="141">
        <f t="shared" si="16"/>
        <v>0.13333333333333333</v>
      </c>
      <c r="L66" s="176"/>
      <c r="M66" s="13"/>
      <c r="N66" s="13"/>
      <c r="O66" s="27"/>
      <c r="P66" s="13">
        <f t="shared" ref="P66:P67" si="58">O66-N66</f>
        <v>0</v>
      </c>
      <c r="Q66" s="190" t="str">
        <f t="shared" si="3"/>
        <v/>
      </c>
      <c r="R66" s="194">
        <f t="shared" ref="R66:R67" si="59">SUM(F66,L66)</f>
        <v>40.9</v>
      </c>
      <c r="S66" s="13">
        <f t="shared" ref="S66:S67" si="60">SUM(F66,M66)</f>
        <v>40.9</v>
      </c>
      <c r="T66" s="13">
        <f t="shared" ref="T66:T67" si="61">SUM(G66,N66)</f>
        <v>12</v>
      </c>
      <c r="U66" s="13">
        <f t="shared" si="17"/>
        <v>1.6</v>
      </c>
      <c r="V66" s="13">
        <f t="shared" ref="V66:V67" si="62">U66-T66</f>
        <v>-10.4</v>
      </c>
      <c r="W66" s="141">
        <f t="shared" si="8"/>
        <v>0.13333333333333333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</row>
    <row r="67" spans="1:196" s="70" customFormat="1" ht="78" hidden="1" customHeight="1" x14ac:dyDescent="0.3">
      <c r="A67" s="144"/>
      <c r="B67" s="62"/>
      <c r="C67" s="63"/>
      <c r="D67" s="62"/>
      <c r="E67" s="160" t="s">
        <v>295</v>
      </c>
      <c r="F67" s="24"/>
      <c r="G67" s="25"/>
      <c r="H67" s="25"/>
      <c r="I67" s="40">
        <f t="shared" si="56"/>
        <v>0</v>
      </c>
      <c r="J67" s="13">
        <f t="shared" si="57"/>
        <v>0</v>
      </c>
      <c r="K67" s="141" t="str">
        <f t="shared" si="16"/>
        <v/>
      </c>
      <c r="L67" s="178"/>
      <c r="M67" s="31"/>
      <c r="N67" s="31"/>
      <c r="O67" s="31"/>
      <c r="P67" s="45">
        <f t="shared" si="58"/>
        <v>0</v>
      </c>
      <c r="Q67" s="190" t="str">
        <f t="shared" si="3"/>
        <v/>
      </c>
      <c r="R67" s="196">
        <f t="shared" si="59"/>
        <v>0</v>
      </c>
      <c r="S67" s="31">
        <f t="shared" si="60"/>
        <v>0</v>
      </c>
      <c r="T67" s="31">
        <f t="shared" si="61"/>
        <v>0</v>
      </c>
      <c r="U67" s="13">
        <f t="shared" si="17"/>
        <v>0</v>
      </c>
      <c r="V67" s="25">
        <f t="shared" si="62"/>
        <v>0</v>
      </c>
      <c r="W67" s="141" t="str">
        <f t="shared" si="8"/>
        <v/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9"/>
      <c r="GF67" s="69"/>
      <c r="GG67" s="69"/>
      <c r="GH67" s="69"/>
      <c r="GI67" s="69"/>
      <c r="GJ67" s="69"/>
      <c r="GK67" s="69"/>
      <c r="GL67" s="69"/>
      <c r="GM67" s="69"/>
      <c r="GN67" s="69"/>
    </row>
    <row r="68" spans="1:196" ht="24" customHeight="1" x14ac:dyDescent="0.3">
      <c r="A68" s="140"/>
      <c r="B68" s="71" t="s">
        <v>11</v>
      </c>
      <c r="C68" s="208" t="s">
        <v>102</v>
      </c>
      <c r="D68" s="208" t="s">
        <v>92</v>
      </c>
      <c r="E68" s="211" t="s">
        <v>111</v>
      </c>
      <c r="F68" s="20">
        <v>2185.1999999999998</v>
      </c>
      <c r="G68" s="13">
        <v>508.2</v>
      </c>
      <c r="H68" s="13">
        <v>396.7</v>
      </c>
      <c r="I68" s="17">
        <f>H68/$H$11</f>
        <v>1.6439046444139355E-3</v>
      </c>
      <c r="J68" s="13">
        <f>H68-G68</f>
        <v>-111.5</v>
      </c>
      <c r="K68" s="141">
        <f t="shared" si="16"/>
        <v>0.78059818968909878</v>
      </c>
      <c r="L68" s="176"/>
      <c r="M68" s="13"/>
      <c r="N68" s="13"/>
      <c r="O68" s="13"/>
      <c r="P68" s="13">
        <f>O68-N68</f>
        <v>0</v>
      </c>
      <c r="Q68" s="190" t="str">
        <f t="shared" si="3"/>
        <v/>
      </c>
      <c r="R68" s="194">
        <f>SUM(F68,L68)</f>
        <v>2185.1999999999998</v>
      </c>
      <c r="S68" s="13">
        <f t="shared" ref="S68:T72" si="63">SUM(F68,M68)</f>
        <v>2185.1999999999998</v>
      </c>
      <c r="T68" s="13">
        <f t="shared" si="63"/>
        <v>508.2</v>
      </c>
      <c r="U68" s="13">
        <f t="shared" si="17"/>
        <v>396.7</v>
      </c>
      <c r="V68" s="13">
        <f>U68-T68</f>
        <v>-111.5</v>
      </c>
      <c r="W68" s="141">
        <f t="shared" si="8"/>
        <v>0.78059818968909878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25.5" customHeight="1" x14ac:dyDescent="0.3">
      <c r="A69" s="140"/>
      <c r="B69" s="71" t="s">
        <v>10</v>
      </c>
      <c r="C69" s="208" t="s">
        <v>122</v>
      </c>
      <c r="D69" s="208" t="s">
        <v>92</v>
      </c>
      <c r="E69" s="211" t="s">
        <v>105</v>
      </c>
      <c r="F69" s="20">
        <v>1316.2</v>
      </c>
      <c r="G69" s="13">
        <v>308.5</v>
      </c>
      <c r="H69" s="13">
        <v>180.6</v>
      </c>
      <c r="I69" s="17">
        <f>H69/$H$11</f>
        <v>7.4839722405131519E-4</v>
      </c>
      <c r="J69" s="13">
        <f>H69-G69</f>
        <v>-127.9</v>
      </c>
      <c r="K69" s="141">
        <f t="shared" si="16"/>
        <v>0.58541329011345222</v>
      </c>
      <c r="L69" s="176"/>
      <c r="M69" s="13">
        <v>296.3</v>
      </c>
      <c r="N69" s="13">
        <v>296.3</v>
      </c>
      <c r="O69" s="13">
        <v>296.3</v>
      </c>
      <c r="P69" s="13">
        <f>O69-N69</f>
        <v>0</v>
      </c>
      <c r="Q69" s="190">
        <f t="shared" si="3"/>
        <v>1</v>
      </c>
      <c r="R69" s="194">
        <f>SUM(F69,L69)</f>
        <v>1316.2</v>
      </c>
      <c r="S69" s="13">
        <f t="shared" si="63"/>
        <v>1612.5</v>
      </c>
      <c r="T69" s="13">
        <f t="shared" si="63"/>
        <v>604.79999999999995</v>
      </c>
      <c r="U69" s="13">
        <f t="shared" si="17"/>
        <v>476.9</v>
      </c>
      <c r="V69" s="13">
        <f>U69-T69</f>
        <v>-127.89999999999998</v>
      </c>
      <c r="W69" s="141">
        <f t="shared" si="8"/>
        <v>0.78852513227513232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73.5" customHeight="1" x14ac:dyDescent="0.3">
      <c r="A70" s="140"/>
      <c r="B70" s="71"/>
      <c r="C70" s="208" t="s">
        <v>147</v>
      </c>
      <c r="D70" s="208" t="s">
        <v>92</v>
      </c>
      <c r="E70" s="211" t="s">
        <v>148</v>
      </c>
      <c r="F70" s="20">
        <v>297.3</v>
      </c>
      <c r="G70" s="13">
        <v>13.2</v>
      </c>
      <c r="H70" s="45">
        <v>13.1</v>
      </c>
      <c r="I70" s="17">
        <f>H70/$H$11</f>
        <v>5.4285734413467492E-5</v>
      </c>
      <c r="J70" s="13">
        <f>H70-G70</f>
        <v>-9.9999999999999645E-2</v>
      </c>
      <c r="K70" s="141">
        <f t="shared" si="16"/>
        <v>0.99242424242424243</v>
      </c>
      <c r="L70" s="176"/>
      <c r="M70" s="13"/>
      <c r="N70" s="13"/>
      <c r="O70" s="13"/>
      <c r="P70" s="13">
        <f>O70-N70</f>
        <v>0</v>
      </c>
      <c r="Q70" s="190" t="str">
        <f t="shared" si="3"/>
        <v/>
      </c>
      <c r="R70" s="194">
        <f>SUM(F70,L70)</f>
        <v>297.3</v>
      </c>
      <c r="S70" s="13">
        <f t="shared" si="63"/>
        <v>297.3</v>
      </c>
      <c r="T70" s="13">
        <f t="shared" si="63"/>
        <v>13.2</v>
      </c>
      <c r="U70" s="13">
        <f t="shared" si="17"/>
        <v>13.1</v>
      </c>
      <c r="V70" s="13">
        <f>U70-T70</f>
        <v>-9.9999999999999645E-2</v>
      </c>
      <c r="W70" s="141">
        <f t="shared" si="8"/>
        <v>0.99242424242424243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88.5" customHeight="1" x14ac:dyDescent="0.3">
      <c r="A71" s="140"/>
      <c r="B71" s="71" t="s">
        <v>35</v>
      </c>
      <c r="C71" s="208" t="s">
        <v>103</v>
      </c>
      <c r="D71" s="208" t="s">
        <v>95</v>
      </c>
      <c r="E71" s="209" t="s">
        <v>123</v>
      </c>
      <c r="F71" s="20">
        <v>555</v>
      </c>
      <c r="G71" s="13">
        <v>210</v>
      </c>
      <c r="H71" s="13">
        <v>189.7</v>
      </c>
      <c r="I71" s="17">
        <f>H71/$H$11</f>
        <v>7.8610716169731166E-4</v>
      </c>
      <c r="J71" s="13">
        <f>H71-G71</f>
        <v>-20.300000000000011</v>
      </c>
      <c r="K71" s="141">
        <f t="shared" si="16"/>
        <v>0.90333333333333332</v>
      </c>
      <c r="L71" s="176"/>
      <c r="M71" s="13"/>
      <c r="N71" s="13"/>
      <c r="O71" s="13"/>
      <c r="P71" s="12">
        <f>O71-N71</f>
        <v>0</v>
      </c>
      <c r="Q71" s="190" t="str">
        <f t="shared" si="3"/>
        <v/>
      </c>
      <c r="R71" s="194">
        <f>SUM(F71,L71)</f>
        <v>555</v>
      </c>
      <c r="S71" s="13">
        <f t="shared" si="63"/>
        <v>555</v>
      </c>
      <c r="T71" s="13">
        <f t="shared" si="63"/>
        <v>210</v>
      </c>
      <c r="U71" s="13">
        <f t="shared" si="17"/>
        <v>189.7</v>
      </c>
      <c r="V71" s="13">
        <f>U71-T71</f>
        <v>-20.300000000000011</v>
      </c>
      <c r="W71" s="141">
        <f t="shared" si="8"/>
        <v>0.90333333333333332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56.25" hidden="1" customHeight="1" x14ac:dyDescent="0.3">
      <c r="A72" s="140"/>
      <c r="B72" s="71"/>
      <c r="C72" s="208" t="s">
        <v>150</v>
      </c>
      <c r="D72" s="208" t="s">
        <v>89</v>
      </c>
      <c r="E72" s="209" t="s">
        <v>149</v>
      </c>
      <c r="F72" s="20"/>
      <c r="G72" s="13"/>
      <c r="H72" s="13"/>
      <c r="I72" s="39">
        <f>H72/$H$11</f>
        <v>0</v>
      </c>
      <c r="J72" s="13">
        <f>H72-G72</f>
        <v>0</v>
      </c>
      <c r="K72" s="141" t="str">
        <f t="shared" si="16"/>
        <v/>
      </c>
      <c r="L72" s="176"/>
      <c r="M72" s="13"/>
      <c r="N72" s="13"/>
      <c r="O72" s="13"/>
      <c r="P72" s="12">
        <f>O72-N72</f>
        <v>0</v>
      </c>
      <c r="Q72" s="190" t="str">
        <f t="shared" si="3"/>
        <v/>
      </c>
      <c r="R72" s="194">
        <f>SUM(F72,L72)</f>
        <v>0</v>
      </c>
      <c r="S72" s="13">
        <f t="shared" si="63"/>
        <v>0</v>
      </c>
      <c r="T72" s="13">
        <f t="shared" si="63"/>
        <v>0</v>
      </c>
      <c r="U72" s="13">
        <f t="shared" si="17"/>
        <v>0</v>
      </c>
      <c r="V72" s="13">
        <f>U72-T72</f>
        <v>0</v>
      </c>
      <c r="W72" s="141" t="str">
        <f t="shared" si="8"/>
        <v/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s="59" customFormat="1" ht="204.6" hidden="1" customHeight="1" x14ac:dyDescent="0.3">
      <c r="A73" s="142"/>
      <c r="B73" s="72"/>
      <c r="C73" s="212" t="s">
        <v>275</v>
      </c>
      <c r="D73" s="212" t="s">
        <v>277</v>
      </c>
      <c r="E73" s="215" t="s">
        <v>323</v>
      </c>
      <c r="F73" s="24"/>
      <c r="G73" s="25"/>
      <c r="H73" s="25"/>
      <c r="I73" s="43">
        <f t="shared" ref="I73:I74" si="64">H73/$H$11</f>
        <v>0</v>
      </c>
      <c r="J73" s="25">
        <f t="shared" ref="J73:J74" si="65">H73-G73</f>
        <v>0</v>
      </c>
      <c r="K73" s="141" t="str">
        <f t="shared" si="16"/>
        <v/>
      </c>
      <c r="L73" s="177"/>
      <c r="M73" s="25"/>
      <c r="N73" s="25"/>
      <c r="O73" s="25"/>
      <c r="P73" s="25">
        <f t="shared" ref="P73:P74" si="66">O73-N73</f>
        <v>0</v>
      </c>
      <c r="Q73" s="190" t="str">
        <f t="shared" si="3"/>
        <v/>
      </c>
      <c r="R73" s="195">
        <f t="shared" ref="R73:R74" si="67">SUM(F73,L73)</f>
        <v>0</v>
      </c>
      <c r="S73" s="25">
        <f t="shared" ref="S73:S74" si="68">SUM(F73,M73)</f>
        <v>0</v>
      </c>
      <c r="T73" s="25">
        <f t="shared" ref="T73:T74" si="69">SUM(G73,N73)</f>
        <v>0</v>
      </c>
      <c r="U73" s="13">
        <f t="shared" si="17"/>
        <v>0</v>
      </c>
      <c r="V73" s="25">
        <f t="shared" ref="V73:V74" si="70">U73-T73</f>
        <v>0</v>
      </c>
      <c r="W73" s="141" t="str">
        <f t="shared" si="8"/>
        <v/>
      </c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8"/>
      <c r="GF73" s="58"/>
      <c r="GG73" s="58"/>
      <c r="GH73" s="58"/>
      <c r="GI73" s="58"/>
      <c r="GJ73" s="58"/>
      <c r="GK73" s="58"/>
      <c r="GL73" s="58"/>
      <c r="GM73" s="58"/>
      <c r="GN73" s="58"/>
    </row>
    <row r="74" spans="1:196" s="59" customFormat="1" ht="283.14999999999998" hidden="1" customHeight="1" x14ac:dyDescent="0.3">
      <c r="A74" s="142"/>
      <c r="B74" s="72"/>
      <c r="C74" s="212" t="s">
        <v>276</v>
      </c>
      <c r="D74" s="212" t="s">
        <v>89</v>
      </c>
      <c r="E74" s="215" t="s">
        <v>324</v>
      </c>
      <c r="F74" s="24"/>
      <c r="G74" s="25"/>
      <c r="H74" s="25"/>
      <c r="I74" s="43">
        <f t="shared" si="64"/>
        <v>0</v>
      </c>
      <c r="J74" s="25">
        <f t="shared" si="65"/>
        <v>0</v>
      </c>
      <c r="K74" s="141" t="str">
        <f t="shared" si="16"/>
        <v/>
      </c>
      <c r="L74" s="177"/>
      <c r="M74" s="25"/>
      <c r="N74" s="25"/>
      <c r="O74" s="25"/>
      <c r="P74" s="25">
        <f t="shared" si="66"/>
        <v>0</v>
      </c>
      <c r="Q74" s="190" t="str">
        <f t="shared" si="3"/>
        <v/>
      </c>
      <c r="R74" s="195">
        <f t="shared" si="67"/>
        <v>0</v>
      </c>
      <c r="S74" s="25">
        <f t="shared" si="68"/>
        <v>0</v>
      </c>
      <c r="T74" s="25">
        <f t="shared" si="69"/>
        <v>0</v>
      </c>
      <c r="U74" s="13">
        <f t="shared" si="17"/>
        <v>0</v>
      </c>
      <c r="V74" s="25">
        <f t="shared" si="70"/>
        <v>0</v>
      </c>
      <c r="W74" s="141" t="str">
        <f t="shared" si="8"/>
        <v/>
      </c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8"/>
      <c r="GF74" s="58"/>
      <c r="GG74" s="58"/>
      <c r="GH74" s="58"/>
      <c r="GI74" s="58"/>
      <c r="GJ74" s="58"/>
      <c r="GK74" s="58"/>
      <c r="GL74" s="58"/>
      <c r="GM74" s="58"/>
      <c r="GN74" s="58"/>
    </row>
    <row r="75" spans="1:196" s="79" customFormat="1" ht="38.25" customHeight="1" x14ac:dyDescent="0.3">
      <c r="A75" s="140"/>
      <c r="B75" s="52" t="s">
        <v>7</v>
      </c>
      <c r="C75" s="201" t="s">
        <v>124</v>
      </c>
      <c r="D75" s="201" t="s">
        <v>57</v>
      </c>
      <c r="E75" s="209" t="s">
        <v>125</v>
      </c>
      <c r="F75" s="20">
        <v>4200.8</v>
      </c>
      <c r="G75" s="13">
        <v>1558</v>
      </c>
      <c r="H75" s="13">
        <v>1211.3</v>
      </c>
      <c r="I75" s="17">
        <f>H75/$H$11</f>
        <v>5.0195656561094022E-3</v>
      </c>
      <c r="J75" s="13">
        <f>H75-G75</f>
        <v>-346.70000000000005</v>
      </c>
      <c r="K75" s="141">
        <f t="shared" si="16"/>
        <v>0.77747111681643133</v>
      </c>
      <c r="L75" s="176"/>
      <c r="M75" s="13"/>
      <c r="N75" s="13"/>
      <c r="O75" s="13"/>
      <c r="P75" s="12">
        <f>O75-N75</f>
        <v>0</v>
      </c>
      <c r="Q75" s="190" t="str">
        <f t="shared" si="3"/>
        <v/>
      </c>
      <c r="R75" s="194">
        <f>SUM(F75,L75)</f>
        <v>4200.8</v>
      </c>
      <c r="S75" s="13">
        <f>SUM(F75,M75)</f>
        <v>4200.8</v>
      </c>
      <c r="T75" s="13">
        <f>SUM(G75,N75)</f>
        <v>1558</v>
      </c>
      <c r="U75" s="13">
        <f t="shared" si="17"/>
        <v>1211.3</v>
      </c>
      <c r="V75" s="13">
        <f>U75-T75</f>
        <v>-346.70000000000005</v>
      </c>
      <c r="W75" s="141">
        <f t="shared" si="8"/>
        <v>0.77747111681643133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78"/>
      <c r="GF75" s="78"/>
      <c r="GG75" s="78"/>
      <c r="GH75" s="78"/>
      <c r="GI75" s="78"/>
      <c r="GJ75" s="78"/>
      <c r="GK75" s="78"/>
      <c r="GL75" s="78"/>
      <c r="GM75" s="78"/>
      <c r="GN75" s="78"/>
    </row>
    <row r="76" spans="1:196" s="74" customFormat="1" ht="30" customHeight="1" x14ac:dyDescent="0.3">
      <c r="A76" s="138">
        <v>4</v>
      </c>
      <c r="B76" s="48" t="s">
        <v>14</v>
      </c>
      <c r="C76" s="48" t="s">
        <v>108</v>
      </c>
      <c r="D76" s="48"/>
      <c r="E76" s="163" t="s">
        <v>310</v>
      </c>
      <c r="F76" s="18">
        <f>SUM(F77:F80)</f>
        <v>14657.999999999998</v>
      </c>
      <c r="G76" s="12">
        <f t="shared" ref="G76:H76" si="71">SUM(G77:G80)</f>
        <v>4158.7</v>
      </c>
      <c r="H76" s="12">
        <f t="shared" si="71"/>
        <v>2907.5</v>
      </c>
      <c r="I76" s="21">
        <f t="shared" si="9"/>
        <v>1.2048532275355477E-2</v>
      </c>
      <c r="J76" s="12">
        <f t="shared" si="18"/>
        <v>-1251.1999999999998</v>
      </c>
      <c r="K76" s="139">
        <f t="shared" si="16"/>
        <v>0.69913674946497706</v>
      </c>
      <c r="L76" s="134">
        <f>SUM(L77:L80)</f>
        <v>125.2</v>
      </c>
      <c r="M76" s="12">
        <f t="shared" ref="M76" si="72">SUM(M77:M80)</f>
        <v>177.29999999999998</v>
      </c>
      <c r="N76" s="12">
        <f>SUM(N77:N80)</f>
        <v>58.3</v>
      </c>
      <c r="O76" s="12">
        <f t="shared" ref="O76" si="73">SUM(O77:O80)</f>
        <v>58.3</v>
      </c>
      <c r="P76" s="12">
        <f t="shared" si="11"/>
        <v>0</v>
      </c>
      <c r="Q76" s="189">
        <f t="shared" ref="Q76:Q142" si="74">IFERROR(100%*(O76/N76),"")</f>
        <v>1</v>
      </c>
      <c r="R76" s="187">
        <f>SUM(R77:R80)</f>
        <v>14783.199999999999</v>
      </c>
      <c r="S76" s="12">
        <f t="shared" ref="S76:T76" si="75">SUM(S77:S80)</f>
        <v>14835.3</v>
      </c>
      <c r="T76" s="12">
        <f t="shared" si="75"/>
        <v>4216.9999999999991</v>
      </c>
      <c r="U76" s="12">
        <f t="shared" si="17"/>
        <v>2965.8</v>
      </c>
      <c r="V76" s="12">
        <f t="shared" si="7"/>
        <v>-1251.1999999999989</v>
      </c>
      <c r="W76" s="139">
        <f t="shared" ref="W76:W111" si="76">IFERROR(100%*(U76/T76),"")</f>
        <v>0.70329618211999068</v>
      </c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73"/>
      <c r="GF76" s="73"/>
      <c r="GG76" s="73"/>
      <c r="GH76" s="73"/>
      <c r="GI76" s="73"/>
      <c r="GJ76" s="73"/>
      <c r="GK76" s="73"/>
      <c r="GL76" s="73"/>
      <c r="GM76" s="73"/>
      <c r="GN76" s="73"/>
    </row>
    <row r="77" spans="1:196" ht="24.75" customHeight="1" x14ac:dyDescent="0.3">
      <c r="A77" s="140"/>
      <c r="B77" s="52" t="s">
        <v>27</v>
      </c>
      <c r="C77" s="208" t="s">
        <v>134</v>
      </c>
      <c r="D77" s="208" t="s">
        <v>62</v>
      </c>
      <c r="E77" s="202" t="s">
        <v>133</v>
      </c>
      <c r="F77" s="20">
        <v>6218.7</v>
      </c>
      <c r="G77" s="13">
        <v>1734</v>
      </c>
      <c r="H77" s="13">
        <v>1261.2</v>
      </c>
      <c r="I77" s="17">
        <f t="shared" si="9"/>
        <v>5.2263487207836034E-3</v>
      </c>
      <c r="J77" s="13">
        <f t="shared" si="18"/>
        <v>-472.79999999999995</v>
      </c>
      <c r="K77" s="141">
        <f t="shared" si="16"/>
        <v>0.72733564013840835</v>
      </c>
      <c r="L77" s="176">
        <v>29</v>
      </c>
      <c r="M77" s="13">
        <v>55.9</v>
      </c>
      <c r="N77" s="13">
        <v>27.7</v>
      </c>
      <c r="O77" s="13">
        <v>27.7</v>
      </c>
      <c r="P77" s="13">
        <f t="shared" si="11"/>
        <v>0</v>
      </c>
      <c r="Q77" s="190">
        <f t="shared" si="74"/>
        <v>1</v>
      </c>
      <c r="R77" s="194">
        <f t="shared" si="4"/>
        <v>6247.7</v>
      </c>
      <c r="S77" s="13">
        <f>SUM(F77,M77)</f>
        <v>6274.5999999999995</v>
      </c>
      <c r="T77" s="13">
        <f t="shared" si="6"/>
        <v>1761.7</v>
      </c>
      <c r="U77" s="13">
        <f t="shared" si="17"/>
        <v>1288.9000000000001</v>
      </c>
      <c r="V77" s="13">
        <f t="shared" si="7"/>
        <v>-472.79999999999995</v>
      </c>
      <c r="W77" s="141">
        <f t="shared" si="76"/>
        <v>0.73162286427882162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37.5" customHeight="1" x14ac:dyDescent="0.3">
      <c r="A78" s="140"/>
      <c r="B78" s="52" t="s">
        <v>32</v>
      </c>
      <c r="C78" s="208" t="s">
        <v>61</v>
      </c>
      <c r="D78" s="208" t="s">
        <v>63</v>
      </c>
      <c r="E78" s="211" t="s">
        <v>135</v>
      </c>
      <c r="F78" s="20">
        <v>4632.8999999999996</v>
      </c>
      <c r="G78" s="13">
        <v>1363.6</v>
      </c>
      <c r="H78" s="13">
        <v>860.4</v>
      </c>
      <c r="I78" s="17">
        <f t="shared" si="9"/>
        <v>3.5654538846830101E-3</v>
      </c>
      <c r="J78" s="13">
        <f t="shared" si="18"/>
        <v>-503.19999999999993</v>
      </c>
      <c r="K78" s="141">
        <f t="shared" si="16"/>
        <v>0.63097682604869465</v>
      </c>
      <c r="L78" s="176">
        <v>32.700000000000003</v>
      </c>
      <c r="M78" s="13">
        <v>33.799999999999997</v>
      </c>
      <c r="N78" s="13">
        <v>1.1000000000000001</v>
      </c>
      <c r="O78" s="13">
        <v>1.1000000000000001</v>
      </c>
      <c r="P78" s="13">
        <f t="shared" si="11"/>
        <v>0</v>
      </c>
      <c r="Q78" s="190">
        <f t="shared" si="74"/>
        <v>1</v>
      </c>
      <c r="R78" s="194">
        <f t="shared" si="4"/>
        <v>4665.5999999999995</v>
      </c>
      <c r="S78" s="13">
        <f t="shared" si="5"/>
        <v>4666.7</v>
      </c>
      <c r="T78" s="13">
        <f t="shared" si="6"/>
        <v>1364.6999999999998</v>
      </c>
      <c r="U78" s="13">
        <f t="shared" si="17"/>
        <v>861.5</v>
      </c>
      <c r="V78" s="13">
        <f t="shared" si="7"/>
        <v>-503.19999999999982</v>
      </c>
      <c r="W78" s="141">
        <f t="shared" si="76"/>
        <v>0.63127427273393433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38.25" customHeight="1" x14ac:dyDescent="0.3">
      <c r="A79" s="140"/>
      <c r="B79" s="52" t="s">
        <v>28</v>
      </c>
      <c r="C79" s="208" t="s">
        <v>136</v>
      </c>
      <c r="D79" s="208" t="s">
        <v>64</v>
      </c>
      <c r="E79" s="202" t="s">
        <v>137</v>
      </c>
      <c r="F79" s="20">
        <v>3607.4</v>
      </c>
      <c r="G79" s="13">
        <v>987.9</v>
      </c>
      <c r="H79" s="13">
        <v>762.1</v>
      </c>
      <c r="I79" s="17">
        <f t="shared" si="9"/>
        <v>3.1581036791224104E-3</v>
      </c>
      <c r="J79" s="13">
        <f t="shared" si="18"/>
        <v>-225.79999999999995</v>
      </c>
      <c r="K79" s="141">
        <f t="shared" ref="K79:K145" si="77">IFERROR(100%*(H79/G79),"")</f>
        <v>0.77143435570401864</v>
      </c>
      <c r="L79" s="176">
        <v>63.5</v>
      </c>
      <c r="M79" s="13">
        <v>87.6</v>
      </c>
      <c r="N79" s="13">
        <v>29.5</v>
      </c>
      <c r="O79" s="13">
        <v>29.5</v>
      </c>
      <c r="P79" s="13">
        <f t="shared" si="11"/>
        <v>0</v>
      </c>
      <c r="Q79" s="190">
        <f t="shared" si="74"/>
        <v>1</v>
      </c>
      <c r="R79" s="194">
        <f t="shared" si="4"/>
        <v>3670.9</v>
      </c>
      <c r="S79" s="13">
        <f t="shared" si="5"/>
        <v>3695</v>
      </c>
      <c r="T79" s="13">
        <f t="shared" si="6"/>
        <v>1017.4</v>
      </c>
      <c r="U79" s="13">
        <f t="shared" si="17"/>
        <v>791.6</v>
      </c>
      <c r="V79" s="13">
        <f t="shared" si="7"/>
        <v>-225.79999999999995</v>
      </c>
      <c r="W79" s="141">
        <f t="shared" si="76"/>
        <v>0.77806172596815415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ht="27" customHeight="1" thickBot="1" x14ac:dyDescent="0.35">
      <c r="A80" s="140"/>
      <c r="B80" s="52" t="s">
        <v>29</v>
      </c>
      <c r="C80" s="208" t="s">
        <v>138</v>
      </c>
      <c r="D80" s="208" t="s">
        <v>64</v>
      </c>
      <c r="E80" s="209" t="s">
        <v>139</v>
      </c>
      <c r="F80" s="20">
        <v>199</v>
      </c>
      <c r="G80" s="13">
        <v>73.2</v>
      </c>
      <c r="H80" s="13">
        <v>23.8</v>
      </c>
      <c r="I80" s="36">
        <f t="shared" si="9"/>
        <v>9.8625990766452399E-5</v>
      </c>
      <c r="J80" s="13">
        <f t="shared" si="18"/>
        <v>-49.400000000000006</v>
      </c>
      <c r="K80" s="141">
        <f t="shared" si="77"/>
        <v>0.3251366120218579</v>
      </c>
      <c r="L80" s="176"/>
      <c r="M80" s="13"/>
      <c r="N80" s="13"/>
      <c r="O80" s="13"/>
      <c r="P80" s="13">
        <f t="shared" si="11"/>
        <v>0</v>
      </c>
      <c r="Q80" s="190" t="str">
        <f t="shared" si="74"/>
        <v/>
      </c>
      <c r="R80" s="194">
        <f t="shared" si="4"/>
        <v>199</v>
      </c>
      <c r="S80" s="13">
        <f t="shared" si="5"/>
        <v>199</v>
      </c>
      <c r="T80" s="13">
        <f t="shared" si="6"/>
        <v>73.2</v>
      </c>
      <c r="U80" s="13">
        <f t="shared" si="6"/>
        <v>23.8</v>
      </c>
      <c r="V80" s="13">
        <f t="shared" si="7"/>
        <v>-49.400000000000006</v>
      </c>
      <c r="W80" s="141">
        <f t="shared" si="76"/>
        <v>0.3251366120218579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s="81" customFormat="1" ht="31.5" customHeight="1" thickBot="1" x14ac:dyDescent="0.35">
      <c r="A81" s="138">
        <v>5</v>
      </c>
      <c r="B81" s="48" t="s">
        <v>15</v>
      </c>
      <c r="C81" s="48" t="s">
        <v>110</v>
      </c>
      <c r="D81" s="48"/>
      <c r="E81" s="158" t="s">
        <v>309</v>
      </c>
      <c r="F81" s="18">
        <f>SUM(F82:F86)</f>
        <v>5352.2</v>
      </c>
      <c r="G81" s="12">
        <f t="shared" ref="G81:H81" si="78">SUM(G82:G86)</f>
        <v>1768.9999999999998</v>
      </c>
      <c r="H81" s="12">
        <f t="shared" si="78"/>
        <v>1191.2</v>
      </c>
      <c r="I81" s="21">
        <f t="shared" si="9"/>
        <v>4.9362722773528614E-3</v>
      </c>
      <c r="J81" s="12">
        <f t="shared" si="18"/>
        <v>-577.79999999999973</v>
      </c>
      <c r="K81" s="139">
        <f t="shared" si="77"/>
        <v>0.67337478801582829</v>
      </c>
      <c r="L81" s="134">
        <f>SUM(L82:L86)</f>
        <v>81.099999999999994</v>
      </c>
      <c r="M81" s="12">
        <f t="shared" ref="M81" si="79">SUM(M82:M86)</f>
        <v>81.099999999999994</v>
      </c>
      <c r="N81" s="12">
        <f t="shared" ref="N81:O81" si="80">SUM(N82:N86)</f>
        <v>0</v>
      </c>
      <c r="O81" s="12">
        <f t="shared" si="80"/>
        <v>0</v>
      </c>
      <c r="P81" s="12">
        <f t="shared" si="11"/>
        <v>0</v>
      </c>
      <c r="Q81" s="189" t="str">
        <f t="shared" si="74"/>
        <v/>
      </c>
      <c r="R81" s="187">
        <f>SUM(R82:R86)</f>
        <v>5433.3</v>
      </c>
      <c r="S81" s="12">
        <f t="shared" ref="S81:T81" si="81">SUM(S82:S86)</f>
        <v>5433.3</v>
      </c>
      <c r="T81" s="12">
        <f t="shared" si="81"/>
        <v>1768.9999999999998</v>
      </c>
      <c r="U81" s="12">
        <f t="shared" si="6"/>
        <v>1191.2</v>
      </c>
      <c r="V81" s="12">
        <f t="shared" si="7"/>
        <v>-577.79999999999973</v>
      </c>
      <c r="W81" s="139">
        <f t="shared" si="76"/>
        <v>0.67337478801582829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80"/>
      <c r="GF81" s="80"/>
      <c r="GG81" s="80"/>
      <c r="GH81" s="80"/>
      <c r="GI81" s="80"/>
      <c r="GJ81" s="80"/>
      <c r="GK81" s="80"/>
      <c r="GL81" s="80"/>
      <c r="GM81" s="80"/>
      <c r="GN81" s="80"/>
    </row>
    <row r="82" spans="1:196" ht="38.25" customHeight="1" x14ac:dyDescent="0.3">
      <c r="A82" s="140"/>
      <c r="B82" s="52" t="s">
        <v>31</v>
      </c>
      <c r="C82" s="208" t="s">
        <v>65</v>
      </c>
      <c r="D82" s="208" t="s">
        <v>66</v>
      </c>
      <c r="E82" s="202" t="s">
        <v>67</v>
      </c>
      <c r="F82" s="20">
        <v>934.5</v>
      </c>
      <c r="G82" s="13">
        <v>579.9</v>
      </c>
      <c r="H82" s="13">
        <v>489.3</v>
      </c>
      <c r="I82" s="17">
        <f t="shared" si="9"/>
        <v>2.027634339580889E-3</v>
      </c>
      <c r="J82" s="13">
        <f t="shared" si="18"/>
        <v>-90.599999999999966</v>
      </c>
      <c r="K82" s="141">
        <f t="shared" si="77"/>
        <v>0.84376616658044501</v>
      </c>
      <c r="L82" s="176"/>
      <c r="M82" s="13"/>
      <c r="N82" s="13"/>
      <c r="O82" s="13"/>
      <c r="P82" s="13">
        <f t="shared" si="11"/>
        <v>0</v>
      </c>
      <c r="Q82" s="190" t="str">
        <f t="shared" si="74"/>
        <v/>
      </c>
      <c r="R82" s="194">
        <f t="shared" si="4"/>
        <v>934.5</v>
      </c>
      <c r="S82" s="13">
        <f t="shared" si="5"/>
        <v>934.5</v>
      </c>
      <c r="T82" s="13">
        <f t="shared" si="6"/>
        <v>579.9</v>
      </c>
      <c r="U82" s="13">
        <f t="shared" si="6"/>
        <v>489.3</v>
      </c>
      <c r="V82" s="13">
        <f t="shared" si="7"/>
        <v>-90.599999999999966</v>
      </c>
      <c r="W82" s="141">
        <f t="shared" si="76"/>
        <v>0.84376616658044501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ht="36" customHeight="1" x14ac:dyDescent="0.3">
      <c r="A83" s="140"/>
      <c r="B83" s="52" t="s">
        <v>31</v>
      </c>
      <c r="C83" s="208" t="s">
        <v>68</v>
      </c>
      <c r="D83" s="208" t="s">
        <v>66</v>
      </c>
      <c r="E83" s="202" t="s">
        <v>69</v>
      </c>
      <c r="F83" s="20">
        <v>143.4</v>
      </c>
      <c r="G83" s="13">
        <v>62.7</v>
      </c>
      <c r="H83" s="13">
        <v>15.2</v>
      </c>
      <c r="I83" s="37">
        <f t="shared" si="9"/>
        <v>6.2988027716389758E-5</v>
      </c>
      <c r="J83" s="13">
        <f t="shared" si="18"/>
        <v>-47.5</v>
      </c>
      <c r="K83" s="141">
        <f t="shared" si="77"/>
        <v>0.2424242424242424</v>
      </c>
      <c r="L83" s="176"/>
      <c r="M83" s="13"/>
      <c r="N83" s="13"/>
      <c r="O83" s="13"/>
      <c r="P83" s="13">
        <f t="shared" si="11"/>
        <v>0</v>
      </c>
      <c r="Q83" s="190" t="str">
        <f t="shared" si="74"/>
        <v/>
      </c>
      <c r="R83" s="194">
        <f t="shared" si="4"/>
        <v>143.4</v>
      </c>
      <c r="S83" s="13">
        <f t="shared" si="5"/>
        <v>143.4</v>
      </c>
      <c r="T83" s="13">
        <f t="shared" si="6"/>
        <v>62.7</v>
      </c>
      <c r="U83" s="13">
        <f t="shared" si="6"/>
        <v>15.2</v>
      </c>
      <c r="V83" s="13">
        <f t="shared" si="7"/>
        <v>-47.5</v>
      </c>
      <c r="W83" s="141">
        <f t="shared" si="76"/>
        <v>0.2424242424242424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</row>
    <row r="84" spans="1:196" s="83" customFormat="1" ht="38.25" customHeight="1" x14ac:dyDescent="0.3">
      <c r="A84" s="140"/>
      <c r="B84" s="52" t="s">
        <v>21</v>
      </c>
      <c r="C84" s="208" t="s">
        <v>70</v>
      </c>
      <c r="D84" s="208" t="s">
        <v>66</v>
      </c>
      <c r="E84" s="211" t="s">
        <v>71</v>
      </c>
      <c r="F84" s="20">
        <v>4033.1</v>
      </c>
      <c r="G84" s="13">
        <v>1066.0999999999999</v>
      </c>
      <c r="H84" s="13">
        <v>635.70000000000005</v>
      </c>
      <c r="I84" s="17">
        <f t="shared" si="9"/>
        <v>2.6343085012703275E-3</v>
      </c>
      <c r="J84" s="13">
        <f t="shared" si="18"/>
        <v>-430.39999999999986</v>
      </c>
      <c r="K84" s="141">
        <f t="shared" si="77"/>
        <v>0.59628552668605206</v>
      </c>
      <c r="L84" s="176">
        <v>81.099999999999994</v>
      </c>
      <c r="M84" s="13">
        <v>81.099999999999994</v>
      </c>
      <c r="N84" s="13"/>
      <c r="O84" s="113"/>
      <c r="P84" s="13">
        <f t="shared" si="11"/>
        <v>0</v>
      </c>
      <c r="Q84" s="190" t="str">
        <f t="shared" si="74"/>
        <v/>
      </c>
      <c r="R84" s="194">
        <f t="shared" si="4"/>
        <v>4114.2</v>
      </c>
      <c r="S84" s="13">
        <f t="shared" si="5"/>
        <v>4114.2</v>
      </c>
      <c r="T84" s="13">
        <f t="shared" si="6"/>
        <v>1066.0999999999999</v>
      </c>
      <c r="U84" s="13">
        <f t="shared" si="6"/>
        <v>635.70000000000005</v>
      </c>
      <c r="V84" s="13">
        <f t="shared" si="7"/>
        <v>-430.39999999999986</v>
      </c>
      <c r="W84" s="141">
        <f t="shared" si="76"/>
        <v>0.59628552668605206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2"/>
      <c r="GF84" s="82"/>
      <c r="GG84" s="82"/>
      <c r="GH84" s="82"/>
      <c r="GI84" s="82"/>
      <c r="GJ84" s="82"/>
      <c r="GK84" s="82"/>
      <c r="GL84" s="82"/>
      <c r="GM84" s="82"/>
      <c r="GN84" s="82"/>
    </row>
    <row r="85" spans="1:196" s="83" customFormat="1" ht="51" hidden="1" customHeight="1" x14ac:dyDescent="0.3">
      <c r="A85" s="140"/>
      <c r="B85" s="52" t="s">
        <v>21</v>
      </c>
      <c r="C85" s="208" t="s">
        <v>246</v>
      </c>
      <c r="D85" s="208" t="s">
        <v>66</v>
      </c>
      <c r="E85" s="211" t="s">
        <v>247</v>
      </c>
      <c r="F85" s="20"/>
      <c r="G85" s="13"/>
      <c r="H85" s="13"/>
      <c r="I85" s="17">
        <f t="shared" ref="I85" si="82">H85/$H$11</f>
        <v>0</v>
      </c>
      <c r="J85" s="13">
        <f t="shared" ref="J85" si="83">H85-G85</f>
        <v>0</v>
      </c>
      <c r="K85" s="141" t="str">
        <f t="shared" si="77"/>
        <v/>
      </c>
      <c r="L85" s="176"/>
      <c r="M85" s="13"/>
      <c r="N85" s="13"/>
      <c r="O85" s="13"/>
      <c r="P85" s="13">
        <f t="shared" ref="P85" si="84">O85-N85</f>
        <v>0</v>
      </c>
      <c r="Q85" s="190" t="str">
        <f t="shared" si="74"/>
        <v/>
      </c>
      <c r="R85" s="194">
        <f t="shared" si="4"/>
        <v>0</v>
      </c>
      <c r="S85" s="13">
        <f t="shared" si="5"/>
        <v>0</v>
      </c>
      <c r="T85" s="13">
        <f t="shared" si="6"/>
        <v>0</v>
      </c>
      <c r="U85" s="13">
        <f t="shared" si="6"/>
        <v>0</v>
      </c>
      <c r="V85" s="13">
        <f t="shared" si="7"/>
        <v>0</v>
      </c>
      <c r="W85" s="141" t="str">
        <f t="shared" si="76"/>
        <v/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82"/>
      <c r="GF85" s="82"/>
      <c r="GG85" s="82"/>
      <c r="GH85" s="82"/>
      <c r="GI85" s="82"/>
      <c r="GJ85" s="82"/>
      <c r="GK85" s="82"/>
      <c r="GL85" s="82"/>
      <c r="GM85" s="82"/>
      <c r="GN85" s="82"/>
    </row>
    <row r="86" spans="1:196" s="83" customFormat="1" ht="57.75" customHeight="1" thickBot="1" x14ac:dyDescent="0.35">
      <c r="A86" s="140"/>
      <c r="B86" s="52" t="s">
        <v>21</v>
      </c>
      <c r="C86" s="208" t="s">
        <v>187</v>
      </c>
      <c r="D86" s="208" t="s">
        <v>66</v>
      </c>
      <c r="E86" s="211" t="s">
        <v>193</v>
      </c>
      <c r="F86" s="20">
        <v>241.2</v>
      </c>
      <c r="G86" s="13">
        <v>60.3</v>
      </c>
      <c r="H86" s="13">
        <v>51</v>
      </c>
      <c r="I86" s="37">
        <f t="shared" si="9"/>
        <v>2.1134140878525514E-4</v>
      </c>
      <c r="J86" s="13">
        <f t="shared" si="18"/>
        <v>-9.2999999999999972</v>
      </c>
      <c r="K86" s="141">
        <f t="shared" si="77"/>
        <v>0.845771144278607</v>
      </c>
      <c r="L86" s="176"/>
      <c r="M86" s="13"/>
      <c r="N86" s="13"/>
      <c r="O86" s="13"/>
      <c r="P86" s="13">
        <f t="shared" si="11"/>
        <v>0</v>
      </c>
      <c r="Q86" s="190" t="str">
        <f t="shared" si="74"/>
        <v/>
      </c>
      <c r="R86" s="194">
        <f t="shared" si="4"/>
        <v>241.2</v>
      </c>
      <c r="S86" s="13">
        <f t="shared" si="5"/>
        <v>241.2</v>
      </c>
      <c r="T86" s="13">
        <f t="shared" si="6"/>
        <v>60.3</v>
      </c>
      <c r="U86" s="13">
        <f t="shared" si="6"/>
        <v>51</v>
      </c>
      <c r="V86" s="13">
        <f t="shared" si="7"/>
        <v>-9.2999999999999972</v>
      </c>
      <c r="W86" s="141">
        <f t="shared" si="76"/>
        <v>0.845771144278607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82"/>
      <c r="GF86" s="82"/>
      <c r="GG86" s="82"/>
      <c r="GH86" s="82"/>
      <c r="GI86" s="82"/>
      <c r="GJ86" s="82"/>
      <c r="GK86" s="82"/>
      <c r="GL86" s="82"/>
      <c r="GM86" s="82"/>
      <c r="GN86" s="82"/>
    </row>
    <row r="87" spans="1:196" s="271" customFormat="1" ht="69" customHeight="1" thickBot="1" x14ac:dyDescent="0.3">
      <c r="A87" s="147">
        <v>6</v>
      </c>
      <c r="B87" s="118" t="s">
        <v>16</v>
      </c>
      <c r="C87" s="118" t="s">
        <v>140</v>
      </c>
      <c r="D87" s="118" t="s">
        <v>51</v>
      </c>
      <c r="E87" s="267" t="s">
        <v>117</v>
      </c>
      <c r="F87" s="108">
        <v>43766.400000000001</v>
      </c>
      <c r="G87" s="120">
        <v>12069.1</v>
      </c>
      <c r="H87" s="120">
        <v>11148.8</v>
      </c>
      <c r="I87" s="268">
        <f t="shared" si="9"/>
        <v>4.620006075029514E-2</v>
      </c>
      <c r="J87" s="120">
        <f t="shared" si="18"/>
        <v>-920.30000000000109</v>
      </c>
      <c r="K87" s="148">
        <f t="shared" si="77"/>
        <v>0.92374742110016483</v>
      </c>
      <c r="L87" s="121">
        <v>96.9</v>
      </c>
      <c r="M87" s="120">
        <v>96.9</v>
      </c>
      <c r="N87" s="120">
        <v>60</v>
      </c>
      <c r="O87" s="120"/>
      <c r="P87" s="120">
        <f t="shared" si="11"/>
        <v>-60</v>
      </c>
      <c r="Q87" s="224">
        <f t="shared" si="74"/>
        <v>0</v>
      </c>
      <c r="R87" s="269">
        <f t="shared" si="4"/>
        <v>43863.3</v>
      </c>
      <c r="S87" s="120">
        <f t="shared" si="5"/>
        <v>43863.3</v>
      </c>
      <c r="T87" s="120">
        <f t="shared" si="6"/>
        <v>12129.1</v>
      </c>
      <c r="U87" s="120">
        <f t="shared" si="6"/>
        <v>11148.8</v>
      </c>
      <c r="V87" s="120">
        <f t="shared" si="7"/>
        <v>-980.30000000000109</v>
      </c>
      <c r="W87" s="148">
        <f t="shared" si="76"/>
        <v>0.91917784501735489</v>
      </c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270"/>
      <c r="GF87" s="270"/>
      <c r="GG87" s="270"/>
      <c r="GH87" s="270"/>
      <c r="GI87" s="270"/>
      <c r="GJ87" s="270"/>
      <c r="GK87" s="270"/>
      <c r="GL87" s="270"/>
      <c r="GM87" s="270"/>
      <c r="GN87" s="270"/>
    </row>
    <row r="88" spans="1:196" s="117" customFormat="1" ht="39" customHeight="1" thickBot="1" x14ac:dyDescent="0.3">
      <c r="A88" s="147">
        <v>7</v>
      </c>
      <c r="B88" s="118" t="s">
        <v>16</v>
      </c>
      <c r="C88" s="118" t="s">
        <v>141</v>
      </c>
      <c r="D88" s="118" t="s">
        <v>51</v>
      </c>
      <c r="E88" s="267" t="s">
        <v>227</v>
      </c>
      <c r="F88" s="108">
        <v>52737.9</v>
      </c>
      <c r="G88" s="120">
        <v>17183.5</v>
      </c>
      <c r="H88" s="272">
        <v>12779.8</v>
      </c>
      <c r="I88" s="268">
        <f t="shared" ref="I88:I154" si="85">H88/$H$11</f>
        <v>5.295884188223144E-2</v>
      </c>
      <c r="J88" s="120">
        <f t="shared" ref="J88:J151" si="86">H88-G88</f>
        <v>-4403.7000000000007</v>
      </c>
      <c r="K88" s="148">
        <f t="shared" si="77"/>
        <v>0.74372508511071667</v>
      </c>
      <c r="L88" s="121"/>
      <c r="M88" s="120">
        <v>1238.8</v>
      </c>
      <c r="N88" s="120">
        <v>1238.8</v>
      </c>
      <c r="O88" s="120">
        <v>1238.8</v>
      </c>
      <c r="P88" s="120">
        <f t="shared" ref="P88:P153" si="87">O88-N88</f>
        <v>0</v>
      </c>
      <c r="Q88" s="224">
        <f t="shared" si="74"/>
        <v>1</v>
      </c>
      <c r="R88" s="269">
        <f t="shared" ref="R88:R167" si="88">SUM(F88,L88)</f>
        <v>52737.9</v>
      </c>
      <c r="S88" s="120">
        <f t="shared" ref="S88:U173" si="89">SUM(F88,M88)</f>
        <v>53976.700000000004</v>
      </c>
      <c r="T88" s="120">
        <f t="shared" ref="T88:U167" si="90">SUM(G88,N88)</f>
        <v>18422.3</v>
      </c>
      <c r="U88" s="120">
        <f t="shared" si="90"/>
        <v>14018.599999999999</v>
      </c>
      <c r="V88" s="120">
        <f t="shared" ref="V88:V167" si="91">U88-T88</f>
        <v>-4403.7000000000007</v>
      </c>
      <c r="W88" s="148">
        <f t="shared" si="76"/>
        <v>0.76095818654565384</v>
      </c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</row>
    <row r="89" spans="1:196" s="117" customFormat="1" ht="26.25" customHeight="1" thickBot="1" x14ac:dyDescent="0.35">
      <c r="A89" s="147">
        <v>8</v>
      </c>
      <c r="B89" s="118" t="s">
        <v>16</v>
      </c>
      <c r="C89" s="118" t="s">
        <v>50</v>
      </c>
      <c r="D89" s="118" t="s">
        <v>85</v>
      </c>
      <c r="E89" s="273" t="s">
        <v>178</v>
      </c>
      <c r="F89" s="108">
        <v>2948.9</v>
      </c>
      <c r="G89" s="120">
        <v>789</v>
      </c>
      <c r="H89" s="120">
        <v>626.5</v>
      </c>
      <c r="I89" s="268">
        <f t="shared" si="85"/>
        <v>2.5961841687051441E-3</v>
      </c>
      <c r="J89" s="120">
        <f t="shared" si="86"/>
        <v>-162.5</v>
      </c>
      <c r="K89" s="148">
        <f t="shared" si="77"/>
        <v>0.79404309252217997</v>
      </c>
      <c r="L89" s="121"/>
      <c r="M89" s="120"/>
      <c r="N89" s="120"/>
      <c r="O89" s="120"/>
      <c r="P89" s="120">
        <f t="shared" si="87"/>
        <v>0</v>
      </c>
      <c r="Q89" s="224" t="str">
        <f t="shared" si="74"/>
        <v/>
      </c>
      <c r="R89" s="269">
        <f t="shared" si="88"/>
        <v>2948.9</v>
      </c>
      <c r="S89" s="120">
        <f t="shared" si="89"/>
        <v>2948.9</v>
      </c>
      <c r="T89" s="120">
        <f t="shared" si="90"/>
        <v>789</v>
      </c>
      <c r="U89" s="120">
        <f t="shared" si="90"/>
        <v>626.5</v>
      </c>
      <c r="V89" s="120">
        <f t="shared" si="91"/>
        <v>-162.5</v>
      </c>
      <c r="W89" s="148">
        <f t="shared" si="76"/>
        <v>0.79404309252217997</v>
      </c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5"/>
      <c r="FJ89" s="115"/>
      <c r="FK89" s="115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</row>
    <row r="90" spans="1:196" s="5" customFormat="1" ht="27.75" customHeight="1" thickBot="1" x14ac:dyDescent="0.35">
      <c r="A90" s="138">
        <v>9</v>
      </c>
      <c r="B90" s="48"/>
      <c r="C90" s="48" t="s">
        <v>320</v>
      </c>
      <c r="D90" s="48" t="s">
        <v>141</v>
      </c>
      <c r="E90" s="171" t="s">
        <v>321</v>
      </c>
      <c r="F90" s="18">
        <v>14.2</v>
      </c>
      <c r="G90" s="12">
        <v>4.5999999999999996</v>
      </c>
      <c r="H90" s="12"/>
      <c r="I90" s="21">
        <f t="shared" si="85"/>
        <v>0</v>
      </c>
      <c r="J90" s="12">
        <f t="shared" si="86"/>
        <v>-4.5999999999999996</v>
      </c>
      <c r="K90" s="139">
        <f t="shared" si="77"/>
        <v>0</v>
      </c>
      <c r="L90" s="134"/>
      <c r="M90" s="12"/>
      <c r="N90" s="12"/>
      <c r="O90" s="12"/>
      <c r="P90" s="12"/>
      <c r="Q90" s="189"/>
      <c r="R90" s="187">
        <f t="shared" si="88"/>
        <v>14.2</v>
      </c>
      <c r="S90" s="12">
        <f t="shared" si="89"/>
        <v>14.2</v>
      </c>
      <c r="T90" s="12">
        <f t="shared" si="90"/>
        <v>4.5999999999999996</v>
      </c>
      <c r="U90" s="12">
        <f t="shared" si="90"/>
        <v>0</v>
      </c>
      <c r="V90" s="12">
        <f t="shared" si="91"/>
        <v>-4.5999999999999996</v>
      </c>
      <c r="W90" s="139">
        <f t="shared" si="76"/>
        <v>0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s="5" customFormat="1" ht="30" customHeight="1" thickBot="1" x14ac:dyDescent="0.35">
      <c r="A91" s="138">
        <v>10</v>
      </c>
      <c r="B91" s="48" t="s">
        <v>30</v>
      </c>
      <c r="C91" s="48" t="s">
        <v>109</v>
      </c>
      <c r="D91" s="48"/>
      <c r="E91" s="158" t="s">
        <v>75</v>
      </c>
      <c r="F91" s="18">
        <f>SUM(F92:F98,F100:F103)</f>
        <v>67876</v>
      </c>
      <c r="G91" s="12">
        <f t="shared" ref="G91" si="92">SUM(G92:G98,G100:G103)</f>
        <v>20653.400000000001</v>
      </c>
      <c r="H91" s="12">
        <f t="shared" ref="H91" si="93">SUM(H92:H98,H100:H103)</f>
        <v>16312.5</v>
      </c>
      <c r="I91" s="21">
        <f t="shared" si="85"/>
        <v>6.759817119234264E-2</v>
      </c>
      <c r="J91" s="12">
        <f t="shared" si="86"/>
        <v>-4340.9000000000015</v>
      </c>
      <c r="K91" s="139">
        <f t="shared" si="77"/>
        <v>0.78982153059544669</v>
      </c>
      <c r="L91" s="134">
        <f>SUM(L92:L98,L100:L103)</f>
        <v>0</v>
      </c>
      <c r="M91" s="12">
        <f t="shared" ref="M91:O91" si="94">SUM(M92:M98,M100:M103)</f>
        <v>0</v>
      </c>
      <c r="N91" s="12">
        <f t="shared" si="94"/>
        <v>0</v>
      </c>
      <c r="O91" s="12">
        <f t="shared" si="94"/>
        <v>0</v>
      </c>
      <c r="P91" s="12">
        <f t="shared" si="87"/>
        <v>0</v>
      </c>
      <c r="Q91" s="189" t="str">
        <f t="shared" si="74"/>
        <v/>
      </c>
      <c r="R91" s="187">
        <f>SUM(R92:R98,R100:R103)</f>
        <v>67876</v>
      </c>
      <c r="S91" s="12">
        <f t="shared" ref="S91" si="95">SUM(S92:S98,S100:S103)</f>
        <v>67876</v>
      </c>
      <c r="T91" s="12">
        <f t="shared" ref="T91" si="96">SUM(T92:T98,T100:T103)</f>
        <v>20653.400000000001</v>
      </c>
      <c r="U91" s="12">
        <f t="shared" si="90"/>
        <v>16312.5</v>
      </c>
      <c r="V91" s="12">
        <f t="shared" si="91"/>
        <v>-4340.9000000000015</v>
      </c>
      <c r="W91" s="139">
        <f t="shared" si="76"/>
        <v>0.78982153059544669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9"/>
      <c r="GF91" s="9"/>
      <c r="GG91" s="9"/>
      <c r="GH91" s="9"/>
      <c r="GI91" s="9"/>
      <c r="GJ91" s="9"/>
      <c r="GK91" s="9"/>
      <c r="GL91" s="9"/>
      <c r="GM91" s="9"/>
      <c r="GN91" s="9"/>
    </row>
    <row r="92" spans="1:196" ht="31.5" hidden="1" customHeight="1" x14ac:dyDescent="0.25">
      <c r="A92" s="140"/>
      <c r="B92" s="52"/>
      <c r="C92" s="71" t="s">
        <v>156</v>
      </c>
      <c r="D92" s="71" t="s">
        <v>72</v>
      </c>
      <c r="E92" s="164" t="s">
        <v>157</v>
      </c>
      <c r="F92" s="20"/>
      <c r="G92" s="13"/>
      <c r="H92" s="13"/>
      <c r="I92" s="17">
        <f t="shared" si="85"/>
        <v>0</v>
      </c>
      <c r="J92" s="13">
        <f t="shared" ref="J92:J103" si="97">H92-G92</f>
        <v>0</v>
      </c>
      <c r="K92" s="141" t="str">
        <f t="shared" si="77"/>
        <v/>
      </c>
      <c r="L92" s="176"/>
      <c r="M92" s="13"/>
      <c r="N92" s="13"/>
      <c r="O92" s="13"/>
      <c r="P92" s="13">
        <f t="shared" si="87"/>
        <v>0</v>
      </c>
      <c r="Q92" s="190" t="str">
        <f t="shared" si="74"/>
        <v/>
      </c>
      <c r="R92" s="194">
        <f t="shared" si="88"/>
        <v>0</v>
      </c>
      <c r="S92" s="13">
        <f t="shared" si="89"/>
        <v>0</v>
      </c>
      <c r="T92" s="13">
        <f t="shared" si="90"/>
        <v>0</v>
      </c>
      <c r="U92" s="13">
        <f t="shared" si="90"/>
        <v>0</v>
      </c>
      <c r="V92" s="13">
        <f t="shared" si="91"/>
        <v>0</v>
      </c>
      <c r="W92" s="141" t="str">
        <f t="shared" si="76"/>
        <v/>
      </c>
      <c r="X92" s="7"/>
      <c r="Y92" s="75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6" customHeight="1" x14ac:dyDescent="0.25">
      <c r="A93" s="140"/>
      <c r="B93" s="52"/>
      <c r="C93" s="71" t="s">
        <v>332</v>
      </c>
      <c r="D93" s="71" t="s">
        <v>73</v>
      </c>
      <c r="E93" s="164" t="s">
        <v>333</v>
      </c>
      <c r="F93" s="20">
        <v>1776.9</v>
      </c>
      <c r="G93" s="13">
        <v>1776.9</v>
      </c>
      <c r="H93" s="13"/>
      <c r="I93" s="17"/>
      <c r="J93" s="13"/>
      <c r="K93" s="141"/>
      <c r="L93" s="176"/>
      <c r="M93" s="13"/>
      <c r="N93" s="13"/>
      <c r="O93" s="13"/>
      <c r="P93" s="13"/>
      <c r="Q93" s="190"/>
      <c r="R93" s="194">
        <f t="shared" si="88"/>
        <v>1776.9</v>
      </c>
      <c r="S93" s="13">
        <f t="shared" si="89"/>
        <v>1776.9</v>
      </c>
      <c r="T93" s="13">
        <f t="shared" si="90"/>
        <v>1776.9</v>
      </c>
      <c r="U93" s="13"/>
      <c r="V93" s="13">
        <f t="shared" si="91"/>
        <v>-1776.9</v>
      </c>
      <c r="W93" s="141">
        <f t="shared" si="76"/>
        <v>0</v>
      </c>
      <c r="X93" s="7"/>
      <c r="Y93" s="75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3.75" hidden="1" customHeight="1" x14ac:dyDescent="0.25">
      <c r="A94" s="140"/>
      <c r="B94" s="52" t="s">
        <v>34</v>
      </c>
      <c r="C94" s="71" t="s">
        <v>152</v>
      </c>
      <c r="D94" s="71" t="s">
        <v>73</v>
      </c>
      <c r="E94" s="164" t="s">
        <v>153</v>
      </c>
      <c r="F94" s="20"/>
      <c r="G94" s="13"/>
      <c r="H94" s="13"/>
      <c r="I94" s="37">
        <f t="shared" si="85"/>
        <v>0</v>
      </c>
      <c r="J94" s="13">
        <f t="shared" si="97"/>
        <v>0</v>
      </c>
      <c r="K94" s="141" t="str">
        <f t="shared" si="77"/>
        <v/>
      </c>
      <c r="L94" s="176"/>
      <c r="M94" s="13"/>
      <c r="N94" s="13"/>
      <c r="O94" s="13"/>
      <c r="P94" s="13">
        <f t="shared" si="87"/>
        <v>0</v>
      </c>
      <c r="Q94" s="190" t="str">
        <f t="shared" si="74"/>
        <v/>
      </c>
      <c r="R94" s="194">
        <f t="shared" si="88"/>
        <v>0</v>
      </c>
      <c r="S94" s="13">
        <f t="shared" si="89"/>
        <v>0</v>
      </c>
      <c r="T94" s="13">
        <f t="shared" si="90"/>
        <v>0</v>
      </c>
      <c r="U94" s="13">
        <f t="shared" si="90"/>
        <v>0</v>
      </c>
      <c r="V94" s="13">
        <f t="shared" si="91"/>
        <v>0</v>
      </c>
      <c r="W94" s="141" t="str">
        <f t="shared" si="76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34.5" hidden="1" customHeight="1" x14ac:dyDescent="0.25">
      <c r="A95" s="140"/>
      <c r="B95" s="52" t="s">
        <v>34</v>
      </c>
      <c r="C95" s="71" t="s">
        <v>154</v>
      </c>
      <c r="D95" s="71" t="s">
        <v>73</v>
      </c>
      <c r="E95" s="164" t="s">
        <v>155</v>
      </c>
      <c r="F95" s="20"/>
      <c r="G95" s="13"/>
      <c r="H95" s="13"/>
      <c r="I95" s="17">
        <f t="shared" si="85"/>
        <v>0</v>
      </c>
      <c r="J95" s="13">
        <f t="shared" si="97"/>
        <v>0</v>
      </c>
      <c r="K95" s="141" t="str">
        <f t="shared" si="77"/>
        <v/>
      </c>
      <c r="L95" s="176"/>
      <c r="M95" s="13"/>
      <c r="N95" s="13"/>
      <c r="O95" s="13"/>
      <c r="P95" s="13">
        <f t="shared" si="87"/>
        <v>0</v>
      </c>
      <c r="Q95" s="190" t="str">
        <f t="shared" si="74"/>
        <v/>
      </c>
      <c r="R95" s="194">
        <f t="shared" si="88"/>
        <v>0</v>
      </c>
      <c r="S95" s="13">
        <f t="shared" si="89"/>
        <v>0</v>
      </c>
      <c r="T95" s="13">
        <f t="shared" si="90"/>
        <v>0</v>
      </c>
      <c r="U95" s="13">
        <f t="shared" si="90"/>
        <v>0</v>
      </c>
      <c r="V95" s="13">
        <f t="shared" si="91"/>
        <v>0</v>
      </c>
      <c r="W95" s="141" t="str">
        <f t="shared" si="7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48.75" hidden="1" customHeight="1" x14ac:dyDescent="0.25">
      <c r="A96" s="140"/>
      <c r="B96" s="52"/>
      <c r="C96" s="71" t="s">
        <v>168</v>
      </c>
      <c r="D96" s="71" t="s">
        <v>73</v>
      </c>
      <c r="E96" s="167" t="s">
        <v>74</v>
      </c>
      <c r="F96" s="20"/>
      <c r="G96" s="13"/>
      <c r="H96" s="13"/>
      <c r="I96" s="37">
        <f t="shared" ref="I96" si="98">H96/$H$11</f>
        <v>0</v>
      </c>
      <c r="J96" s="13">
        <f t="shared" si="97"/>
        <v>0</v>
      </c>
      <c r="K96" s="141" t="str">
        <f t="shared" si="77"/>
        <v/>
      </c>
      <c r="L96" s="176"/>
      <c r="M96" s="13"/>
      <c r="N96" s="13"/>
      <c r="O96" s="13"/>
      <c r="P96" s="13">
        <f t="shared" si="87"/>
        <v>0</v>
      </c>
      <c r="Q96" s="190" t="str">
        <f t="shared" si="74"/>
        <v/>
      </c>
      <c r="R96" s="194">
        <f t="shared" si="88"/>
        <v>0</v>
      </c>
      <c r="S96" s="13">
        <f t="shared" si="89"/>
        <v>0</v>
      </c>
      <c r="T96" s="13">
        <f t="shared" si="90"/>
        <v>0</v>
      </c>
      <c r="U96" s="13">
        <f t="shared" si="90"/>
        <v>0</v>
      </c>
      <c r="V96" s="13">
        <f t="shared" si="91"/>
        <v>0</v>
      </c>
      <c r="W96" s="141" t="str">
        <f t="shared" si="76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58.5" customHeight="1" x14ac:dyDescent="0.3">
      <c r="A97" s="140"/>
      <c r="B97" s="52" t="s">
        <v>34</v>
      </c>
      <c r="C97" s="208" t="s">
        <v>182</v>
      </c>
      <c r="D97" s="208" t="s">
        <v>73</v>
      </c>
      <c r="E97" s="216" t="s">
        <v>183</v>
      </c>
      <c r="F97" s="20">
        <v>17900.099999999999</v>
      </c>
      <c r="G97" s="13">
        <v>4475</v>
      </c>
      <c r="H97" s="13">
        <v>4475</v>
      </c>
      <c r="I97" s="17">
        <f t="shared" si="85"/>
        <v>1.8544172633608171E-2</v>
      </c>
      <c r="J97" s="13">
        <f t="shared" si="97"/>
        <v>0</v>
      </c>
      <c r="K97" s="141">
        <f t="shared" si="77"/>
        <v>1</v>
      </c>
      <c r="L97" s="176"/>
      <c r="M97" s="13"/>
      <c r="N97" s="13"/>
      <c r="O97" s="13"/>
      <c r="P97" s="13">
        <f t="shared" si="87"/>
        <v>0</v>
      </c>
      <c r="Q97" s="190" t="str">
        <f t="shared" si="74"/>
        <v/>
      </c>
      <c r="R97" s="194">
        <f t="shared" si="88"/>
        <v>17900.099999999999</v>
      </c>
      <c r="S97" s="13">
        <f t="shared" si="89"/>
        <v>17900.099999999999</v>
      </c>
      <c r="T97" s="13">
        <f t="shared" si="90"/>
        <v>4475</v>
      </c>
      <c r="U97" s="13">
        <f t="shared" si="90"/>
        <v>4475</v>
      </c>
      <c r="V97" s="13">
        <f t="shared" si="91"/>
        <v>0</v>
      </c>
      <c r="W97" s="141">
        <f t="shared" si="76"/>
        <v>1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ht="27" customHeight="1" x14ac:dyDescent="0.3">
      <c r="A98" s="140"/>
      <c r="B98" s="52" t="s">
        <v>17</v>
      </c>
      <c r="C98" s="208" t="s">
        <v>142</v>
      </c>
      <c r="D98" s="208" t="s">
        <v>73</v>
      </c>
      <c r="E98" s="217" t="s">
        <v>143</v>
      </c>
      <c r="F98" s="26">
        <v>48199</v>
      </c>
      <c r="G98" s="27">
        <v>14401.5</v>
      </c>
      <c r="H98" s="27">
        <v>11837.5</v>
      </c>
      <c r="I98" s="17">
        <f t="shared" si="85"/>
        <v>4.9053998558734463E-2</v>
      </c>
      <c r="J98" s="13">
        <f t="shared" si="97"/>
        <v>-2564</v>
      </c>
      <c r="K98" s="141">
        <f t="shared" si="77"/>
        <v>0.821962989966323</v>
      </c>
      <c r="L98" s="176"/>
      <c r="M98" s="13"/>
      <c r="N98" s="13"/>
      <c r="O98" s="13"/>
      <c r="P98" s="13">
        <f t="shared" si="87"/>
        <v>0</v>
      </c>
      <c r="Q98" s="190" t="str">
        <f t="shared" si="74"/>
        <v/>
      </c>
      <c r="R98" s="194">
        <f t="shared" si="88"/>
        <v>48199</v>
      </c>
      <c r="S98" s="13">
        <f t="shared" si="89"/>
        <v>48199</v>
      </c>
      <c r="T98" s="13">
        <f t="shared" si="90"/>
        <v>14401.5</v>
      </c>
      <c r="U98" s="13">
        <f t="shared" si="90"/>
        <v>11837.5</v>
      </c>
      <c r="V98" s="13">
        <f t="shared" si="91"/>
        <v>-2564</v>
      </c>
      <c r="W98" s="141">
        <f t="shared" si="76"/>
        <v>0.821962989966323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9" customFormat="1" ht="69" hidden="1" customHeight="1" x14ac:dyDescent="0.3">
      <c r="A99" s="142"/>
      <c r="B99" s="55"/>
      <c r="C99" s="204"/>
      <c r="D99" s="204"/>
      <c r="E99" s="205" t="s">
        <v>292</v>
      </c>
      <c r="F99" s="24"/>
      <c r="G99" s="25"/>
      <c r="H99" s="25"/>
      <c r="I99" s="38">
        <f t="shared" si="85"/>
        <v>0</v>
      </c>
      <c r="J99" s="25">
        <f t="shared" si="97"/>
        <v>0</v>
      </c>
      <c r="K99" s="141" t="str">
        <f t="shared" si="77"/>
        <v/>
      </c>
      <c r="L99" s="177"/>
      <c r="M99" s="25"/>
      <c r="N99" s="25"/>
      <c r="O99" s="41"/>
      <c r="P99" s="13">
        <f t="shared" si="87"/>
        <v>0</v>
      </c>
      <c r="Q99" s="190" t="str">
        <f t="shared" si="74"/>
        <v/>
      </c>
      <c r="R99" s="195">
        <f t="shared" si="88"/>
        <v>0</v>
      </c>
      <c r="S99" s="25">
        <f t="shared" si="89"/>
        <v>0</v>
      </c>
      <c r="T99" s="25">
        <f t="shared" si="90"/>
        <v>0</v>
      </c>
      <c r="U99" s="13">
        <f t="shared" si="90"/>
        <v>0</v>
      </c>
      <c r="V99" s="13">
        <f t="shared" si="91"/>
        <v>0</v>
      </c>
      <c r="W99" s="141" t="str">
        <f t="shared" si="76"/>
        <v/>
      </c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8"/>
      <c r="GF99" s="58"/>
      <c r="GG99" s="58"/>
      <c r="GH99" s="58"/>
      <c r="GI99" s="58"/>
      <c r="GJ99" s="58"/>
      <c r="GK99" s="58"/>
      <c r="GL99" s="58"/>
      <c r="GM99" s="58"/>
      <c r="GN99" s="58"/>
    </row>
    <row r="100" spans="1:196" s="59" customFormat="1" ht="135.6" hidden="1" customHeight="1" x14ac:dyDescent="0.3">
      <c r="A100" s="142"/>
      <c r="B100" s="55" t="s">
        <v>17</v>
      </c>
      <c r="C100" s="212" t="s">
        <v>291</v>
      </c>
      <c r="D100" s="212" t="s">
        <v>271</v>
      </c>
      <c r="E100" s="218" t="s">
        <v>294</v>
      </c>
      <c r="F100" s="28"/>
      <c r="G100" s="29"/>
      <c r="H100" s="29"/>
      <c r="I100" s="38">
        <f t="shared" ref="I100:I102" si="99">H100/$H$11</f>
        <v>0</v>
      </c>
      <c r="J100" s="25">
        <f t="shared" si="97"/>
        <v>0</v>
      </c>
      <c r="K100" s="141" t="str">
        <f t="shared" si="77"/>
        <v/>
      </c>
      <c r="L100" s="177"/>
      <c r="M100" s="25"/>
      <c r="N100" s="25"/>
      <c r="O100" s="41"/>
      <c r="P100" s="25">
        <f t="shared" si="87"/>
        <v>0</v>
      </c>
      <c r="Q100" s="190" t="str">
        <f t="shared" si="74"/>
        <v/>
      </c>
      <c r="R100" s="195">
        <f t="shared" si="88"/>
        <v>0</v>
      </c>
      <c r="S100" s="25">
        <f t="shared" si="89"/>
        <v>0</v>
      </c>
      <c r="T100" s="25">
        <f t="shared" si="90"/>
        <v>0</v>
      </c>
      <c r="U100" s="13">
        <f t="shared" si="90"/>
        <v>0</v>
      </c>
      <c r="V100" s="25">
        <f t="shared" si="91"/>
        <v>0</v>
      </c>
      <c r="W100" s="141" t="str">
        <f t="shared" si="76"/>
        <v/>
      </c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</row>
    <row r="101" spans="1:196" ht="38.25" hidden="1" customHeight="1" x14ac:dyDescent="0.3">
      <c r="A101" s="140"/>
      <c r="B101" s="52" t="s">
        <v>17</v>
      </c>
      <c r="C101" s="208" t="s">
        <v>174</v>
      </c>
      <c r="D101" s="208" t="s">
        <v>72</v>
      </c>
      <c r="E101" s="217" t="s">
        <v>175</v>
      </c>
      <c r="F101" s="26"/>
      <c r="G101" s="27"/>
      <c r="H101" s="27"/>
      <c r="I101" s="17">
        <f t="shared" si="99"/>
        <v>0</v>
      </c>
      <c r="J101" s="13">
        <f t="shared" si="97"/>
        <v>0</v>
      </c>
      <c r="K101" s="141" t="str">
        <f t="shared" si="77"/>
        <v/>
      </c>
      <c r="L101" s="176"/>
      <c r="M101" s="13"/>
      <c r="N101" s="13"/>
      <c r="O101" s="13"/>
      <c r="P101" s="13">
        <f t="shared" si="87"/>
        <v>0</v>
      </c>
      <c r="Q101" s="190" t="str">
        <f t="shared" si="74"/>
        <v/>
      </c>
      <c r="R101" s="194">
        <f t="shared" si="88"/>
        <v>0</v>
      </c>
      <c r="S101" s="13">
        <f t="shared" si="89"/>
        <v>0</v>
      </c>
      <c r="T101" s="13">
        <f t="shared" si="90"/>
        <v>0</v>
      </c>
      <c r="U101" s="13">
        <f t="shared" si="90"/>
        <v>0</v>
      </c>
      <c r="V101" s="13">
        <f t="shared" si="91"/>
        <v>0</v>
      </c>
      <c r="W101" s="141" t="str">
        <f t="shared" si="76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9" customFormat="1" ht="121.15" hidden="1" customHeight="1" x14ac:dyDescent="0.3">
      <c r="A102" s="142"/>
      <c r="B102" s="55" t="s">
        <v>17</v>
      </c>
      <c r="C102" s="72" t="s">
        <v>202</v>
      </c>
      <c r="D102" s="72" t="s">
        <v>72</v>
      </c>
      <c r="E102" s="169" t="s">
        <v>290</v>
      </c>
      <c r="F102" s="28"/>
      <c r="G102" s="29"/>
      <c r="H102" s="29"/>
      <c r="I102" s="38">
        <f t="shared" si="99"/>
        <v>0</v>
      </c>
      <c r="J102" s="25">
        <f t="shared" si="97"/>
        <v>0</v>
      </c>
      <c r="K102" s="141" t="str">
        <f t="shared" si="77"/>
        <v/>
      </c>
      <c r="L102" s="177"/>
      <c r="M102" s="25"/>
      <c r="N102" s="25"/>
      <c r="O102" s="25"/>
      <c r="P102" s="25">
        <f t="shared" si="87"/>
        <v>0</v>
      </c>
      <c r="Q102" s="190" t="str">
        <f t="shared" si="74"/>
        <v/>
      </c>
      <c r="R102" s="195">
        <f t="shared" si="88"/>
        <v>0</v>
      </c>
      <c r="S102" s="25">
        <f t="shared" si="89"/>
        <v>0</v>
      </c>
      <c r="T102" s="25">
        <f t="shared" si="90"/>
        <v>0</v>
      </c>
      <c r="U102" s="13">
        <f t="shared" si="90"/>
        <v>0</v>
      </c>
      <c r="V102" s="46">
        <f t="shared" si="91"/>
        <v>0</v>
      </c>
      <c r="W102" s="141" t="str">
        <f t="shared" si="76"/>
        <v/>
      </c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</row>
    <row r="103" spans="1:196" ht="36.6" hidden="1" customHeight="1" x14ac:dyDescent="0.25">
      <c r="A103" s="140"/>
      <c r="B103" s="52" t="s">
        <v>17</v>
      </c>
      <c r="C103" s="71" t="s">
        <v>269</v>
      </c>
      <c r="D103" s="71" t="s">
        <v>271</v>
      </c>
      <c r="E103" s="168" t="s">
        <v>270</v>
      </c>
      <c r="F103" s="26"/>
      <c r="G103" s="27"/>
      <c r="H103" s="27"/>
      <c r="I103" s="37">
        <f t="shared" ref="I103" si="100">H103/$H$11</f>
        <v>0</v>
      </c>
      <c r="J103" s="13">
        <f t="shared" si="97"/>
        <v>0</v>
      </c>
      <c r="K103" s="141" t="str">
        <f t="shared" si="77"/>
        <v/>
      </c>
      <c r="L103" s="176"/>
      <c r="M103" s="13"/>
      <c r="N103" s="13"/>
      <c r="O103" s="13"/>
      <c r="P103" s="13">
        <f t="shared" ref="P103" si="101">O103-N103</f>
        <v>0</v>
      </c>
      <c r="Q103" s="190" t="str">
        <f t="shared" si="74"/>
        <v/>
      </c>
      <c r="R103" s="194">
        <f t="shared" ref="R103:R104" si="102">SUM(F103,L103)</f>
        <v>0</v>
      </c>
      <c r="S103" s="13">
        <f t="shared" ref="S103:S104" si="103">SUM(F103,M103)</f>
        <v>0</v>
      </c>
      <c r="T103" s="13">
        <f t="shared" ref="T103:T104" si="104">SUM(G103,N103)</f>
        <v>0</v>
      </c>
      <c r="U103" s="13">
        <f t="shared" si="90"/>
        <v>0</v>
      </c>
      <c r="V103" s="13">
        <f t="shared" ref="V103" si="105">U103-T103</f>
        <v>0</v>
      </c>
      <c r="W103" s="141" t="str">
        <f t="shared" si="76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</row>
    <row r="104" spans="1:196" s="5" customFormat="1" ht="31.5" customHeight="1" thickBot="1" x14ac:dyDescent="0.35">
      <c r="A104" s="138">
        <v>11</v>
      </c>
      <c r="B104" s="48" t="s">
        <v>30</v>
      </c>
      <c r="C104" s="48" t="s">
        <v>264</v>
      </c>
      <c r="D104" s="48"/>
      <c r="E104" s="158" t="s">
        <v>265</v>
      </c>
      <c r="F104" s="18">
        <f>F105+F106+F107+F109+F110+F111+F112+F113+F114+F115+F118+F119+F121+F122+F130+F135+F137+F138+F139</f>
        <v>2164</v>
      </c>
      <c r="G104" s="12">
        <f>G105+G106+G107+G109+G110+G111+G112+G113+G114+G115+G118+G119+G121+G122+G130+G135+G137+G138+G139</f>
        <v>1979.8</v>
      </c>
      <c r="H104" s="129">
        <f>H105+H106+H107+H109+H110+H111+H112+H113+H114+H115+H118+H119+H121+H122+H130+H135+H137+H138+H139</f>
        <v>319.10000000000002</v>
      </c>
      <c r="I104" s="21">
        <f t="shared" ref="I104" si="106">H104/$H$11</f>
        <v>1.3223341871249983E-3</v>
      </c>
      <c r="J104" s="12">
        <f t="shared" ref="J104" si="107">H104-G104</f>
        <v>-1660.6999999999998</v>
      </c>
      <c r="K104" s="139">
        <f t="shared" si="77"/>
        <v>0.16117789675724822</v>
      </c>
      <c r="L104" s="129">
        <f>L105+L106+L107+L109+L110+L111+L112+L113+L114+L115+L118+L119+L121+L122+L135+L137+L138+L139</f>
        <v>0</v>
      </c>
      <c r="M104" s="12">
        <f t="shared" ref="M104:O104" si="108">M105+M106+M107+M109+M110+M111+M112+M113+M114+M115+M118+M119+M121+M122+M135+M137+M138+M139</f>
        <v>0</v>
      </c>
      <c r="N104" s="12">
        <f t="shared" si="108"/>
        <v>0</v>
      </c>
      <c r="O104" s="12">
        <f t="shared" si="108"/>
        <v>0</v>
      </c>
      <c r="P104" s="12">
        <f t="shared" ref="P104" si="109">O104-N104</f>
        <v>0</v>
      </c>
      <c r="Q104" s="189" t="str">
        <f t="shared" si="74"/>
        <v/>
      </c>
      <c r="R104" s="187">
        <f t="shared" si="102"/>
        <v>2164</v>
      </c>
      <c r="S104" s="12">
        <f t="shared" si="103"/>
        <v>2164</v>
      </c>
      <c r="T104" s="12">
        <f t="shared" si="104"/>
        <v>1979.8</v>
      </c>
      <c r="U104" s="12">
        <f>U105+U106+U107+U109+U110+U111+U112+U113+U114+U115+U118+U119+U121+U122+U135+U137+U138+U139</f>
        <v>319.10000000000002</v>
      </c>
      <c r="V104" s="12">
        <f t="shared" ref="V104" si="110">U104-T104</f>
        <v>-1660.6999999999998</v>
      </c>
      <c r="W104" s="139">
        <f t="shared" si="76"/>
        <v>0.16117789675724822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1.5" hidden="1" customHeight="1" thickBot="1" x14ac:dyDescent="0.3">
      <c r="A105" s="140"/>
      <c r="B105" s="84">
        <v>180404</v>
      </c>
      <c r="C105" s="71" t="s">
        <v>203</v>
      </c>
      <c r="D105" s="71" t="s">
        <v>205</v>
      </c>
      <c r="E105" s="164" t="s">
        <v>204</v>
      </c>
      <c r="F105" s="19"/>
      <c r="G105" s="15"/>
      <c r="H105" s="15"/>
      <c r="I105" s="37">
        <f t="shared" si="85"/>
        <v>0</v>
      </c>
      <c r="J105" s="13">
        <f t="shared" si="86"/>
        <v>0</v>
      </c>
      <c r="K105" s="141" t="str">
        <f t="shared" si="77"/>
        <v/>
      </c>
      <c r="L105" s="179"/>
      <c r="M105" s="13"/>
      <c r="N105" s="13"/>
      <c r="O105" s="15"/>
      <c r="P105" s="13">
        <f t="shared" si="87"/>
        <v>0</v>
      </c>
      <c r="Q105" s="190" t="str">
        <f t="shared" si="74"/>
        <v/>
      </c>
      <c r="R105" s="194">
        <f t="shared" si="88"/>
        <v>0</v>
      </c>
      <c r="S105" s="13">
        <f t="shared" si="89"/>
        <v>0</v>
      </c>
      <c r="T105" s="13">
        <f t="shared" si="90"/>
        <v>0</v>
      </c>
      <c r="U105" s="13">
        <f t="shared" si="90"/>
        <v>0</v>
      </c>
      <c r="V105" s="13">
        <f>U105-T105</f>
        <v>0</v>
      </c>
      <c r="W105" s="141" t="str">
        <f t="shared" si="76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42" hidden="1" customHeight="1" thickBot="1" x14ac:dyDescent="0.35">
      <c r="A106" s="140"/>
      <c r="B106" s="84">
        <v>180404</v>
      </c>
      <c r="C106" s="208" t="s">
        <v>77</v>
      </c>
      <c r="D106" s="208" t="s">
        <v>158</v>
      </c>
      <c r="E106" s="211" t="s">
        <v>159</v>
      </c>
      <c r="F106" s="19"/>
      <c r="G106" s="15"/>
      <c r="H106" s="15"/>
      <c r="I106" s="17">
        <f t="shared" si="85"/>
        <v>0</v>
      </c>
      <c r="J106" s="13">
        <f t="shared" si="86"/>
        <v>0</v>
      </c>
      <c r="K106" s="141" t="str">
        <f t="shared" si="77"/>
        <v/>
      </c>
      <c r="L106" s="179"/>
      <c r="M106" s="13"/>
      <c r="N106" s="13"/>
      <c r="O106" s="15"/>
      <c r="P106" s="13">
        <f t="shared" si="87"/>
        <v>0</v>
      </c>
      <c r="Q106" s="190" t="str">
        <f t="shared" si="74"/>
        <v/>
      </c>
      <c r="R106" s="194">
        <f t="shared" si="88"/>
        <v>0</v>
      </c>
      <c r="S106" s="13">
        <f t="shared" si="89"/>
        <v>0</v>
      </c>
      <c r="T106" s="13">
        <f t="shared" si="90"/>
        <v>0</v>
      </c>
      <c r="U106" s="13">
        <f t="shared" si="90"/>
        <v>0</v>
      </c>
      <c r="V106" s="13">
        <f t="shared" si="91"/>
        <v>0</v>
      </c>
      <c r="W106" s="141" t="str">
        <f t="shared" si="76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23.25" hidden="1" customHeight="1" thickBot="1" x14ac:dyDescent="0.35">
      <c r="A107" s="140"/>
      <c r="B107" s="84">
        <v>180404</v>
      </c>
      <c r="C107" s="208" t="s">
        <v>179</v>
      </c>
      <c r="D107" s="208" t="s">
        <v>158</v>
      </c>
      <c r="E107" s="211" t="s">
        <v>180</v>
      </c>
      <c r="F107" s="19"/>
      <c r="G107" s="15"/>
      <c r="H107" s="15"/>
      <c r="I107" s="17">
        <f t="shared" si="85"/>
        <v>0</v>
      </c>
      <c r="J107" s="13">
        <f t="shared" si="86"/>
        <v>0</v>
      </c>
      <c r="K107" s="141" t="str">
        <f t="shared" si="77"/>
        <v/>
      </c>
      <c r="L107" s="179"/>
      <c r="M107" s="13"/>
      <c r="N107" s="13"/>
      <c r="O107" s="15"/>
      <c r="P107" s="13">
        <f t="shared" si="87"/>
        <v>0</v>
      </c>
      <c r="Q107" s="190" t="str">
        <f t="shared" si="74"/>
        <v/>
      </c>
      <c r="R107" s="194">
        <f t="shared" si="88"/>
        <v>0</v>
      </c>
      <c r="S107" s="13">
        <f t="shared" si="89"/>
        <v>0</v>
      </c>
      <c r="T107" s="13">
        <f t="shared" si="90"/>
        <v>0</v>
      </c>
      <c r="U107" s="13">
        <f t="shared" si="90"/>
        <v>0</v>
      </c>
      <c r="V107" s="13">
        <f t="shared" si="91"/>
        <v>0</v>
      </c>
      <c r="W107" s="141" t="str">
        <f t="shared" si="76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9" customFormat="1" ht="66.599999999999994" hidden="1" customHeight="1" x14ac:dyDescent="0.3">
      <c r="A108" s="142"/>
      <c r="B108" s="55"/>
      <c r="C108" s="204"/>
      <c r="D108" s="204"/>
      <c r="E108" s="205" t="s">
        <v>283</v>
      </c>
      <c r="F108" s="24"/>
      <c r="G108" s="25"/>
      <c r="H108" s="25"/>
      <c r="I108" s="38">
        <f t="shared" si="85"/>
        <v>0</v>
      </c>
      <c r="J108" s="25">
        <f t="shared" si="86"/>
        <v>0</v>
      </c>
      <c r="K108" s="141" t="str">
        <f t="shared" si="77"/>
        <v/>
      </c>
      <c r="L108" s="131"/>
      <c r="M108" s="25"/>
      <c r="N108" s="25"/>
      <c r="O108" s="25"/>
      <c r="P108" s="25">
        <f t="shared" si="87"/>
        <v>0</v>
      </c>
      <c r="Q108" s="190" t="str">
        <f t="shared" si="74"/>
        <v/>
      </c>
      <c r="R108" s="195">
        <f t="shared" si="88"/>
        <v>0</v>
      </c>
      <c r="S108" s="25">
        <f t="shared" si="89"/>
        <v>0</v>
      </c>
      <c r="T108" s="25">
        <f t="shared" si="90"/>
        <v>0</v>
      </c>
      <c r="U108" s="13">
        <f t="shared" si="90"/>
        <v>0</v>
      </c>
      <c r="V108" s="25">
        <f t="shared" si="91"/>
        <v>0</v>
      </c>
      <c r="W108" s="141" t="str">
        <f t="shared" si="76"/>
        <v/>
      </c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</row>
    <row r="109" spans="1:196" s="5" customFormat="1" ht="25.9" hidden="1" customHeight="1" thickBot="1" x14ac:dyDescent="0.35">
      <c r="A109" s="140"/>
      <c r="B109" s="84"/>
      <c r="C109" s="208" t="s">
        <v>224</v>
      </c>
      <c r="D109" s="208" t="s">
        <v>158</v>
      </c>
      <c r="E109" s="211" t="s">
        <v>225</v>
      </c>
      <c r="F109" s="19"/>
      <c r="G109" s="15"/>
      <c r="H109" s="15"/>
      <c r="I109" s="17">
        <f t="shared" si="85"/>
        <v>0</v>
      </c>
      <c r="J109" s="13">
        <f t="shared" si="86"/>
        <v>0</v>
      </c>
      <c r="K109" s="141" t="str">
        <f t="shared" si="77"/>
        <v/>
      </c>
      <c r="L109" s="179"/>
      <c r="M109" s="13"/>
      <c r="N109" s="13"/>
      <c r="O109" s="15"/>
      <c r="P109" s="13">
        <f t="shared" si="87"/>
        <v>0</v>
      </c>
      <c r="Q109" s="190" t="str">
        <f t="shared" si="74"/>
        <v/>
      </c>
      <c r="R109" s="194">
        <f t="shared" si="88"/>
        <v>0</v>
      </c>
      <c r="S109" s="13">
        <f t="shared" si="89"/>
        <v>0</v>
      </c>
      <c r="T109" s="13">
        <f t="shared" si="90"/>
        <v>0</v>
      </c>
      <c r="U109" s="13">
        <f t="shared" si="90"/>
        <v>0</v>
      </c>
      <c r="V109" s="13">
        <f t="shared" si="91"/>
        <v>0</v>
      </c>
      <c r="W109" s="141" t="str">
        <f t="shared" si="7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5.9" hidden="1" customHeight="1" thickBot="1" x14ac:dyDescent="0.35">
      <c r="A110" s="140"/>
      <c r="B110" s="84"/>
      <c r="C110" s="208" t="s">
        <v>249</v>
      </c>
      <c r="D110" s="208" t="s">
        <v>158</v>
      </c>
      <c r="E110" s="211" t="s">
        <v>250</v>
      </c>
      <c r="F110" s="19"/>
      <c r="G110" s="15"/>
      <c r="H110" s="15"/>
      <c r="I110" s="17">
        <f t="shared" ref="I110" si="111">H110/$H$11</f>
        <v>0</v>
      </c>
      <c r="J110" s="13">
        <f t="shared" ref="J110" si="112">H110-G110</f>
        <v>0</v>
      </c>
      <c r="K110" s="141" t="str">
        <f t="shared" si="77"/>
        <v/>
      </c>
      <c r="L110" s="179"/>
      <c r="M110" s="13"/>
      <c r="N110" s="13"/>
      <c r="O110" s="15"/>
      <c r="P110" s="13">
        <f t="shared" ref="P110" si="113">O110-N110</f>
        <v>0</v>
      </c>
      <c r="Q110" s="190" t="str">
        <f t="shared" si="74"/>
        <v/>
      </c>
      <c r="R110" s="194">
        <f t="shared" ref="R110" si="114">SUM(F110,L110)</f>
        <v>0</v>
      </c>
      <c r="S110" s="13">
        <f t="shared" ref="S110" si="115">SUM(F110,M110)</f>
        <v>0</v>
      </c>
      <c r="T110" s="13">
        <f t="shared" ref="T110" si="116">SUM(G110,N110)</f>
        <v>0</v>
      </c>
      <c r="U110" s="13">
        <f t="shared" si="90"/>
        <v>0</v>
      </c>
      <c r="V110" s="13">
        <f t="shared" ref="V110" si="117">U110-T110</f>
        <v>0</v>
      </c>
      <c r="W110" s="141" t="str">
        <f t="shared" si="7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15" hidden="1" customHeight="1" thickBot="1" x14ac:dyDescent="0.35">
      <c r="A111" s="140"/>
      <c r="B111" s="84"/>
      <c r="C111" s="208" t="s">
        <v>278</v>
      </c>
      <c r="D111" s="208" t="s">
        <v>158</v>
      </c>
      <c r="E111" s="211" t="s">
        <v>279</v>
      </c>
      <c r="F111" s="19"/>
      <c r="G111" s="15"/>
      <c r="H111" s="15"/>
      <c r="I111" s="17">
        <f t="shared" ref="I111" si="118">H111/$H$11</f>
        <v>0</v>
      </c>
      <c r="J111" s="13">
        <f t="shared" ref="J111" si="119">H111-G111</f>
        <v>0</v>
      </c>
      <c r="K111" s="141" t="str">
        <f t="shared" si="77"/>
        <v/>
      </c>
      <c r="L111" s="179"/>
      <c r="M111" s="13"/>
      <c r="N111" s="13"/>
      <c r="O111" s="15"/>
      <c r="P111" s="13">
        <f t="shared" ref="P111" si="120">O111-N111</f>
        <v>0</v>
      </c>
      <c r="Q111" s="190" t="str">
        <f t="shared" si="74"/>
        <v/>
      </c>
      <c r="R111" s="194">
        <f t="shared" ref="R111" si="121">SUM(F111,L111)</f>
        <v>0</v>
      </c>
      <c r="S111" s="13">
        <f t="shared" ref="S111" si="122">SUM(F111,M111)</f>
        <v>0</v>
      </c>
      <c r="T111" s="13">
        <f t="shared" ref="T111" si="123">SUM(G111,N111)</f>
        <v>0</v>
      </c>
      <c r="U111" s="13">
        <f t="shared" si="90"/>
        <v>0</v>
      </c>
      <c r="V111" s="13">
        <f t="shared" ref="V111" si="124">U111-T111</f>
        <v>0</v>
      </c>
      <c r="W111" s="141" t="str">
        <f t="shared" si="7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4.9" hidden="1" customHeight="1" thickBot="1" x14ac:dyDescent="0.35">
      <c r="A112" s="140"/>
      <c r="B112" s="84">
        <v>180404</v>
      </c>
      <c r="C112" s="208" t="s">
        <v>160</v>
      </c>
      <c r="D112" s="208" t="s">
        <v>158</v>
      </c>
      <c r="E112" s="211" t="s">
        <v>186</v>
      </c>
      <c r="F112" s="19"/>
      <c r="G112" s="15"/>
      <c r="H112" s="15"/>
      <c r="I112" s="17">
        <f t="shared" si="85"/>
        <v>0</v>
      </c>
      <c r="J112" s="13">
        <f t="shared" si="86"/>
        <v>0</v>
      </c>
      <c r="K112" s="141" t="str">
        <f t="shared" si="77"/>
        <v/>
      </c>
      <c r="L112" s="176"/>
      <c r="M112" s="13"/>
      <c r="N112" s="13"/>
      <c r="O112" s="15"/>
      <c r="P112" s="13">
        <f t="shared" si="87"/>
        <v>0</v>
      </c>
      <c r="Q112" s="190" t="str">
        <f t="shared" si="74"/>
        <v/>
      </c>
      <c r="R112" s="194">
        <f t="shared" si="88"/>
        <v>0</v>
      </c>
      <c r="S112" s="13">
        <f t="shared" si="89"/>
        <v>0</v>
      </c>
      <c r="T112" s="13">
        <f t="shared" si="90"/>
        <v>0</v>
      </c>
      <c r="U112" s="13">
        <f t="shared" si="90"/>
        <v>0</v>
      </c>
      <c r="V112" s="13">
        <f t="shared" si="91"/>
        <v>0</v>
      </c>
      <c r="W112" s="141" t="str">
        <f t="shared" ref="W112:W175" si="125">IFERROR(100%*(U112/T112),"")</f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7.5" hidden="1" customHeight="1" thickBot="1" x14ac:dyDescent="0.35">
      <c r="A113" s="140"/>
      <c r="B113" s="84">
        <v>180404</v>
      </c>
      <c r="C113" s="208" t="s">
        <v>176</v>
      </c>
      <c r="D113" s="208" t="s">
        <v>158</v>
      </c>
      <c r="E113" s="211" t="s">
        <v>177</v>
      </c>
      <c r="F113" s="19"/>
      <c r="G113" s="15"/>
      <c r="H113" s="15"/>
      <c r="I113" s="17">
        <f t="shared" si="85"/>
        <v>0</v>
      </c>
      <c r="J113" s="13">
        <f t="shared" si="86"/>
        <v>0</v>
      </c>
      <c r="K113" s="141" t="str">
        <f t="shared" si="77"/>
        <v/>
      </c>
      <c r="L113" s="176"/>
      <c r="M113" s="13"/>
      <c r="N113" s="13"/>
      <c r="O113" s="15"/>
      <c r="P113" s="13">
        <f t="shared" si="87"/>
        <v>0</v>
      </c>
      <c r="Q113" s="190" t="str">
        <f t="shared" si="74"/>
        <v/>
      </c>
      <c r="R113" s="194">
        <f t="shared" si="88"/>
        <v>0</v>
      </c>
      <c r="S113" s="13">
        <f t="shared" si="89"/>
        <v>0</v>
      </c>
      <c r="T113" s="13">
        <f t="shared" si="90"/>
        <v>0</v>
      </c>
      <c r="U113" s="13">
        <f t="shared" si="90"/>
        <v>0</v>
      </c>
      <c r="V113" s="13">
        <f t="shared" si="91"/>
        <v>0</v>
      </c>
      <c r="W113" s="141" t="str">
        <f t="shared" si="125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39.6" hidden="1" customHeight="1" thickBot="1" x14ac:dyDescent="0.35">
      <c r="A114" s="140"/>
      <c r="B114" s="84"/>
      <c r="C114" s="208" t="s">
        <v>302</v>
      </c>
      <c r="D114" s="208" t="s">
        <v>158</v>
      </c>
      <c r="E114" s="211" t="s">
        <v>303</v>
      </c>
      <c r="F114" s="19"/>
      <c r="G114" s="15"/>
      <c r="H114" s="15"/>
      <c r="I114" s="17">
        <f t="shared" si="85"/>
        <v>0</v>
      </c>
      <c r="J114" s="13">
        <f t="shared" si="86"/>
        <v>0</v>
      </c>
      <c r="K114" s="141" t="str">
        <f t="shared" si="77"/>
        <v/>
      </c>
      <c r="L114" s="176"/>
      <c r="M114" s="13"/>
      <c r="N114" s="13"/>
      <c r="O114" s="15"/>
      <c r="P114" s="13">
        <f t="shared" si="87"/>
        <v>0</v>
      </c>
      <c r="Q114" s="190" t="str">
        <f t="shared" si="74"/>
        <v/>
      </c>
      <c r="R114" s="194">
        <f t="shared" si="88"/>
        <v>0</v>
      </c>
      <c r="S114" s="13">
        <f t="shared" si="89"/>
        <v>0</v>
      </c>
      <c r="T114" s="13">
        <f t="shared" si="90"/>
        <v>0</v>
      </c>
      <c r="U114" s="13">
        <f t="shared" si="90"/>
        <v>0</v>
      </c>
      <c r="V114" s="13">
        <f t="shared" si="91"/>
        <v>0</v>
      </c>
      <c r="W114" s="141" t="str">
        <f t="shared" si="125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40"/>
      <c r="B115" s="84">
        <v>180404</v>
      </c>
      <c r="C115" s="208" t="s">
        <v>190</v>
      </c>
      <c r="D115" s="208" t="s">
        <v>76</v>
      </c>
      <c r="E115" s="211" t="s">
        <v>213</v>
      </c>
      <c r="F115" s="19"/>
      <c r="G115" s="15"/>
      <c r="H115" s="15"/>
      <c r="I115" s="17">
        <f t="shared" si="85"/>
        <v>0</v>
      </c>
      <c r="J115" s="13">
        <f t="shared" si="86"/>
        <v>0</v>
      </c>
      <c r="K115" s="141" t="str">
        <f t="shared" si="77"/>
        <v/>
      </c>
      <c r="L115" s="176"/>
      <c r="M115" s="13"/>
      <c r="N115" s="13"/>
      <c r="O115" s="13"/>
      <c r="P115" s="13">
        <f t="shared" si="87"/>
        <v>0</v>
      </c>
      <c r="Q115" s="190" t="str">
        <f t="shared" si="74"/>
        <v/>
      </c>
      <c r="R115" s="194">
        <f t="shared" si="88"/>
        <v>0</v>
      </c>
      <c r="S115" s="13">
        <f t="shared" si="89"/>
        <v>0</v>
      </c>
      <c r="T115" s="13">
        <f t="shared" si="90"/>
        <v>0</v>
      </c>
      <c r="U115" s="13">
        <f t="shared" si="90"/>
        <v>0</v>
      </c>
      <c r="V115" s="13">
        <f t="shared" si="91"/>
        <v>0</v>
      </c>
      <c r="W115" s="141" t="str">
        <f t="shared" si="125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87" customFormat="1" ht="69" hidden="1" customHeight="1" thickBot="1" x14ac:dyDescent="0.35">
      <c r="A116" s="142"/>
      <c r="B116" s="85"/>
      <c r="C116" s="212"/>
      <c r="D116" s="212"/>
      <c r="E116" s="215" t="s">
        <v>282</v>
      </c>
      <c r="F116" s="24"/>
      <c r="G116" s="25"/>
      <c r="H116" s="25"/>
      <c r="I116" s="38">
        <f t="shared" si="85"/>
        <v>0</v>
      </c>
      <c r="J116" s="25">
        <f t="shared" si="86"/>
        <v>0</v>
      </c>
      <c r="K116" s="141" t="str">
        <f t="shared" si="77"/>
        <v/>
      </c>
      <c r="L116" s="177"/>
      <c r="M116" s="25"/>
      <c r="N116" s="25"/>
      <c r="O116" s="25"/>
      <c r="P116" s="25">
        <f t="shared" si="87"/>
        <v>0</v>
      </c>
      <c r="Q116" s="190" t="str">
        <f t="shared" si="74"/>
        <v/>
      </c>
      <c r="R116" s="195">
        <f t="shared" si="88"/>
        <v>0</v>
      </c>
      <c r="S116" s="25">
        <f t="shared" si="89"/>
        <v>0</v>
      </c>
      <c r="T116" s="25">
        <f t="shared" si="90"/>
        <v>0</v>
      </c>
      <c r="U116" s="13">
        <f t="shared" si="90"/>
        <v>0</v>
      </c>
      <c r="V116" s="25">
        <f t="shared" si="91"/>
        <v>0</v>
      </c>
      <c r="W116" s="141" t="str">
        <f t="shared" si="125"/>
        <v/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</row>
    <row r="117" spans="1:196" s="87" customFormat="1" ht="63.6" hidden="1" customHeight="1" thickBot="1" x14ac:dyDescent="0.35">
      <c r="A117" s="142"/>
      <c r="B117" s="85"/>
      <c r="C117" s="212"/>
      <c r="D117" s="212"/>
      <c r="E117" s="215" t="s">
        <v>281</v>
      </c>
      <c r="F117" s="24"/>
      <c r="G117" s="25"/>
      <c r="H117" s="25"/>
      <c r="I117" s="38">
        <f t="shared" ref="I117" si="126">H117/$H$11</f>
        <v>0</v>
      </c>
      <c r="J117" s="25">
        <f t="shared" ref="J117" si="127">H117-G117</f>
        <v>0</v>
      </c>
      <c r="K117" s="141" t="str">
        <f t="shared" si="77"/>
        <v/>
      </c>
      <c r="L117" s="177"/>
      <c r="M117" s="25"/>
      <c r="N117" s="25"/>
      <c r="O117" s="25"/>
      <c r="P117" s="25">
        <f t="shared" ref="P117" si="128">O117-N117</f>
        <v>0</v>
      </c>
      <c r="Q117" s="190" t="str">
        <f t="shared" si="74"/>
        <v/>
      </c>
      <c r="R117" s="195">
        <f t="shared" ref="R117" si="129">SUM(F117,L117)</f>
        <v>0</v>
      </c>
      <c r="S117" s="25">
        <f t="shared" ref="S117" si="130">SUM(F117,M117)</f>
        <v>0</v>
      </c>
      <c r="T117" s="25">
        <f t="shared" ref="T117" si="131">SUM(G117,N117)</f>
        <v>0</v>
      </c>
      <c r="U117" s="13">
        <f t="shared" si="90"/>
        <v>0</v>
      </c>
      <c r="V117" s="25">
        <f t="shared" ref="V117" si="132">U117-T117</f>
        <v>0</v>
      </c>
      <c r="W117" s="141" t="str">
        <f t="shared" si="125"/>
        <v/>
      </c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</row>
    <row r="118" spans="1:196" s="5" customFormat="1" ht="40.15" hidden="1" customHeight="1" thickBot="1" x14ac:dyDescent="0.35">
      <c r="A118" s="140"/>
      <c r="B118" s="84"/>
      <c r="C118" s="208" t="s">
        <v>200</v>
      </c>
      <c r="D118" s="208" t="s">
        <v>76</v>
      </c>
      <c r="E118" s="211" t="s">
        <v>201</v>
      </c>
      <c r="F118" s="19"/>
      <c r="G118" s="15"/>
      <c r="H118" s="15"/>
      <c r="I118" s="17">
        <f t="shared" si="85"/>
        <v>0</v>
      </c>
      <c r="J118" s="13">
        <f t="shared" si="86"/>
        <v>0</v>
      </c>
      <c r="K118" s="141" t="str">
        <f t="shared" si="77"/>
        <v/>
      </c>
      <c r="L118" s="176"/>
      <c r="M118" s="13"/>
      <c r="N118" s="13"/>
      <c r="O118" s="15"/>
      <c r="P118" s="13">
        <f t="shared" si="87"/>
        <v>0</v>
      </c>
      <c r="Q118" s="190" t="str">
        <f t="shared" si="74"/>
        <v/>
      </c>
      <c r="R118" s="194">
        <f t="shared" si="88"/>
        <v>0</v>
      </c>
      <c r="S118" s="13">
        <f t="shared" si="89"/>
        <v>0</v>
      </c>
      <c r="T118" s="13">
        <f t="shared" si="90"/>
        <v>0</v>
      </c>
      <c r="U118" s="13">
        <f t="shared" si="90"/>
        <v>0</v>
      </c>
      <c r="V118" s="13">
        <f t="shared" si="91"/>
        <v>0</v>
      </c>
      <c r="W118" s="141" t="str">
        <f t="shared" si="125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1.9" hidden="1" customHeight="1" thickBot="1" x14ac:dyDescent="0.35">
      <c r="A119" s="140"/>
      <c r="B119" s="84"/>
      <c r="C119" s="208" t="s">
        <v>260</v>
      </c>
      <c r="D119" s="208" t="s">
        <v>76</v>
      </c>
      <c r="E119" s="211" t="s">
        <v>261</v>
      </c>
      <c r="F119" s="19"/>
      <c r="G119" s="15"/>
      <c r="H119" s="15"/>
      <c r="I119" s="17">
        <f t="shared" ref="I119" si="133">H119/$H$11</f>
        <v>0</v>
      </c>
      <c r="J119" s="13">
        <f t="shared" ref="J119" si="134">H119-G119</f>
        <v>0</v>
      </c>
      <c r="K119" s="141" t="str">
        <f t="shared" si="77"/>
        <v/>
      </c>
      <c r="L119" s="176"/>
      <c r="M119" s="13"/>
      <c r="N119" s="13"/>
      <c r="O119" s="15"/>
      <c r="P119" s="13">
        <f t="shared" ref="P119" si="135">O119-N119</f>
        <v>0</v>
      </c>
      <c r="Q119" s="190" t="str">
        <f t="shared" si="74"/>
        <v/>
      </c>
      <c r="R119" s="194">
        <f t="shared" ref="R119" si="136">SUM(F119,L119)</f>
        <v>0</v>
      </c>
      <c r="S119" s="13">
        <f t="shared" ref="S119" si="137">SUM(F119,M119)</f>
        <v>0</v>
      </c>
      <c r="T119" s="13">
        <f t="shared" ref="T119" si="138">SUM(G119,N119)</f>
        <v>0</v>
      </c>
      <c r="U119" s="13">
        <f t="shared" si="90"/>
        <v>0</v>
      </c>
      <c r="V119" s="13">
        <f t="shared" ref="V119" si="139">U119-T119</f>
        <v>0</v>
      </c>
      <c r="W119" s="141" t="str">
        <f t="shared" si="125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87" customFormat="1" ht="52.9" hidden="1" customHeight="1" thickBot="1" x14ac:dyDescent="0.35">
      <c r="A120" s="142"/>
      <c r="B120" s="85"/>
      <c r="C120" s="212"/>
      <c r="D120" s="212"/>
      <c r="E120" s="215" t="s">
        <v>262</v>
      </c>
      <c r="F120" s="24"/>
      <c r="G120" s="25"/>
      <c r="H120" s="25"/>
      <c r="I120" s="38">
        <f t="shared" ref="I120" si="140">H120/$H$11</f>
        <v>0</v>
      </c>
      <c r="J120" s="25">
        <f t="shared" ref="J120" si="141">H120-G120</f>
        <v>0</v>
      </c>
      <c r="K120" s="141" t="str">
        <f t="shared" si="77"/>
        <v/>
      </c>
      <c r="L120" s="177"/>
      <c r="M120" s="25"/>
      <c r="N120" s="25"/>
      <c r="O120" s="25"/>
      <c r="P120" s="25">
        <f t="shared" ref="P120" si="142">O120-N120</f>
        <v>0</v>
      </c>
      <c r="Q120" s="190" t="str">
        <f t="shared" si="74"/>
        <v/>
      </c>
      <c r="R120" s="195">
        <f t="shared" ref="R120" si="143">SUM(F120,L120)</f>
        <v>0</v>
      </c>
      <c r="S120" s="25">
        <f t="shared" ref="S120" si="144">SUM(F120,M120)</f>
        <v>0</v>
      </c>
      <c r="T120" s="25">
        <f t="shared" ref="T120" si="145">SUM(G120,N120)</f>
        <v>0</v>
      </c>
      <c r="U120" s="13">
        <f t="shared" si="90"/>
        <v>0</v>
      </c>
      <c r="V120" s="25">
        <f t="shared" ref="V120" si="146">U120-T120</f>
        <v>0</v>
      </c>
      <c r="W120" s="141" t="str">
        <f t="shared" si="125"/>
        <v/>
      </c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</row>
    <row r="121" spans="1:196" s="5" customFormat="1" ht="53.25" customHeight="1" thickBot="1" x14ac:dyDescent="0.35">
      <c r="A121" s="140"/>
      <c r="B121" s="84"/>
      <c r="C121" s="208" t="s">
        <v>169</v>
      </c>
      <c r="D121" s="208" t="s">
        <v>78</v>
      </c>
      <c r="E121" s="211" t="s">
        <v>170</v>
      </c>
      <c r="F121" s="19">
        <v>2000</v>
      </c>
      <c r="G121" s="15">
        <v>1910.8</v>
      </c>
      <c r="H121" s="15">
        <v>319.10000000000002</v>
      </c>
      <c r="I121" s="17">
        <f t="shared" si="85"/>
        <v>1.3223341871249983E-3</v>
      </c>
      <c r="J121" s="13">
        <f t="shared" si="86"/>
        <v>-1591.6999999999998</v>
      </c>
      <c r="K121" s="141">
        <f t="shared" si="77"/>
        <v>0.16699811597236761</v>
      </c>
      <c r="L121" s="176"/>
      <c r="M121" s="13"/>
      <c r="N121" s="13"/>
      <c r="O121" s="15"/>
      <c r="P121" s="13">
        <f t="shared" si="87"/>
        <v>0</v>
      </c>
      <c r="Q121" s="190" t="str">
        <f t="shared" si="74"/>
        <v/>
      </c>
      <c r="R121" s="194">
        <f t="shared" si="88"/>
        <v>2000</v>
      </c>
      <c r="S121" s="13">
        <f t="shared" si="89"/>
        <v>2000</v>
      </c>
      <c r="T121" s="13">
        <f t="shared" si="90"/>
        <v>1910.8</v>
      </c>
      <c r="U121" s="13">
        <f t="shared" si="90"/>
        <v>319.10000000000002</v>
      </c>
      <c r="V121" s="13">
        <f t="shared" si="91"/>
        <v>-1591.6999999999998</v>
      </c>
      <c r="W121" s="141">
        <f t="shared" si="125"/>
        <v>0.16699811597236761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40"/>
      <c r="B122" s="84"/>
      <c r="C122" s="208" t="s">
        <v>228</v>
      </c>
      <c r="D122" s="208" t="s">
        <v>229</v>
      </c>
      <c r="E122" s="211" t="s">
        <v>230</v>
      </c>
      <c r="F122" s="19"/>
      <c r="G122" s="15"/>
      <c r="H122" s="15"/>
      <c r="I122" s="17">
        <f t="shared" si="85"/>
        <v>0</v>
      </c>
      <c r="J122" s="13">
        <f t="shared" si="86"/>
        <v>0</v>
      </c>
      <c r="K122" s="141" t="str">
        <f t="shared" si="77"/>
        <v/>
      </c>
      <c r="L122" s="176"/>
      <c r="M122" s="13"/>
      <c r="N122" s="13"/>
      <c r="O122" s="15"/>
      <c r="P122" s="13">
        <f t="shared" si="87"/>
        <v>0</v>
      </c>
      <c r="Q122" s="190" t="str">
        <f t="shared" si="74"/>
        <v/>
      </c>
      <c r="R122" s="194">
        <f t="shared" si="88"/>
        <v>0</v>
      </c>
      <c r="S122" s="13">
        <f t="shared" si="89"/>
        <v>0</v>
      </c>
      <c r="T122" s="13">
        <f t="shared" si="90"/>
        <v>0</v>
      </c>
      <c r="U122" s="13">
        <f>SUM(H122,O122)</f>
        <v>0</v>
      </c>
      <c r="V122" s="13">
        <f>U122-T122</f>
        <v>0</v>
      </c>
      <c r="W122" s="141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40">
        <v>21</v>
      </c>
      <c r="B123" s="84">
        <v>180404</v>
      </c>
      <c r="C123" s="208" t="s">
        <v>144</v>
      </c>
      <c r="D123" s="208" t="s">
        <v>79</v>
      </c>
      <c r="E123" s="211" t="s">
        <v>82</v>
      </c>
      <c r="F123" s="19"/>
      <c r="G123" s="15"/>
      <c r="H123" s="15"/>
      <c r="I123" s="17">
        <f t="shared" si="85"/>
        <v>0</v>
      </c>
      <c r="J123" s="13">
        <f t="shared" si="86"/>
        <v>0</v>
      </c>
      <c r="K123" s="141" t="str">
        <f t="shared" si="77"/>
        <v/>
      </c>
      <c r="L123" s="176"/>
      <c r="M123" s="13"/>
      <c r="N123" s="13"/>
      <c r="O123" s="15"/>
      <c r="P123" s="13">
        <f t="shared" si="87"/>
        <v>0</v>
      </c>
      <c r="Q123" s="190" t="str">
        <f t="shared" si="74"/>
        <v/>
      </c>
      <c r="R123" s="194">
        <f t="shared" si="88"/>
        <v>0</v>
      </c>
      <c r="S123" s="13">
        <f t="shared" si="89"/>
        <v>0</v>
      </c>
      <c r="T123" s="13">
        <f t="shared" si="90"/>
        <v>0</v>
      </c>
      <c r="U123" s="13">
        <f t="shared" ref="U123:U130" si="147">SUM(H123,O123)</f>
        <v>0</v>
      </c>
      <c r="V123" s="13">
        <f t="shared" ref="V123:V130" si="148">U123-T123</f>
        <v>0</v>
      </c>
      <c r="W123" s="141" t="str">
        <f t="shared" ref="W123:W138" si="149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58.5" hidden="1" customHeight="1" thickBot="1" x14ac:dyDescent="0.35">
      <c r="A124" s="140">
        <v>22</v>
      </c>
      <c r="B124" s="84">
        <v>180404</v>
      </c>
      <c r="C124" s="208" t="s">
        <v>161</v>
      </c>
      <c r="D124" s="208" t="s">
        <v>80</v>
      </c>
      <c r="E124" s="211" t="s">
        <v>81</v>
      </c>
      <c r="F124" s="19"/>
      <c r="G124" s="15"/>
      <c r="H124" s="15"/>
      <c r="I124" s="17">
        <f t="shared" si="85"/>
        <v>0</v>
      </c>
      <c r="J124" s="13">
        <f t="shared" si="86"/>
        <v>0</v>
      </c>
      <c r="K124" s="141" t="str">
        <f t="shared" si="77"/>
        <v/>
      </c>
      <c r="L124" s="176"/>
      <c r="M124" s="13"/>
      <c r="N124" s="13"/>
      <c r="O124" s="15"/>
      <c r="P124" s="13">
        <f t="shared" si="87"/>
        <v>0</v>
      </c>
      <c r="Q124" s="190" t="str">
        <f t="shared" si="74"/>
        <v/>
      </c>
      <c r="R124" s="194">
        <f t="shared" si="88"/>
        <v>0</v>
      </c>
      <c r="S124" s="13">
        <f t="shared" si="89"/>
        <v>0</v>
      </c>
      <c r="T124" s="13">
        <f t="shared" si="90"/>
        <v>0</v>
      </c>
      <c r="U124" s="13">
        <f t="shared" si="147"/>
        <v>0</v>
      </c>
      <c r="V124" s="13">
        <f t="shared" si="148"/>
        <v>0</v>
      </c>
      <c r="W124" s="141" t="str">
        <f t="shared" si="149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40">
        <v>22</v>
      </c>
      <c r="B125" s="84"/>
      <c r="C125" s="208" t="s">
        <v>206</v>
      </c>
      <c r="D125" s="208" t="s">
        <v>76</v>
      </c>
      <c r="E125" s="211" t="s">
        <v>209</v>
      </c>
      <c r="F125" s="19"/>
      <c r="G125" s="15"/>
      <c r="H125" s="15"/>
      <c r="I125" s="17">
        <f t="shared" si="85"/>
        <v>0</v>
      </c>
      <c r="J125" s="13">
        <f t="shared" si="86"/>
        <v>0</v>
      </c>
      <c r="K125" s="141" t="str">
        <f t="shared" si="77"/>
        <v/>
      </c>
      <c r="L125" s="176"/>
      <c r="M125" s="13"/>
      <c r="N125" s="13"/>
      <c r="O125" s="15"/>
      <c r="P125" s="13">
        <f t="shared" si="87"/>
        <v>0</v>
      </c>
      <c r="Q125" s="190" t="str">
        <f t="shared" si="74"/>
        <v/>
      </c>
      <c r="R125" s="194">
        <f t="shared" si="88"/>
        <v>0</v>
      </c>
      <c r="S125" s="13">
        <f t="shared" si="89"/>
        <v>0</v>
      </c>
      <c r="T125" s="13">
        <f t="shared" si="90"/>
        <v>0</v>
      </c>
      <c r="U125" s="13">
        <f t="shared" si="147"/>
        <v>0</v>
      </c>
      <c r="V125" s="13">
        <f t="shared" si="148"/>
        <v>0</v>
      </c>
      <c r="W125" s="141" t="str">
        <f t="shared" si="149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40">
        <v>24</v>
      </c>
      <c r="B126" s="84"/>
      <c r="C126" s="208" t="s">
        <v>163</v>
      </c>
      <c r="D126" s="208" t="s">
        <v>84</v>
      </c>
      <c r="E126" s="211" t="s">
        <v>164</v>
      </c>
      <c r="F126" s="19"/>
      <c r="G126" s="15"/>
      <c r="H126" s="15"/>
      <c r="I126" s="17">
        <f t="shared" si="85"/>
        <v>0</v>
      </c>
      <c r="J126" s="13">
        <f t="shared" si="86"/>
        <v>0</v>
      </c>
      <c r="K126" s="141" t="str">
        <f t="shared" si="77"/>
        <v/>
      </c>
      <c r="L126" s="176"/>
      <c r="M126" s="13"/>
      <c r="N126" s="13"/>
      <c r="O126" s="15"/>
      <c r="P126" s="13">
        <f t="shared" si="87"/>
        <v>0</v>
      </c>
      <c r="Q126" s="190" t="str">
        <f t="shared" si="74"/>
        <v/>
      </c>
      <c r="R126" s="194">
        <f t="shared" si="88"/>
        <v>0</v>
      </c>
      <c r="S126" s="13">
        <f t="shared" si="89"/>
        <v>0</v>
      </c>
      <c r="T126" s="13">
        <f t="shared" si="90"/>
        <v>0</v>
      </c>
      <c r="U126" s="13">
        <f t="shared" si="147"/>
        <v>0</v>
      </c>
      <c r="V126" s="13">
        <f t="shared" si="148"/>
        <v>0</v>
      </c>
      <c r="W126" s="141" t="str">
        <f t="shared" si="149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70" customFormat="1" ht="58.5" hidden="1" customHeight="1" x14ac:dyDescent="0.3">
      <c r="A127" s="144"/>
      <c r="B127" s="62"/>
      <c r="C127" s="219"/>
      <c r="D127" s="220"/>
      <c r="E127" s="205" t="s">
        <v>198</v>
      </c>
      <c r="F127" s="30"/>
      <c r="G127" s="31"/>
      <c r="H127" s="44"/>
      <c r="I127" s="17">
        <f t="shared" si="85"/>
        <v>0</v>
      </c>
      <c r="J127" s="13">
        <f t="shared" si="86"/>
        <v>0</v>
      </c>
      <c r="K127" s="141" t="str">
        <f t="shared" si="77"/>
        <v/>
      </c>
      <c r="L127" s="177"/>
      <c r="M127" s="25"/>
      <c r="N127" s="25"/>
      <c r="O127" s="25"/>
      <c r="P127" s="13">
        <f t="shared" si="87"/>
        <v>0</v>
      </c>
      <c r="Q127" s="190" t="str">
        <f t="shared" si="74"/>
        <v/>
      </c>
      <c r="R127" s="194">
        <f t="shared" si="88"/>
        <v>0</v>
      </c>
      <c r="S127" s="13">
        <f t="shared" si="89"/>
        <v>0</v>
      </c>
      <c r="T127" s="13">
        <f t="shared" si="90"/>
        <v>0</v>
      </c>
      <c r="U127" s="13">
        <f t="shared" si="147"/>
        <v>0</v>
      </c>
      <c r="V127" s="13">
        <f t="shared" si="148"/>
        <v>0</v>
      </c>
      <c r="W127" s="141" t="str">
        <f t="shared" si="149"/>
        <v/>
      </c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</row>
    <row r="128" spans="1:196" s="70" customFormat="1" ht="58.5" hidden="1" customHeight="1" x14ac:dyDescent="0.3">
      <c r="A128" s="144"/>
      <c r="B128" s="62"/>
      <c r="C128" s="219"/>
      <c r="D128" s="220"/>
      <c r="E128" s="205" t="s">
        <v>199</v>
      </c>
      <c r="F128" s="30"/>
      <c r="G128" s="31"/>
      <c r="H128" s="44"/>
      <c r="I128" s="17">
        <f t="shared" si="85"/>
        <v>0</v>
      </c>
      <c r="J128" s="13">
        <f t="shared" si="86"/>
        <v>0</v>
      </c>
      <c r="K128" s="141" t="str">
        <f t="shared" si="77"/>
        <v/>
      </c>
      <c r="L128" s="177"/>
      <c r="M128" s="25"/>
      <c r="N128" s="25"/>
      <c r="O128" s="25"/>
      <c r="P128" s="13">
        <f t="shared" si="87"/>
        <v>0</v>
      </c>
      <c r="Q128" s="190" t="str">
        <f t="shared" si="74"/>
        <v/>
      </c>
      <c r="R128" s="194">
        <f t="shared" si="88"/>
        <v>0</v>
      </c>
      <c r="S128" s="13">
        <f t="shared" si="89"/>
        <v>0</v>
      </c>
      <c r="T128" s="13">
        <f t="shared" si="90"/>
        <v>0</v>
      </c>
      <c r="U128" s="13">
        <f t="shared" si="147"/>
        <v>0</v>
      </c>
      <c r="V128" s="13">
        <f t="shared" si="148"/>
        <v>0</v>
      </c>
      <c r="W128" s="141" t="str">
        <f t="shared" si="149"/>
        <v/>
      </c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</row>
    <row r="129" spans="1:196" s="1" customFormat="1" ht="58.5" hidden="1" customHeight="1" x14ac:dyDescent="0.3">
      <c r="A129" s="140">
        <v>25</v>
      </c>
      <c r="B129" s="84"/>
      <c r="C129" s="208" t="s">
        <v>188</v>
      </c>
      <c r="D129" s="208" t="s">
        <v>83</v>
      </c>
      <c r="E129" s="211" t="s">
        <v>189</v>
      </c>
      <c r="F129" s="19"/>
      <c r="G129" s="15"/>
      <c r="H129" s="15"/>
      <c r="I129" s="17">
        <f t="shared" si="85"/>
        <v>0</v>
      </c>
      <c r="J129" s="13">
        <f t="shared" si="86"/>
        <v>0</v>
      </c>
      <c r="K129" s="141" t="str">
        <f t="shared" si="77"/>
        <v/>
      </c>
      <c r="L129" s="176"/>
      <c r="M129" s="13"/>
      <c r="N129" s="13"/>
      <c r="O129" s="15"/>
      <c r="P129" s="13">
        <f t="shared" si="87"/>
        <v>0</v>
      </c>
      <c r="Q129" s="190" t="str">
        <f t="shared" si="74"/>
        <v/>
      </c>
      <c r="R129" s="194">
        <f t="shared" si="88"/>
        <v>0</v>
      </c>
      <c r="S129" s="13">
        <f t="shared" si="89"/>
        <v>0</v>
      </c>
      <c r="T129" s="13">
        <f t="shared" si="90"/>
        <v>0</v>
      </c>
      <c r="U129" s="13">
        <f t="shared" si="147"/>
        <v>0</v>
      </c>
      <c r="V129" s="13">
        <f t="shared" si="148"/>
        <v>0</v>
      </c>
      <c r="W129" s="141" t="str">
        <f t="shared" si="149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40"/>
      <c r="B130" s="84"/>
      <c r="C130" s="208" t="s">
        <v>208</v>
      </c>
      <c r="D130" s="208" t="s">
        <v>76</v>
      </c>
      <c r="E130" s="211" t="s">
        <v>162</v>
      </c>
      <c r="F130" s="19"/>
      <c r="G130" s="15"/>
      <c r="H130" s="15"/>
      <c r="I130" s="17">
        <f t="shared" si="85"/>
        <v>0</v>
      </c>
      <c r="J130" s="13">
        <f t="shared" si="86"/>
        <v>0</v>
      </c>
      <c r="K130" s="141" t="str">
        <f t="shared" si="77"/>
        <v/>
      </c>
      <c r="L130" s="176"/>
      <c r="M130" s="13"/>
      <c r="N130" s="13"/>
      <c r="O130" s="15"/>
      <c r="P130" s="13">
        <f t="shared" si="87"/>
        <v>0</v>
      </c>
      <c r="Q130" s="190" t="str">
        <f t="shared" si="74"/>
        <v/>
      </c>
      <c r="R130" s="194">
        <f t="shared" si="88"/>
        <v>0</v>
      </c>
      <c r="S130" s="13">
        <f t="shared" si="89"/>
        <v>0</v>
      </c>
      <c r="T130" s="13">
        <f t="shared" si="90"/>
        <v>0</v>
      </c>
      <c r="U130" s="13">
        <f t="shared" si="147"/>
        <v>0</v>
      </c>
      <c r="V130" s="13">
        <f t="shared" si="148"/>
        <v>0</v>
      </c>
      <c r="W130" s="141" t="str">
        <f t="shared" si="149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40">
        <v>24</v>
      </c>
      <c r="B131" s="84"/>
      <c r="C131" s="208" t="s">
        <v>163</v>
      </c>
      <c r="D131" s="208" t="s">
        <v>84</v>
      </c>
      <c r="E131" s="211" t="s">
        <v>164</v>
      </c>
      <c r="F131" s="19"/>
      <c r="G131" s="15"/>
      <c r="H131" s="15"/>
      <c r="I131" s="17">
        <f t="shared" si="85"/>
        <v>0</v>
      </c>
      <c r="J131" s="13">
        <f t="shared" si="86"/>
        <v>0</v>
      </c>
      <c r="K131" s="141" t="str">
        <f t="shared" si="77"/>
        <v/>
      </c>
      <c r="L131" s="176"/>
      <c r="M131" s="13"/>
      <c r="N131" s="13"/>
      <c r="O131" s="15"/>
      <c r="P131" s="13">
        <f t="shared" si="87"/>
        <v>0</v>
      </c>
      <c r="Q131" s="190" t="str">
        <f t="shared" si="74"/>
        <v/>
      </c>
      <c r="R131" s="194">
        <f t="shared" si="88"/>
        <v>0</v>
      </c>
      <c r="S131" s="13">
        <f t="shared" si="89"/>
        <v>0</v>
      </c>
      <c r="T131" s="13">
        <f t="shared" si="90"/>
        <v>0</v>
      </c>
      <c r="U131" s="13">
        <f t="shared" ref="U131:U139" si="150">SUM(H131,O131)</f>
        <v>0</v>
      </c>
      <c r="V131" s="13">
        <f t="shared" si="91"/>
        <v>0</v>
      </c>
      <c r="W131" s="141" t="str">
        <f t="shared" si="149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87" customFormat="1" ht="54.75" hidden="1" customHeight="1" thickBot="1" x14ac:dyDescent="0.35">
      <c r="A132" s="142"/>
      <c r="B132" s="85"/>
      <c r="C132" s="212"/>
      <c r="D132" s="212"/>
      <c r="E132" s="215" t="s">
        <v>221</v>
      </c>
      <c r="F132" s="24"/>
      <c r="G132" s="25"/>
      <c r="H132" s="25"/>
      <c r="I132" s="17">
        <f t="shared" si="85"/>
        <v>0</v>
      </c>
      <c r="J132" s="13">
        <f t="shared" si="86"/>
        <v>0</v>
      </c>
      <c r="K132" s="141" t="str">
        <f t="shared" si="77"/>
        <v/>
      </c>
      <c r="L132" s="177"/>
      <c r="M132" s="25"/>
      <c r="N132" s="25"/>
      <c r="O132" s="25"/>
      <c r="P132" s="13">
        <f t="shared" si="87"/>
        <v>0</v>
      </c>
      <c r="Q132" s="190" t="str">
        <f t="shared" si="74"/>
        <v/>
      </c>
      <c r="R132" s="194">
        <f t="shared" si="88"/>
        <v>0</v>
      </c>
      <c r="S132" s="13">
        <f t="shared" si="89"/>
        <v>0</v>
      </c>
      <c r="T132" s="13">
        <f t="shared" si="90"/>
        <v>0</v>
      </c>
      <c r="U132" s="13">
        <f t="shared" si="150"/>
        <v>0</v>
      </c>
      <c r="V132" s="13">
        <f t="shared" si="91"/>
        <v>0</v>
      </c>
      <c r="W132" s="141" t="str">
        <f t="shared" si="149"/>
        <v/>
      </c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</row>
    <row r="133" spans="1:196" s="87" customFormat="1" ht="41.25" hidden="1" customHeight="1" thickBot="1" x14ac:dyDescent="0.35">
      <c r="A133" s="142"/>
      <c r="B133" s="85"/>
      <c r="C133" s="212"/>
      <c r="D133" s="212"/>
      <c r="E133" s="215" t="s">
        <v>222</v>
      </c>
      <c r="F133" s="24"/>
      <c r="G133" s="25"/>
      <c r="H133" s="25"/>
      <c r="I133" s="17">
        <f t="shared" si="85"/>
        <v>0</v>
      </c>
      <c r="J133" s="13">
        <f t="shared" si="86"/>
        <v>0</v>
      </c>
      <c r="K133" s="141" t="str">
        <f t="shared" si="77"/>
        <v/>
      </c>
      <c r="L133" s="177"/>
      <c r="M133" s="25"/>
      <c r="N133" s="25"/>
      <c r="O133" s="25"/>
      <c r="P133" s="13">
        <f t="shared" si="87"/>
        <v>0</v>
      </c>
      <c r="Q133" s="190" t="str">
        <f t="shared" si="74"/>
        <v/>
      </c>
      <c r="R133" s="194">
        <f t="shared" si="88"/>
        <v>0</v>
      </c>
      <c r="S133" s="13">
        <f t="shared" si="89"/>
        <v>0</v>
      </c>
      <c r="T133" s="13">
        <f t="shared" si="90"/>
        <v>0</v>
      </c>
      <c r="U133" s="13">
        <f t="shared" si="150"/>
        <v>0</v>
      </c>
      <c r="V133" s="13">
        <f t="shared" si="91"/>
        <v>0</v>
      </c>
      <c r="W133" s="141" t="str">
        <f t="shared" si="149"/>
        <v/>
      </c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</row>
    <row r="134" spans="1:196" s="1" customFormat="1" ht="39.75" hidden="1" customHeight="1" x14ac:dyDescent="0.3">
      <c r="A134" s="140">
        <v>25</v>
      </c>
      <c r="B134" s="84"/>
      <c r="C134" s="208" t="s">
        <v>188</v>
      </c>
      <c r="D134" s="208" t="s">
        <v>83</v>
      </c>
      <c r="E134" s="211" t="s">
        <v>189</v>
      </c>
      <c r="F134" s="19"/>
      <c r="G134" s="15"/>
      <c r="H134" s="15"/>
      <c r="I134" s="17">
        <f t="shared" si="85"/>
        <v>0</v>
      </c>
      <c r="J134" s="13">
        <f t="shared" si="86"/>
        <v>0</v>
      </c>
      <c r="K134" s="141" t="str">
        <f t="shared" si="77"/>
        <v/>
      </c>
      <c r="L134" s="176"/>
      <c r="M134" s="13"/>
      <c r="N134" s="13"/>
      <c r="O134" s="15"/>
      <c r="P134" s="13">
        <f t="shared" si="87"/>
        <v>0</v>
      </c>
      <c r="Q134" s="190" t="str">
        <f t="shared" si="74"/>
        <v/>
      </c>
      <c r="R134" s="194">
        <f t="shared" si="88"/>
        <v>0</v>
      </c>
      <c r="S134" s="13">
        <f t="shared" si="89"/>
        <v>0</v>
      </c>
      <c r="T134" s="13">
        <f t="shared" si="90"/>
        <v>0</v>
      </c>
      <c r="U134" s="13">
        <f t="shared" si="150"/>
        <v>0</v>
      </c>
      <c r="V134" s="13">
        <f t="shared" si="91"/>
        <v>0</v>
      </c>
      <c r="W134" s="141" t="str">
        <f t="shared" si="149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40"/>
      <c r="B135" s="84"/>
      <c r="C135" s="208" t="s">
        <v>273</v>
      </c>
      <c r="D135" s="208" t="s">
        <v>229</v>
      </c>
      <c r="E135" s="211" t="s">
        <v>274</v>
      </c>
      <c r="F135" s="19"/>
      <c r="G135" s="15"/>
      <c r="H135" s="15"/>
      <c r="I135" s="17">
        <f t="shared" si="85"/>
        <v>0</v>
      </c>
      <c r="J135" s="13">
        <f t="shared" si="86"/>
        <v>0</v>
      </c>
      <c r="K135" s="141" t="str">
        <f t="shared" si="77"/>
        <v/>
      </c>
      <c r="L135" s="176"/>
      <c r="M135" s="13"/>
      <c r="N135" s="13"/>
      <c r="O135" s="15"/>
      <c r="P135" s="13">
        <f t="shared" si="87"/>
        <v>0</v>
      </c>
      <c r="Q135" s="190" t="str">
        <f t="shared" si="74"/>
        <v/>
      </c>
      <c r="R135" s="194">
        <f t="shared" si="88"/>
        <v>0</v>
      </c>
      <c r="S135" s="13">
        <f t="shared" si="89"/>
        <v>0</v>
      </c>
      <c r="T135" s="13">
        <f t="shared" si="90"/>
        <v>0</v>
      </c>
      <c r="U135" s="13">
        <f t="shared" si="150"/>
        <v>0</v>
      </c>
      <c r="V135" s="13">
        <f t="shared" si="91"/>
        <v>0</v>
      </c>
      <c r="W135" s="141" t="str">
        <f t="shared" si="149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87" customFormat="1" ht="47.25" hidden="1" customHeight="1" thickBot="1" x14ac:dyDescent="0.35">
      <c r="A136" s="142"/>
      <c r="B136" s="85"/>
      <c r="C136" s="212"/>
      <c r="D136" s="212"/>
      <c r="E136" s="215" t="s">
        <v>280</v>
      </c>
      <c r="F136" s="24"/>
      <c r="G136" s="25"/>
      <c r="H136" s="25"/>
      <c r="I136" s="17">
        <f t="shared" si="85"/>
        <v>0</v>
      </c>
      <c r="J136" s="13">
        <f t="shared" si="86"/>
        <v>0</v>
      </c>
      <c r="K136" s="141" t="str">
        <f t="shared" si="77"/>
        <v/>
      </c>
      <c r="L136" s="180"/>
      <c r="M136" s="41"/>
      <c r="N136" s="41"/>
      <c r="O136" s="41"/>
      <c r="P136" s="13">
        <f t="shared" si="87"/>
        <v>0</v>
      </c>
      <c r="Q136" s="190" t="str">
        <f t="shared" si="74"/>
        <v/>
      </c>
      <c r="R136" s="194">
        <f t="shared" si="88"/>
        <v>0</v>
      </c>
      <c r="S136" s="13">
        <f t="shared" si="89"/>
        <v>0</v>
      </c>
      <c r="T136" s="13">
        <f t="shared" si="90"/>
        <v>0</v>
      </c>
      <c r="U136" s="13">
        <f t="shared" si="150"/>
        <v>0</v>
      </c>
      <c r="V136" s="13">
        <f t="shared" si="91"/>
        <v>0</v>
      </c>
      <c r="W136" s="141" t="str">
        <f t="shared" si="149"/>
        <v/>
      </c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</row>
    <row r="137" spans="1:196" s="5" customFormat="1" ht="30.75" hidden="1" customHeight="1" thickBot="1" x14ac:dyDescent="0.35">
      <c r="A137" s="140"/>
      <c r="B137" s="84"/>
      <c r="C137" s="208" t="s">
        <v>244</v>
      </c>
      <c r="D137" s="208" t="s">
        <v>76</v>
      </c>
      <c r="E137" s="211" t="s">
        <v>245</v>
      </c>
      <c r="F137" s="19"/>
      <c r="G137" s="15"/>
      <c r="H137" s="15"/>
      <c r="I137" s="17">
        <f t="shared" si="85"/>
        <v>0</v>
      </c>
      <c r="J137" s="13">
        <f t="shared" si="86"/>
        <v>0</v>
      </c>
      <c r="K137" s="141" t="str">
        <f t="shared" si="77"/>
        <v/>
      </c>
      <c r="L137" s="176"/>
      <c r="M137" s="13"/>
      <c r="N137" s="13"/>
      <c r="O137" s="15"/>
      <c r="P137" s="13">
        <f t="shared" si="87"/>
        <v>0</v>
      </c>
      <c r="Q137" s="190" t="str">
        <f t="shared" si="74"/>
        <v/>
      </c>
      <c r="R137" s="194">
        <f t="shared" si="88"/>
        <v>0</v>
      </c>
      <c r="S137" s="13">
        <f t="shared" si="89"/>
        <v>0</v>
      </c>
      <c r="T137" s="13">
        <f t="shared" si="90"/>
        <v>0</v>
      </c>
      <c r="U137" s="13">
        <f t="shared" si="150"/>
        <v>0</v>
      </c>
      <c r="V137" s="13">
        <f t="shared" si="91"/>
        <v>0</v>
      </c>
      <c r="W137" s="141" t="str">
        <f t="shared" si="149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37.5" customHeight="1" thickBot="1" x14ac:dyDescent="0.35">
      <c r="A138" s="140"/>
      <c r="B138" s="84"/>
      <c r="C138" s="208" t="s">
        <v>208</v>
      </c>
      <c r="D138" s="208" t="s">
        <v>76</v>
      </c>
      <c r="E138" s="211" t="s">
        <v>162</v>
      </c>
      <c r="F138" s="19">
        <v>69</v>
      </c>
      <c r="G138" s="15">
        <v>69</v>
      </c>
      <c r="H138" s="15"/>
      <c r="I138" s="17">
        <f t="shared" si="85"/>
        <v>0</v>
      </c>
      <c r="J138" s="13">
        <f t="shared" si="86"/>
        <v>-69</v>
      </c>
      <c r="K138" s="141">
        <f t="shared" si="77"/>
        <v>0</v>
      </c>
      <c r="L138" s="176"/>
      <c r="M138" s="13"/>
      <c r="N138" s="13"/>
      <c r="O138" s="15"/>
      <c r="P138" s="13">
        <f t="shared" si="87"/>
        <v>0</v>
      </c>
      <c r="Q138" s="190" t="str">
        <f t="shared" si="74"/>
        <v/>
      </c>
      <c r="R138" s="194">
        <f t="shared" si="88"/>
        <v>69</v>
      </c>
      <c r="S138" s="13">
        <f t="shared" si="89"/>
        <v>69</v>
      </c>
      <c r="T138" s="13">
        <f t="shared" si="90"/>
        <v>69</v>
      </c>
      <c r="U138" s="13">
        <f t="shared" si="150"/>
        <v>0</v>
      </c>
      <c r="V138" s="13">
        <f t="shared" si="91"/>
        <v>-69</v>
      </c>
      <c r="W138" s="141">
        <f t="shared" si="149"/>
        <v>0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117" customFormat="1" ht="28.5" customHeight="1" thickBot="1" x14ac:dyDescent="0.35">
      <c r="A139" s="145"/>
      <c r="B139" s="109"/>
      <c r="C139" s="221" t="s">
        <v>311</v>
      </c>
      <c r="D139" s="221" t="s">
        <v>76</v>
      </c>
      <c r="E139" s="222" t="s">
        <v>312</v>
      </c>
      <c r="F139" s="110">
        <v>95</v>
      </c>
      <c r="G139" s="15"/>
      <c r="H139" s="111"/>
      <c r="I139" s="112">
        <f t="shared" si="85"/>
        <v>0</v>
      </c>
      <c r="J139" s="113">
        <f t="shared" si="86"/>
        <v>0</v>
      </c>
      <c r="K139" s="146" t="str">
        <f t="shared" si="77"/>
        <v/>
      </c>
      <c r="L139" s="181"/>
      <c r="M139" s="113"/>
      <c r="N139" s="13"/>
      <c r="O139" s="111"/>
      <c r="P139" s="113">
        <f t="shared" si="87"/>
        <v>0</v>
      </c>
      <c r="Q139" s="191" t="str">
        <f t="shared" si="74"/>
        <v/>
      </c>
      <c r="R139" s="197">
        <f t="shared" si="88"/>
        <v>95</v>
      </c>
      <c r="S139" s="113">
        <f t="shared" si="89"/>
        <v>95</v>
      </c>
      <c r="T139" s="113">
        <f t="shared" si="90"/>
        <v>0</v>
      </c>
      <c r="U139" s="113">
        <f t="shared" si="150"/>
        <v>0</v>
      </c>
      <c r="V139" s="113">
        <f>U139-T139</f>
        <v>0</v>
      </c>
      <c r="W139" s="146" t="str">
        <f>IFERROR(100%*(U139/T139),"")</f>
        <v/>
      </c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5"/>
      <c r="FJ139" s="115"/>
      <c r="FK139" s="115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</row>
    <row r="140" spans="1:196" s="117" customFormat="1" ht="31.5" customHeight="1" thickBot="1" x14ac:dyDescent="0.35">
      <c r="A140" s="147">
        <v>12</v>
      </c>
      <c r="B140" s="118" t="s">
        <v>30</v>
      </c>
      <c r="C140" s="118" t="s">
        <v>266</v>
      </c>
      <c r="D140" s="118"/>
      <c r="E140" s="170" t="s">
        <v>267</v>
      </c>
      <c r="F140" s="108">
        <f>SUM(F141:F150)</f>
        <v>48147.899999999994</v>
      </c>
      <c r="G140" s="12">
        <f t="shared" ref="G140" si="151">SUM(G141:G150)</f>
        <v>34217.1</v>
      </c>
      <c r="H140" s="120">
        <f>SUM(H141:H150)</f>
        <v>2671.9</v>
      </c>
      <c r="I140" s="119">
        <f t="shared" ref="I140:I142" si="152">H140/$H$11</f>
        <v>1.1072217845751435E-2</v>
      </c>
      <c r="J140" s="120">
        <f t="shared" ref="J140:J142" si="153">H140-G140</f>
        <v>-31545.199999999997</v>
      </c>
      <c r="K140" s="148">
        <f t="shared" si="77"/>
        <v>7.8086687650326891E-2</v>
      </c>
      <c r="L140" s="182">
        <f>SUM(L141:L150)</f>
        <v>1069</v>
      </c>
      <c r="M140" s="120">
        <f t="shared" ref="M140:O140" si="154">SUM(M141:M150)</f>
        <v>1088.7</v>
      </c>
      <c r="N140" s="12">
        <f t="shared" si="154"/>
        <v>807.5</v>
      </c>
      <c r="O140" s="120">
        <f t="shared" si="154"/>
        <v>253.7</v>
      </c>
      <c r="P140" s="120">
        <f t="shared" ref="P140:P142" si="155">O140-N140</f>
        <v>-553.79999999999995</v>
      </c>
      <c r="Q140" s="224">
        <f t="shared" si="74"/>
        <v>0.31417956656346746</v>
      </c>
      <c r="R140" s="108">
        <f>SUM(R141:R150)</f>
        <v>49216.899999999994</v>
      </c>
      <c r="S140" s="120">
        <f t="shared" ref="S140:U140" si="156">SUM(S141:S150)</f>
        <v>49236.6</v>
      </c>
      <c r="T140" s="120">
        <f t="shared" si="156"/>
        <v>35024.6</v>
      </c>
      <c r="U140" s="121">
        <f t="shared" si="156"/>
        <v>2925.6</v>
      </c>
      <c r="V140" s="120">
        <f t="shared" ref="V140:V142" si="157">U140-T140</f>
        <v>-32099</v>
      </c>
      <c r="W140" s="148">
        <f t="shared" si="125"/>
        <v>8.3529861868515271E-2</v>
      </c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  <c r="EX140" s="115"/>
      <c r="EY140" s="115"/>
      <c r="EZ140" s="115"/>
      <c r="FA140" s="115"/>
      <c r="FB140" s="115"/>
      <c r="FC140" s="115"/>
      <c r="FD140" s="115"/>
      <c r="FE140" s="115"/>
      <c r="FF140" s="115"/>
      <c r="FG140" s="115"/>
      <c r="FH140" s="115"/>
      <c r="FI140" s="115"/>
      <c r="FJ140" s="115"/>
      <c r="FK140" s="115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</row>
    <row r="141" spans="1:196" s="123" customFormat="1" ht="36" customHeight="1" x14ac:dyDescent="0.3">
      <c r="A141" s="145"/>
      <c r="B141" s="109"/>
      <c r="C141" s="221" t="s">
        <v>163</v>
      </c>
      <c r="D141" s="221" t="s">
        <v>84</v>
      </c>
      <c r="E141" s="222" t="s">
        <v>164</v>
      </c>
      <c r="F141" s="110"/>
      <c r="G141" s="15"/>
      <c r="H141" s="111"/>
      <c r="I141" s="122">
        <f t="shared" ref="I141" si="158">H141/$H$11</f>
        <v>0</v>
      </c>
      <c r="J141" s="113">
        <f t="shared" ref="J141" si="159">H141-G141</f>
        <v>0</v>
      </c>
      <c r="K141" s="146" t="str">
        <f t="shared" si="77"/>
        <v/>
      </c>
      <c r="L141" s="181"/>
      <c r="M141" s="113">
        <v>19.7</v>
      </c>
      <c r="N141" s="13">
        <v>19.7</v>
      </c>
      <c r="O141" s="111">
        <v>19.7</v>
      </c>
      <c r="P141" s="113">
        <f t="shared" ref="P141" si="160">O141-N141</f>
        <v>0</v>
      </c>
      <c r="Q141" s="191">
        <f t="shared" si="74"/>
        <v>1</v>
      </c>
      <c r="R141" s="197">
        <f t="shared" ref="R141" si="161">SUM(F141,L141)</f>
        <v>0</v>
      </c>
      <c r="S141" s="113">
        <f t="shared" ref="S141" si="162">SUM(F141,M141)</f>
        <v>19.7</v>
      </c>
      <c r="T141" s="113">
        <f t="shared" ref="T141" si="163">SUM(G141,N141)</f>
        <v>19.7</v>
      </c>
      <c r="U141" s="113">
        <f t="shared" si="90"/>
        <v>19.7</v>
      </c>
      <c r="V141" s="113">
        <f t="shared" ref="V141" si="164">U141-T141</f>
        <v>0</v>
      </c>
      <c r="W141" s="146">
        <f t="shared" si="125"/>
        <v>1</v>
      </c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  <c r="EX141" s="115"/>
      <c r="EY141" s="115"/>
      <c r="EZ141" s="115"/>
      <c r="FA141" s="115"/>
      <c r="FB141" s="115"/>
      <c r="FC141" s="115"/>
      <c r="FD141" s="115"/>
      <c r="FE141" s="115"/>
      <c r="FF141" s="115"/>
      <c r="FG141" s="115"/>
      <c r="FH141" s="115"/>
      <c r="FI141" s="115"/>
      <c r="FJ141" s="115"/>
      <c r="FK141" s="115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</row>
    <row r="142" spans="1:196" s="123" customFormat="1" ht="35.25" hidden="1" customHeight="1" x14ac:dyDescent="0.3">
      <c r="A142" s="145"/>
      <c r="B142" s="109"/>
      <c r="C142" s="221" t="s">
        <v>296</v>
      </c>
      <c r="D142" s="221" t="s">
        <v>83</v>
      </c>
      <c r="E142" s="222" t="s">
        <v>299</v>
      </c>
      <c r="F142" s="110"/>
      <c r="G142" s="15"/>
      <c r="H142" s="111"/>
      <c r="I142" s="122">
        <f t="shared" si="152"/>
        <v>0</v>
      </c>
      <c r="J142" s="113">
        <f t="shared" si="153"/>
        <v>0</v>
      </c>
      <c r="K142" s="146" t="str">
        <f t="shared" si="77"/>
        <v/>
      </c>
      <c r="L142" s="183"/>
      <c r="M142" s="113"/>
      <c r="N142" s="13"/>
      <c r="O142" s="111"/>
      <c r="P142" s="113">
        <f t="shared" si="155"/>
        <v>0</v>
      </c>
      <c r="Q142" s="191" t="str">
        <f t="shared" si="74"/>
        <v/>
      </c>
      <c r="R142" s="197">
        <f t="shared" ref="R142" si="165">SUM(F142,L142)</f>
        <v>0</v>
      </c>
      <c r="S142" s="113">
        <f t="shared" ref="S142" si="166">SUM(F142,M142)</f>
        <v>0</v>
      </c>
      <c r="T142" s="113">
        <f t="shared" ref="T142" si="167">SUM(G142,N142)</f>
        <v>0</v>
      </c>
      <c r="U142" s="113">
        <f t="shared" si="90"/>
        <v>0</v>
      </c>
      <c r="V142" s="113">
        <f t="shared" si="157"/>
        <v>0</v>
      </c>
      <c r="W142" s="146" t="str">
        <f t="shared" si="125"/>
        <v/>
      </c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  <c r="EX142" s="115"/>
      <c r="EY142" s="115"/>
      <c r="EZ142" s="115"/>
      <c r="FA142" s="115"/>
      <c r="FB142" s="115"/>
      <c r="FC142" s="115"/>
      <c r="FD142" s="115"/>
      <c r="FE142" s="115"/>
      <c r="FF142" s="115"/>
      <c r="FG142" s="115"/>
      <c r="FH142" s="115"/>
      <c r="FI142" s="115"/>
      <c r="FJ142" s="115"/>
      <c r="FK142" s="115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</row>
    <row r="143" spans="1:196" s="123" customFormat="1" ht="38.25" customHeight="1" x14ac:dyDescent="0.3">
      <c r="A143" s="145"/>
      <c r="B143" s="109"/>
      <c r="C143" s="221" t="s">
        <v>297</v>
      </c>
      <c r="D143" s="221" t="s">
        <v>83</v>
      </c>
      <c r="E143" s="222" t="s">
        <v>300</v>
      </c>
      <c r="F143" s="110">
        <v>500</v>
      </c>
      <c r="G143" s="15">
        <v>500</v>
      </c>
      <c r="H143" s="111">
        <v>291.5</v>
      </c>
      <c r="I143" s="122">
        <f t="shared" si="85"/>
        <v>1.2079611894294485E-3</v>
      </c>
      <c r="J143" s="113">
        <f t="shared" si="86"/>
        <v>-208.5</v>
      </c>
      <c r="K143" s="146">
        <f t="shared" si="77"/>
        <v>0.58299999999999996</v>
      </c>
      <c r="L143" s="183"/>
      <c r="M143" s="113"/>
      <c r="N143" s="13"/>
      <c r="O143" s="111"/>
      <c r="P143" s="113">
        <f t="shared" si="87"/>
        <v>0</v>
      </c>
      <c r="Q143" s="191" t="str">
        <f t="shared" ref="Q143:Q175" si="168">IFERROR(100%*(O143/N143),"")</f>
        <v/>
      </c>
      <c r="R143" s="197">
        <f t="shared" si="88"/>
        <v>500</v>
      </c>
      <c r="S143" s="113">
        <f t="shared" si="89"/>
        <v>500</v>
      </c>
      <c r="T143" s="113">
        <f t="shared" si="90"/>
        <v>500</v>
      </c>
      <c r="U143" s="113">
        <f t="shared" si="90"/>
        <v>291.5</v>
      </c>
      <c r="V143" s="113">
        <f t="shared" ref="V143:V145" si="169">U143-T143</f>
        <v>-208.5</v>
      </c>
      <c r="W143" s="146">
        <f t="shared" si="125"/>
        <v>0.58299999999999996</v>
      </c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  <c r="EB143" s="115"/>
      <c r="EC143" s="115"/>
      <c r="ED143" s="115"/>
      <c r="EE143" s="115"/>
      <c r="EF143" s="115"/>
      <c r="EG143" s="115"/>
      <c r="EH143" s="115"/>
      <c r="EI143" s="115"/>
      <c r="EJ143" s="115"/>
      <c r="EK143" s="115"/>
      <c r="EL143" s="115"/>
      <c r="EM143" s="115"/>
      <c r="EN143" s="115"/>
      <c r="EO143" s="115"/>
      <c r="EP143" s="115"/>
      <c r="EQ143" s="115"/>
      <c r="ER143" s="115"/>
      <c r="ES143" s="115"/>
      <c r="ET143" s="115"/>
      <c r="EU143" s="115"/>
      <c r="EV143" s="115"/>
      <c r="EW143" s="115"/>
      <c r="EX143" s="115"/>
      <c r="EY143" s="115"/>
      <c r="EZ143" s="115"/>
      <c r="FA143" s="115"/>
      <c r="FB143" s="115"/>
      <c r="FC143" s="115"/>
      <c r="FD143" s="115"/>
      <c r="FE143" s="115"/>
      <c r="FF143" s="115"/>
      <c r="FG143" s="115"/>
      <c r="FH143" s="115"/>
      <c r="FI143" s="115"/>
      <c r="FJ143" s="115"/>
      <c r="FK143" s="115"/>
      <c r="FL143" s="115"/>
      <c r="FM143" s="115"/>
      <c r="FN143" s="115"/>
      <c r="FO143" s="115"/>
      <c r="FP143" s="115"/>
      <c r="FQ143" s="115"/>
      <c r="FR143" s="115"/>
      <c r="FS143" s="115"/>
      <c r="FT143" s="115"/>
      <c r="FU143" s="115"/>
      <c r="FV143" s="115"/>
      <c r="FW143" s="115"/>
      <c r="FX143" s="115"/>
      <c r="FY143" s="115"/>
      <c r="FZ143" s="115"/>
      <c r="GA143" s="115"/>
      <c r="GB143" s="115"/>
      <c r="GC143" s="115"/>
      <c r="GD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</row>
    <row r="144" spans="1:196" s="123" customFormat="1" ht="26.25" customHeight="1" x14ac:dyDescent="0.3">
      <c r="A144" s="145"/>
      <c r="B144" s="109"/>
      <c r="C144" s="221" t="s">
        <v>188</v>
      </c>
      <c r="D144" s="221" t="s">
        <v>83</v>
      </c>
      <c r="E144" s="222" t="s">
        <v>189</v>
      </c>
      <c r="F144" s="110">
        <v>127.9</v>
      </c>
      <c r="G144" s="15">
        <v>32</v>
      </c>
      <c r="H144" s="111"/>
      <c r="I144" s="122">
        <f t="shared" ref="I144" si="170">H144/$H$11</f>
        <v>0</v>
      </c>
      <c r="J144" s="113">
        <f t="shared" ref="J144" si="171">H144-G144</f>
        <v>-32</v>
      </c>
      <c r="K144" s="146">
        <f t="shared" si="77"/>
        <v>0</v>
      </c>
      <c r="L144" s="183"/>
      <c r="M144" s="113"/>
      <c r="N144" s="13"/>
      <c r="O144" s="111"/>
      <c r="P144" s="113">
        <f t="shared" ref="P144:P145" si="172">O144-N144</f>
        <v>0</v>
      </c>
      <c r="Q144" s="191" t="str">
        <f t="shared" si="168"/>
        <v/>
      </c>
      <c r="R144" s="197">
        <f t="shared" si="88"/>
        <v>127.9</v>
      </c>
      <c r="S144" s="113">
        <f t="shared" si="89"/>
        <v>127.9</v>
      </c>
      <c r="T144" s="113">
        <f t="shared" si="90"/>
        <v>32</v>
      </c>
      <c r="U144" s="113">
        <f t="shared" si="90"/>
        <v>0</v>
      </c>
      <c r="V144" s="113">
        <f t="shared" si="169"/>
        <v>-32</v>
      </c>
      <c r="W144" s="146">
        <f t="shared" si="125"/>
        <v>0</v>
      </c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  <c r="EB144" s="115"/>
      <c r="EC144" s="115"/>
      <c r="ED144" s="115"/>
      <c r="EE144" s="115"/>
      <c r="EF144" s="115"/>
      <c r="EG144" s="115"/>
      <c r="EH144" s="115"/>
      <c r="EI144" s="115"/>
      <c r="EJ144" s="115"/>
      <c r="EK144" s="115"/>
      <c r="EL144" s="115"/>
      <c r="EM144" s="115"/>
      <c r="EN144" s="115"/>
      <c r="EO144" s="115"/>
      <c r="EP144" s="115"/>
      <c r="EQ144" s="115"/>
      <c r="ER144" s="115"/>
      <c r="ES144" s="115"/>
      <c r="ET144" s="115"/>
      <c r="EU144" s="115"/>
      <c r="EV144" s="115"/>
      <c r="EW144" s="115"/>
      <c r="EX144" s="115"/>
      <c r="EY144" s="115"/>
      <c r="EZ144" s="115"/>
      <c r="FA144" s="115"/>
      <c r="FB144" s="115"/>
      <c r="FC144" s="115"/>
      <c r="FD144" s="115"/>
      <c r="FE144" s="115"/>
      <c r="FF144" s="115"/>
      <c r="FG144" s="115"/>
      <c r="FH144" s="115"/>
      <c r="FI144" s="115"/>
      <c r="FJ144" s="115"/>
      <c r="FK144" s="115"/>
      <c r="FL144" s="115"/>
      <c r="FM144" s="115"/>
      <c r="FN144" s="115"/>
      <c r="FO144" s="115"/>
      <c r="FP144" s="115"/>
      <c r="FQ144" s="115"/>
      <c r="FR144" s="115"/>
      <c r="FS144" s="115"/>
      <c r="FT144" s="115"/>
      <c r="FU144" s="115"/>
      <c r="FV144" s="115"/>
      <c r="FW144" s="115"/>
      <c r="FX144" s="115"/>
      <c r="FY144" s="115"/>
      <c r="FZ144" s="115"/>
      <c r="GA144" s="115"/>
      <c r="GB144" s="115"/>
      <c r="GC144" s="115"/>
      <c r="GD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</row>
    <row r="145" spans="1:196" s="123" customFormat="1" ht="26.25" customHeight="1" x14ac:dyDescent="0.3">
      <c r="A145" s="145"/>
      <c r="B145" s="109"/>
      <c r="C145" s="221" t="s">
        <v>298</v>
      </c>
      <c r="D145" s="221" t="s">
        <v>83</v>
      </c>
      <c r="E145" s="222" t="s">
        <v>301</v>
      </c>
      <c r="F145" s="110">
        <v>12117.9</v>
      </c>
      <c r="G145" s="15">
        <v>10883</v>
      </c>
      <c r="H145" s="111">
        <v>2380.4</v>
      </c>
      <c r="I145" s="122">
        <f t="shared" ref="I145" si="173">H145/$H$11</f>
        <v>9.8642566563219864E-3</v>
      </c>
      <c r="J145" s="113">
        <f t="shared" ref="J145" si="174">H145-G145</f>
        <v>-8502.6</v>
      </c>
      <c r="K145" s="146">
        <f t="shared" si="77"/>
        <v>0.21872645410272903</v>
      </c>
      <c r="L145" s="183">
        <v>694</v>
      </c>
      <c r="M145" s="113">
        <v>694</v>
      </c>
      <c r="N145" s="13">
        <v>694</v>
      </c>
      <c r="O145" s="111">
        <v>234</v>
      </c>
      <c r="P145" s="113">
        <f t="shared" si="172"/>
        <v>-460</v>
      </c>
      <c r="Q145" s="191">
        <f t="shared" si="168"/>
        <v>0.33717579250720459</v>
      </c>
      <c r="R145" s="197">
        <f t="shared" si="88"/>
        <v>12811.9</v>
      </c>
      <c r="S145" s="113">
        <f t="shared" si="89"/>
        <v>12811.9</v>
      </c>
      <c r="T145" s="113">
        <f t="shared" si="90"/>
        <v>11577</v>
      </c>
      <c r="U145" s="113">
        <f t="shared" si="90"/>
        <v>2614.4</v>
      </c>
      <c r="V145" s="113">
        <f t="shared" si="169"/>
        <v>-8962.6</v>
      </c>
      <c r="W145" s="146">
        <f t="shared" si="125"/>
        <v>0.22582707091647233</v>
      </c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  <c r="EB145" s="115"/>
      <c r="EC145" s="115"/>
      <c r="ED145" s="115"/>
      <c r="EE145" s="115"/>
      <c r="EF145" s="115"/>
      <c r="EG145" s="115"/>
      <c r="EH145" s="115"/>
      <c r="EI145" s="115"/>
      <c r="EJ145" s="115"/>
      <c r="EK145" s="115"/>
      <c r="EL145" s="115"/>
      <c r="EM145" s="115"/>
      <c r="EN145" s="115"/>
      <c r="EO145" s="115"/>
      <c r="EP145" s="115"/>
      <c r="EQ145" s="115"/>
      <c r="ER145" s="115"/>
      <c r="ES145" s="115"/>
      <c r="ET145" s="115"/>
      <c r="EU145" s="115"/>
      <c r="EV145" s="115"/>
      <c r="EW145" s="115"/>
      <c r="EX145" s="115"/>
      <c r="EY145" s="115"/>
      <c r="EZ145" s="115"/>
      <c r="FA145" s="115"/>
      <c r="FB145" s="115"/>
      <c r="FC145" s="115"/>
      <c r="FD145" s="115"/>
      <c r="FE145" s="115"/>
      <c r="FF145" s="115"/>
      <c r="FG145" s="115"/>
      <c r="FH145" s="115"/>
      <c r="FI145" s="115"/>
      <c r="FJ145" s="115"/>
      <c r="FK145" s="115"/>
      <c r="FL145" s="115"/>
      <c r="FM145" s="115"/>
      <c r="FN145" s="115"/>
      <c r="FO145" s="115"/>
      <c r="FP145" s="115"/>
      <c r="FQ145" s="115"/>
      <c r="FR145" s="115"/>
      <c r="FS145" s="115"/>
      <c r="FT145" s="115"/>
      <c r="FU145" s="115"/>
      <c r="FV145" s="115"/>
      <c r="FW145" s="115"/>
      <c r="FX145" s="115"/>
      <c r="FY145" s="115"/>
      <c r="FZ145" s="115"/>
      <c r="GA145" s="115"/>
      <c r="GB145" s="115"/>
      <c r="GC145" s="115"/>
      <c r="GD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</row>
    <row r="146" spans="1:196" s="123" customFormat="1" ht="25.5" customHeight="1" x14ac:dyDescent="0.3">
      <c r="A146" s="145"/>
      <c r="B146" s="109"/>
      <c r="C146" s="221" t="s">
        <v>191</v>
      </c>
      <c r="D146" s="221" t="s">
        <v>87</v>
      </c>
      <c r="E146" s="222" t="s">
        <v>192</v>
      </c>
      <c r="F146" s="110"/>
      <c r="G146" s="15"/>
      <c r="H146" s="111"/>
      <c r="I146" s="122">
        <f t="shared" ref="I146" si="175">H146/$H$11</f>
        <v>0</v>
      </c>
      <c r="J146" s="113">
        <f t="shared" ref="J146" si="176">H146-G146</f>
        <v>0</v>
      </c>
      <c r="K146" s="146" t="str">
        <f t="shared" ref="K146:K175" si="177">IFERROR(100%*(H146/G146),"")</f>
        <v/>
      </c>
      <c r="L146" s="183">
        <v>375</v>
      </c>
      <c r="M146" s="113">
        <v>375</v>
      </c>
      <c r="N146" s="13">
        <v>93.8</v>
      </c>
      <c r="O146" s="111"/>
      <c r="P146" s="113">
        <f t="shared" ref="P146" si="178">O146-N146</f>
        <v>-93.8</v>
      </c>
      <c r="Q146" s="191">
        <f t="shared" si="168"/>
        <v>0</v>
      </c>
      <c r="R146" s="197">
        <f t="shared" ref="R146" si="179">SUM(F146,L146)</f>
        <v>375</v>
      </c>
      <c r="S146" s="113">
        <f t="shared" ref="S146" si="180">SUM(F146,M146)</f>
        <v>375</v>
      </c>
      <c r="T146" s="113">
        <f t="shared" ref="T146" si="181">SUM(G146,N146)</f>
        <v>93.8</v>
      </c>
      <c r="U146" s="113">
        <f t="shared" si="90"/>
        <v>0</v>
      </c>
      <c r="V146" s="113">
        <f t="shared" ref="V146" si="182">U146-T146</f>
        <v>-93.8</v>
      </c>
      <c r="W146" s="146">
        <f t="shared" si="125"/>
        <v>0</v>
      </c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115"/>
      <c r="DH146" s="115"/>
      <c r="DI146" s="115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  <c r="EB146" s="115"/>
      <c r="EC146" s="115"/>
      <c r="ED146" s="115"/>
      <c r="EE146" s="115"/>
      <c r="EF146" s="115"/>
      <c r="EG146" s="115"/>
      <c r="EH146" s="115"/>
      <c r="EI146" s="115"/>
      <c r="EJ146" s="115"/>
      <c r="EK146" s="115"/>
      <c r="EL146" s="115"/>
      <c r="EM146" s="115"/>
      <c r="EN146" s="115"/>
      <c r="EO146" s="115"/>
      <c r="EP146" s="115"/>
      <c r="EQ146" s="115"/>
      <c r="ER146" s="115"/>
      <c r="ES146" s="115"/>
      <c r="ET146" s="115"/>
      <c r="EU146" s="115"/>
      <c r="EV146" s="115"/>
      <c r="EW146" s="115"/>
      <c r="EX146" s="115"/>
      <c r="EY146" s="115"/>
      <c r="EZ146" s="115"/>
      <c r="FA146" s="115"/>
      <c r="FB146" s="115"/>
      <c r="FC146" s="115"/>
      <c r="FD146" s="115"/>
      <c r="FE146" s="115"/>
      <c r="FF146" s="115"/>
      <c r="FG146" s="115"/>
      <c r="FH146" s="115"/>
      <c r="FI146" s="115"/>
      <c r="FJ146" s="115"/>
      <c r="FK146" s="115"/>
      <c r="FL146" s="115"/>
      <c r="FM146" s="115"/>
      <c r="FN146" s="115"/>
      <c r="FO146" s="115"/>
      <c r="FP146" s="115"/>
      <c r="FQ146" s="115"/>
      <c r="FR146" s="115"/>
      <c r="FS146" s="115"/>
      <c r="FT146" s="115"/>
      <c r="FU146" s="115"/>
      <c r="FV146" s="115"/>
      <c r="FW146" s="115"/>
      <c r="FX146" s="115"/>
      <c r="FY146" s="115"/>
      <c r="FZ146" s="115"/>
      <c r="GA146" s="115"/>
      <c r="GB146" s="115"/>
      <c r="GC146" s="115"/>
      <c r="GD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</row>
    <row r="147" spans="1:196" s="123" customFormat="1" ht="6" hidden="1" customHeight="1" x14ac:dyDescent="0.3">
      <c r="A147" s="145"/>
      <c r="B147" s="109"/>
      <c r="C147" s="221" t="s">
        <v>88</v>
      </c>
      <c r="D147" s="221" t="s">
        <v>49</v>
      </c>
      <c r="E147" s="222" t="s">
        <v>165</v>
      </c>
      <c r="F147" s="110"/>
      <c r="G147" s="15"/>
      <c r="H147" s="111"/>
      <c r="I147" s="122">
        <f t="shared" si="85"/>
        <v>0</v>
      </c>
      <c r="J147" s="113">
        <f t="shared" si="86"/>
        <v>0</v>
      </c>
      <c r="K147" s="146" t="str">
        <f t="shared" si="177"/>
        <v/>
      </c>
      <c r="L147" s="183"/>
      <c r="M147" s="113"/>
      <c r="N147" s="13"/>
      <c r="O147" s="111"/>
      <c r="P147" s="113">
        <f t="shared" si="87"/>
        <v>0</v>
      </c>
      <c r="Q147" s="191" t="str">
        <f t="shared" si="168"/>
        <v/>
      </c>
      <c r="R147" s="197">
        <f t="shared" si="88"/>
        <v>0</v>
      </c>
      <c r="S147" s="113">
        <f t="shared" si="89"/>
        <v>0</v>
      </c>
      <c r="T147" s="113">
        <f t="shared" si="90"/>
        <v>0</v>
      </c>
      <c r="U147" s="113">
        <f t="shared" si="90"/>
        <v>0</v>
      </c>
      <c r="V147" s="113">
        <f t="shared" si="91"/>
        <v>0</v>
      </c>
      <c r="W147" s="146" t="str">
        <f t="shared" si="125"/>
        <v/>
      </c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115"/>
      <c r="DH147" s="115"/>
      <c r="DI147" s="115"/>
      <c r="DJ147" s="115"/>
      <c r="DK147" s="115"/>
      <c r="DL147" s="115"/>
      <c r="DM147" s="115"/>
      <c r="DN147" s="115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  <c r="EB147" s="115"/>
      <c r="EC147" s="115"/>
      <c r="ED147" s="115"/>
      <c r="EE147" s="115"/>
      <c r="EF147" s="115"/>
      <c r="EG147" s="115"/>
      <c r="EH147" s="115"/>
      <c r="EI147" s="115"/>
      <c r="EJ147" s="115"/>
      <c r="EK147" s="115"/>
      <c r="EL147" s="115"/>
      <c r="EM147" s="115"/>
      <c r="EN147" s="115"/>
      <c r="EO147" s="115"/>
      <c r="EP147" s="115"/>
      <c r="EQ147" s="115"/>
      <c r="ER147" s="115"/>
      <c r="ES147" s="115"/>
      <c r="ET147" s="115"/>
      <c r="EU147" s="115"/>
      <c r="EV147" s="115"/>
      <c r="EW147" s="115"/>
      <c r="EX147" s="115"/>
      <c r="EY147" s="115"/>
      <c r="EZ147" s="115"/>
      <c r="FA147" s="115"/>
      <c r="FB147" s="115"/>
      <c r="FC147" s="115"/>
      <c r="FD147" s="115"/>
      <c r="FE147" s="115"/>
      <c r="FF147" s="115"/>
      <c r="FG147" s="115"/>
      <c r="FH147" s="115"/>
      <c r="FI147" s="115"/>
      <c r="FJ147" s="115"/>
      <c r="FK147" s="115"/>
      <c r="FL147" s="115"/>
      <c r="FM147" s="115"/>
      <c r="FN147" s="115"/>
      <c r="FO147" s="115"/>
      <c r="FP147" s="115"/>
      <c r="FQ147" s="115"/>
      <c r="FR147" s="115"/>
      <c r="FS147" s="115"/>
      <c r="FT147" s="115"/>
      <c r="FU147" s="115"/>
      <c r="FV147" s="115"/>
      <c r="FW147" s="115"/>
      <c r="FX147" s="115"/>
      <c r="FY147" s="115"/>
      <c r="FZ147" s="115"/>
      <c r="GA147" s="115"/>
      <c r="GB147" s="115"/>
      <c r="GC147" s="115"/>
      <c r="GD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</row>
    <row r="148" spans="1:196" s="128" customFormat="1" ht="27" customHeight="1" x14ac:dyDescent="0.3">
      <c r="A148" s="145"/>
      <c r="B148" s="124" t="s">
        <v>19</v>
      </c>
      <c r="C148" s="221" t="s">
        <v>238</v>
      </c>
      <c r="D148" s="221" t="s">
        <v>85</v>
      </c>
      <c r="E148" s="223" t="s">
        <v>239</v>
      </c>
      <c r="F148" s="125">
        <v>35402.1</v>
      </c>
      <c r="G148" s="27">
        <v>22802.1</v>
      </c>
      <c r="H148" s="126"/>
      <c r="I148" s="112">
        <f t="shared" si="85"/>
        <v>0</v>
      </c>
      <c r="J148" s="113">
        <f t="shared" si="86"/>
        <v>-22802.1</v>
      </c>
      <c r="K148" s="146">
        <f t="shared" si="177"/>
        <v>0</v>
      </c>
      <c r="L148" s="183"/>
      <c r="M148" s="113"/>
      <c r="N148" s="13"/>
      <c r="O148" s="126"/>
      <c r="P148" s="113">
        <f t="shared" si="87"/>
        <v>0</v>
      </c>
      <c r="Q148" s="191" t="str">
        <f t="shared" si="168"/>
        <v/>
      </c>
      <c r="R148" s="197">
        <f t="shared" si="88"/>
        <v>35402.1</v>
      </c>
      <c r="S148" s="113">
        <f t="shared" si="89"/>
        <v>35402.1</v>
      </c>
      <c r="T148" s="113">
        <f t="shared" si="90"/>
        <v>22802.1</v>
      </c>
      <c r="U148" s="113">
        <f t="shared" si="90"/>
        <v>0</v>
      </c>
      <c r="V148" s="113">
        <f t="shared" si="91"/>
        <v>-22802.1</v>
      </c>
      <c r="W148" s="146">
        <f t="shared" si="125"/>
        <v>0</v>
      </c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5"/>
      <c r="DH148" s="115"/>
      <c r="DI148" s="115"/>
      <c r="DJ148" s="115"/>
      <c r="DK148" s="115"/>
      <c r="DL148" s="115"/>
      <c r="DM148" s="115"/>
      <c r="DN148" s="115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  <c r="EB148" s="115"/>
      <c r="EC148" s="115"/>
      <c r="ED148" s="115"/>
      <c r="EE148" s="115"/>
      <c r="EF148" s="11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  <c r="EX148" s="115"/>
      <c r="EY148" s="115"/>
      <c r="EZ148" s="115"/>
      <c r="FA148" s="115"/>
      <c r="FB148" s="115"/>
      <c r="FC148" s="115"/>
      <c r="FD148" s="115"/>
      <c r="FE148" s="115"/>
      <c r="FF148" s="115"/>
      <c r="FG148" s="115"/>
      <c r="FH148" s="115"/>
      <c r="FI148" s="115"/>
      <c r="FJ148" s="115"/>
      <c r="FK148" s="115"/>
      <c r="FL148" s="115"/>
      <c r="FM148" s="115"/>
      <c r="FN148" s="115"/>
      <c r="FO148" s="115"/>
      <c r="FP148" s="115"/>
      <c r="FQ148" s="115"/>
      <c r="FR148" s="115"/>
      <c r="FS148" s="115"/>
      <c r="FT148" s="115"/>
      <c r="FU148" s="115"/>
      <c r="FV148" s="115"/>
      <c r="FW148" s="115"/>
      <c r="FX148" s="115"/>
      <c r="FY148" s="115"/>
      <c r="FZ148" s="115"/>
      <c r="GA148" s="115"/>
      <c r="GB148" s="115"/>
      <c r="GC148" s="115"/>
      <c r="GD148" s="115"/>
      <c r="GE148" s="127"/>
      <c r="GF148" s="127"/>
      <c r="GG148" s="127"/>
      <c r="GH148" s="127"/>
      <c r="GI148" s="127"/>
      <c r="GJ148" s="127"/>
      <c r="GK148" s="127"/>
      <c r="GL148" s="127"/>
      <c r="GM148" s="127"/>
      <c r="GN148" s="127"/>
    </row>
    <row r="149" spans="1:196" s="128" customFormat="1" ht="93" hidden="1" customHeight="1" x14ac:dyDescent="0.3">
      <c r="A149" s="145"/>
      <c r="B149" s="124" t="s">
        <v>19</v>
      </c>
      <c r="C149" s="221" t="s">
        <v>288</v>
      </c>
      <c r="D149" s="221" t="s">
        <v>60</v>
      </c>
      <c r="E149" s="223" t="s">
        <v>289</v>
      </c>
      <c r="F149" s="125"/>
      <c r="G149" s="27"/>
      <c r="H149" s="126"/>
      <c r="I149" s="112">
        <f t="shared" si="85"/>
        <v>0</v>
      </c>
      <c r="J149" s="113">
        <f t="shared" si="86"/>
        <v>0</v>
      </c>
      <c r="K149" s="146" t="str">
        <f t="shared" si="177"/>
        <v/>
      </c>
      <c r="L149" s="183"/>
      <c r="M149" s="113"/>
      <c r="N149" s="13"/>
      <c r="O149" s="126"/>
      <c r="P149" s="113">
        <f t="shared" si="87"/>
        <v>0</v>
      </c>
      <c r="Q149" s="191" t="str">
        <f t="shared" si="168"/>
        <v/>
      </c>
      <c r="R149" s="197">
        <f t="shared" si="88"/>
        <v>0</v>
      </c>
      <c r="S149" s="113">
        <f t="shared" si="89"/>
        <v>0</v>
      </c>
      <c r="T149" s="113">
        <f t="shared" si="90"/>
        <v>0</v>
      </c>
      <c r="U149" s="113">
        <f t="shared" si="90"/>
        <v>0</v>
      </c>
      <c r="V149" s="113">
        <f t="shared" si="91"/>
        <v>0</v>
      </c>
      <c r="W149" s="146" t="str">
        <f t="shared" si="125"/>
        <v/>
      </c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115"/>
      <c r="DH149" s="115"/>
      <c r="DI149" s="115"/>
      <c r="DJ149" s="115"/>
      <c r="DK149" s="115"/>
      <c r="DL149" s="115"/>
      <c r="DM149" s="115"/>
      <c r="DN149" s="115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  <c r="EB149" s="115"/>
      <c r="EC149" s="115"/>
      <c r="ED149" s="115"/>
      <c r="EE149" s="115"/>
      <c r="EF149" s="11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  <c r="EX149" s="115"/>
      <c r="EY149" s="115"/>
      <c r="EZ149" s="115"/>
      <c r="FA149" s="115"/>
      <c r="FB149" s="115"/>
      <c r="FC149" s="115"/>
      <c r="FD149" s="115"/>
      <c r="FE149" s="115"/>
      <c r="FF149" s="115"/>
      <c r="FG149" s="115"/>
      <c r="FH149" s="115"/>
      <c r="FI149" s="115"/>
      <c r="FJ149" s="115"/>
      <c r="FK149" s="115"/>
      <c r="FL149" s="115"/>
      <c r="FM149" s="115"/>
      <c r="FN149" s="115"/>
      <c r="FO149" s="115"/>
      <c r="FP149" s="115"/>
      <c r="FQ149" s="115"/>
      <c r="FR149" s="115"/>
      <c r="FS149" s="115"/>
      <c r="FT149" s="115"/>
      <c r="FU149" s="115"/>
      <c r="FV149" s="115"/>
      <c r="FW149" s="115"/>
      <c r="FX149" s="115"/>
      <c r="FY149" s="115"/>
      <c r="FZ149" s="115"/>
      <c r="GA149" s="115"/>
      <c r="GB149" s="115"/>
      <c r="GC149" s="115"/>
      <c r="GD149" s="115"/>
      <c r="GE149" s="127"/>
      <c r="GF149" s="127"/>
      <c r="GG149" s="127"/>
      <c r="GH149" s="127"/>
      <c r="GI149" s="127"/>
      <c r="GJ149" s="127"/>
      <c r="GK149" s="127"/>
      <c r="GL149" s="127"/>
      <c r="GM149" s="127"/>
      <c r="GN149" s="127"/>
    </row>
    <row r="150" spans="1:196" s="128" customFormat="1" ht="40.5" hidden="1" customHeight="1" x14ac:dyDescent="0.3">
      <c r="A150" s="145"/>
      <c r="B150" s="124"/>
      <c r="C150" s="221" t="s">
        <v>313</v>
      </c>
      <c r="D150" s="221" t="s">
        <v>85</v>
      </c>
      <c r="E150" s="223" t="s">
        <v>314</v>
      </c>
      <c r="F150" s="125"/>
      <c r="G150" s="27"/>
      <c r="H150" s="126"/>
      <c r="I150" s="112">
        <f t="shared" si="85"/>
        <v>0</v>
      </c>
      <c r="J150" s="113">
        <f t="shared" si="86"/>
        <v>0</v>
      </c>
      <c r="K150" s="146" t="str">
        <f t="shared" si="177"/>
        <v/>
      </c>
      <c r="L150" s="181"/>
      <c r="M150" s="113"/>
      <c r="N150" s="13"/>
      <c r="O150" s="126"/>
      <c r="P150" s="113">
        <f t="shared" si="87"/>
        <v>0</v>
      </c>
      <c r="Q150" s="191" t="str">
        <f t="shared" si="168"/>
        <v/>
      </c>
      <c r="R150" s="197">
        <f t="shared" si="88"/>
        <v>0</v>
      </c>
      <c r="S150" s="113">
        <f t="shared" si="89"/>
        <v>0</v>
      </c>
      <c r="T150" s="113">
        <f t="shared" si="90"/>
        <v>0</v>
      </c>
      <c r="U150" s="113">
        <f t="shared" si="90"/>
        <v>0</v>
      </c>
      <c r="V150" s="113">
        <f t="shared" si="91"/>
        <v>0</v>
      </c>
      <c r="W150" s="146" t="str">
        <f t="shared" si="125"/>
        <v/>
      </c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5"/>
      <c r="FJ150" s="115"/>
      <c r="FK150" s="115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27"/>
      <c r="GF150" s="127"/>
      <c r="GG150" s="127"/>
      <c r="GH150" s="127"/>
      <c r="GI150" s="127"/>
      <c r="GJ150" s="127"/>
      <c r="GK150" s="127"/>
      <c r="GL150" s="127"/>
      <c r="GM150" s="127"/>
      <c r="GN150" s="127"/>
    </row>
    <row r="151" spans="1:196" s="1" customFormat="1" ht="28.5" customHeight="1" x14ac:dyDescent="0.3">
      <c r="A151" s="138">
        <v>13</v>
      </c>
      <c r="B151" s="48" t="s">
        <v>20</v>
      </c>
      <c r="C151" s="88" t="s">
        <v>86</v>
      </c>
      <c r="D151" s="88" t="s">
        <v>50</v>
      </c>
      <c r="E151" s="158" t="s">
        <v>306</v>
      </c>
      <c r="F151" s="32">
        <v>167495.6</v>
      </c>
      <c r="G151" s="33">
        <v>41874</v>
      </c>
      <c r="H151" s="33">
        <v>41874</v>
      </c>
      <c r="I151" s="21">
        <f t="shared" si="85"/>
        <v>0.17352372846027006</v>
      </c>
      <c r="J151" s="12">
        <f t="shared" si="86"/>
        <v>0</v>
      </c>
      <c r="K151" s="139">
        <f t="shared" si="177"/>
        <v>1</v>
      </c>
      <c r="L151" s="134"/>
      <c r="M151" s="12"/>
      <c r="N151" s="12"/>
      <c r="O151" s="33"/>
      <c r="P151" s="12">
        <f t="shared" si="87"/>
        <v>0</v>
      </c>
      <c r="Q151" s="189" t="str">
        <f t="shared" si="168"/>
        <v/>
      </c>
      <c r="R151" s="187">
        <f t="shared" si="88"/>
        <v>167495.6</v>
      </c>
      <c r="S151" s="12">
        <f t="shared" si="89"/>
        <v>167495.6</v>
      </c>
      <c r="T151" s="12">
        <f t="shared" si="90"/>
        <v>41874</v>
      </c>
      <c r="U151" s="12">
        <f t="shared" si="90"/>
        <v>41874</v>
      </c>
      <c r="V151" s="12">
        <f t="shared" si="91"/>
        <v>0</v>
      </c>
      <c r="W151" s="139">
        <f t="shared" si="125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38">
        <v>14</v>
      </c>
      <c r="B152" s="48" t="s">
        <v>20</v>
      </c>
      <c r="C152" s="88" t="s">
        <v>166</v>
      </c>
      <c r="D152" s="88" t="s">
        <v>50</v>
      </c>
      <c r="E152" s="158" t="s">
        <v>167</v>
      </c>
      <c r="F152" s="32">
        <f>SUM(F153:F161)</f>
        <v>43200</v>
      </c>
      <c r="G152" s="33">
        <f>SUM(G153:G161)</f>
        <v>43200</v>
      </c>
      <c r="H152" s="33">
        <f>SUM(H153:H161)</f>
        <v>43200</v>
      </c>
      <c r="I152" s="21">
        <f t="shared" si="85"/>
        <v>0.17901860508868669</v>
      </c>
      <c r="J152" s="12">
        <f t="shared" ref="J152:J154" si="183">H152-G152</f>
        <v>0</v>
      </c>
      <c r="K152" s="139">
        <f t="shared" si="177"/>
        <v>1</v>
      </c>
      <c r="L152" s="184">
        <f>SUM(L153:L162)</f>
        <v>0</v>
      </c>
      <c r="M152" s="33">
        <f t="shared" ref="M152:O152" si="184">SUM(M153:M162)</f>
        <v>0</v>
      </c>
      <c r="N152" s="33">
        <f t="shared" si="184"/>
        <v>0</v>
      </c>
      <c r="O152" s="33">
        <f t="shared" si="184"/>
        <v>0</v>
      </c>
      <c r="P152" s="12">
        <f t="shared" si="87"/>
        <v>0</v>
      </c>
      <c r="Q152" s="189" t="str">
        <f t="shared" si="168"/>
        <v/>
      </c>
      <c r="R152" s="187">
        <f t="shared" si="88"/>
        <v>43200</v>
      </c>
      <c r="S152" s="12">
        <f t="shared" si="89"/>
        <v>43200</v>
      </c>
      <c r="T152" s="12">
        <f t="shared" si="90"/>
        <v>43200</v>
      </c>
      <c r="U152" s="12">
        <f t="shared" si="90"/>
        <v>43200</v>
      </c>
      <c r="V152" s="12">
        <f t="shared" si="91"/>
        <v>0</v>
      </c>
      <c r="W152" s="139">
        <f t="shared" si="125"/>
        <v>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77" customFormat="1" ht="68.25" customHeight="1" x14ac:dyDescent="0.3">
      <c r="A153" s="142"/>
      <c r="B153" s="55"/>
      <c r="C153" s="55"/>
      <c r="D153" s="55"/>
      <c r="E153" s="166" t="s">
        <v>329</v>
      </c>
      <c r="F153" s="132">
        <v>1000</v>
      </c>
      <c r="G153" s="35">
        <v>1000</v>
      </c>
      <c r="H153" s="35">
        <v>1000</v>
      </c>
      <c r="I153" s="42">
        <f t="shared" si="85"/>
        <v>4.1439491918677475E-3</v>
      </c>
      <c r="J153" s="25">
        <f t="shared" si="183"/>
        <v>0</v>
      </c>
      <c r="K153" s="143">
        <f t="shared" si="177"/>
        <v>1</v>
      </c>
      <c r="L153" s="180"/>
      <c r="M153" s="41"/>
      <c r="N153" s="41"/>
      <c r="O153" s="34"/>
      <c r="P153" s="12">
        <f t="shared" si="87"/>
        <v>0</v>
      </c>
      <c r="Q153" s="190" t="str">
        <f t="shared" si="168"/>
        <v/>
      </c>
      <c r="R153" s="195">
        <f t="shared" si="88"/>
        <v>1000</v>
      </c>
      <c r="S153" s="25">
        <f t="shared" si="89"/>
        <v>1000</v>
      </c>
      <c r="T153" s="25">
        <f t="shared" si="90"/>
        <v>1000</v>
      </c>
      <c r="U153" s="25">
        <f t="shared" si="90"/>
        <v>1000</v>
      </c>
      <c r="V153" s="25">
        <f t="shared" si="91"/>
        <v>0</v>
      </c>
      <c r="W153" s="143">
        <f t="shared" si="125"/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67.5" customHeight="1" x14ac:dyDescent="0.3">
      <c r="A154" s="142"/>
      <c r="B154" s="55"/>
      <c r="C154" s="55"/>
      <c r="D154" s="55"/>
      <c r="E154" s="166" t="s">
        <v>328</v>
      </c>
      <c r="F154" s="132">
        <v>2000</v>
      </c>
      <c r="G154" s="35">
        <v>2000</v>
      </c>
      <c r="H154" s="35">
        <v>2000</v>
      </c>
      <c r="I154" s="38">
        <f t="shared" si="85"/>
        <v>8.2878983837354949E-3</v>
      </c>
      <c r="J154" s="25">
        <f t="shared" si="183"/>
        <v>0</v>
      </c>
      <c r="K154" s="143">
        <f t="shared" si="177"/>
        <v>1</v>
      </c>
      <c r="L154" s="180"/>
      <c r="M154" s="41"/>
      <c r="N154" s="41"/>
      <c r="O154" s="34"/>
      <c r="P154" s="25">
        <f>O154-N154</f>
        <v>0</v>
      </c>
      <c r="Q154" s="190" t="str">
        <f t="shared" si="168"/>
        <v/>
      </c>
      <c r="R154" s="195">
        <f t="shared" si="88"/>
        <v>2000</v>
      </c>
      <c r="S154" s="25">
        <f t="shared" si="89"/>
        <v>2000</v>
      </c>
      <c r="T154" s="25">
        <f t="shared" si="90"/>
        <v>2000</v>
      </c>
      <c r="U154" s="25">
        <f t="shared" si="90"/>
        <v>2000</v>
      </c>
      <c r="V154" s="25">
        <f t="shared" ref="V154:V164" si="185">U154-T154</f>
        <v>0</v>
      </c>
      <c r="W154" s="143">
        <f t="shared" si="125"/>
        <v>1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48.75" customHeight="1" x14ac:dyDescent="0.3">
      <c r="A155" s="142"/>
      <c r="B155" s="55"/>
      <c r="C155" s="55"/>
      <c r="D155" s="55"/>
      <c r="E155" s="166" t="s">
        <v>350</v>
      </c>
      <c r="F155" s="28">
        <v>35500</v>
      </c>
      <c r="G155" s="35">
        <v>35500</v>
      </c>
      <c r="H155" s="35">
        <v>35500</v>
      </c>
      <c r="I155" s="38">
        <f t="shared" ref="I155:I161" si="186">H155/$H$11</f>
        <v>0.14711019631130504</v>
      </c>
      <c r="J155" s="25">
        <f t="shared" ref="J155:J175" si="187">H155-G155</f>
        <v>0</v>
      </c>
      <c r="K155" s="143">
        <f t="shared" si="177"/>
        <v>1</v>
      </c>
      <c r="L155" s="131"/>
      <c r="M155" s="25"/>
      <c r="N155" s="25"/>
      <c r="O155" s="107"/>
      <c r="P155" s="25">
        <f>O155-N155</f>
        <v>0</v>
      </c>
      <c r="Q155" s="133" t="str">
        <f t="shared" si="168"/>
        <v/>
      </c>
      <c r="R155" s="195">
        <f t="shared" ref="R155" si="188">SUM(F155,L155)</f>
        <v>35500</v>
      </c>
      <c r="S155" s="25">
        <f t="shared" ref="S155" si="189">SUM(F155,M155)</f>
        <v>35500</v>
      </c>
      <c r="T155" s="25">
        <f t="shared" ref="T155" si="190">SUM(G155,N155)</f>
        <v>35500</v>
      </c>
      <c r="U155" s="25">
        <f t="shared" si="90"/>
        <v>35500</v>
      </c>
      <c r="V155" s="25">
        <f t="shared" si="185"/>
        <v>0</v>
      </c>
      <c r="W155" s="143">
        <f t="shared" si="125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66.75" customHeight="1" x14ac:dyDescent="0.3">
      <c r="A156" s="142"/>
      <c r="B156" s="55"/>
      <c r="C156" s="55"/>
      <c r="D156" s="55"/>
      <c r="E156" s="166" t="s">
        <v>334</v>
      </c>
      <c r="F156" s="28">
        <v>1000</v>
      </c>
      <c r="G156" s="29">
        <v>1000</v>
      </c>
      <c r="H156" s="29">
        <v>1000</v>
      </c>
      <c r="I156" s="38">
        <f t="shared" si="186"/>
        <v>4.1439491918677475E-3</v>
      </c>
      <c r="J156" s="25">
        <f t="shared" si="187"/>
        <v>0</v>
      </c>
      <c r="K156" s="143">
        <f t="shared" si="177"/>
        <v>1</v>
      </c>
      <c r="L156" s="131"/>
      <c r="M156" s="41"/>
      <c r="N156" s="41"/>
      <c r="O156" s="89"/>
      <c r="P156" s="25">
        <f t="shared" ref="P156:P162" si="191">O156-N156</f>
        <v>0</v>
      </c>
      <c r="Q156" s="133" t="str">
        <f t="shared" si="168"/>
        <v/>
      </c>
      <c r="R156" s="195">
        <f t="shared" ref="R156" si="192">SUM(F156,L156)</f>
        <v>1000</v>
      </c>
      <c r="S156" s="25">
        <f t="shared" ref="S156" si="193">SUM(F156,M156)</f>
        <v>1000</v>
      </c>
      <c r="T156" s="25">
        <f t="shared" ref="T156" si="194">SUM(G156,N156)</f>
        <v>1000</v>
      </c>
      <c r="U156" s="25">
        <f t="shared" si="90"/>
        <v>1000</v>
      </c>
      <c r="V156" s="25">
        <f t="shared" si="185"/>
        <v>0</v>
      </c>
      <c r="W156" s="143">
        <f t="shared" si="125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79.5" customHeight="1" x14ac:dyDescent="0.3">
      <c r="A157" s="142"/>
      <c r="B157" s="55"/>
      <c r="C157" s="55"/>
      <c r="D157" s="55"/>
      <c r="E157" s="166" t="s">
        <v>335</v>
      </c>
      <c r="F157" s="28">
        <v>500</v>
      </c>
      <c r="G157" s="29">
        <v>500</v>
      </c>
      <c r="H157" s="29">
        <v>500</v>
      </c>
      <c r="I157" s="40">
        <f t="shared" si="186"/>
        <v>2.0719745959338737E-3</v>
      </c>
      <c r="J157" s="25">
        <f t="shared" si="187"/>
        <v>0</v>
      </c>
      <c r="K157" s="143">
        <f t="shared" si="177"/>
        <v>1</v>
      </c>
      <c r="L157" s="185"/>
      <c r="M157" s="41"/>
      <c r="N157" s="41"/>
      <c r="O157" s="89"/>
      <c r="P157" s="25">
        <f t="shared" si="191"/>
        <v>0</v>
      </c>
      <c r="Q157" s="133" t="str">
        <f t="shared" si="168"/>
        <v/>
      </c>
      <c r="R157" s="195">
        <f t="shared" ref="R157:R162" si="195">SUM(F157,L157)</f>
        <v>500</v>
      </c>
      <c r="S157" s="25">
        <f t="shared" ref="S157:S162" si="196">SUM(F157,M157)</f>
        <v>500</v>
      </c>
      <c r="T157" s="25">
        <f t="shared" ref="T157:T162" si="197">SUM(G157,N157)</f>
        <v>500</v>
      </c>
      <c r="U157" s="25">
        <f t="shared" si="90"/>
        <v>500</v>
      </c>
      <c r="V157" s="25">
        <f t="shared" si="185"/>
        <v>0</v>
      </c>
      <c r="W157" s="143">
        <f t="shared" si="125"/>
        <v>1</v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81.75" customHeight="1" x14ac:dyDescent="0.3">
      <c r="A158" s="142"/>
      <c r="B158" s="55"/>
      <c r="C158" s="55"/>
      <c r="D158" s="55"/>
      <c r="E158" s="166" t="s">
        <v>336</v>
      </c>
      <c r="F158" s="132">
        <v>500</v>
      </c>
      <c r="G158" s="29">
        <v>500</v>
      </c>
      <c r="H158" s="29">
        <v>500</v>
      </c>
      <c r="I158" s="40">
        <f t="shared" si="186"/>
        <v>2.0719745959338737E-3</v>
      </c>
      <c r="J158" s="25">
        <f t="shared" si="187"/>
        <v>0</v>
      </c>
      <c r="K158" s="143">
        <f t="shared" si="177"/>
        <v>1</v>
      </c>
      <c r="L158" s="185"/>
      <c r="M158" s="41"/>
      <c r="N158" s="41"/>
      <c r="O158" s="89"/>
      <c r="P158" s="25">
        <f t="shared" si="191"/>
        <v>0</v>
      </c>
      <c r="Q158" s="133" t="str">
        <f t="shared" si="168"/>
        <v/>
      </c>
      <c r="R158" s="195">
        <f t="shared" si="195"/>
        <v>500</v>
      </c>
      <c r="S158" s="25">
        <f t="shared" si="196"/>
        <v>500</v>
      </c>
      <c r="T158" s="25">
        <f t="shared" si="197"/>
        <v>500</v>
      </c>
      <c r="U158" s="25">
        <f t="shared" si="90"/>
        <v>500</v>
      </c>
      <c r="V158" s="25">
        <f t="shared" si="185"/>
        <v>0</v>
      </c>
      <c r="W158" s="143">
        <f t="shared" si="125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175.5" customHeight="1" x14ac:dyDescent="0.3">
      <c r="A159" s="142"/>
      <c r="B159" s="55"/>
      <c r="C159" s="55"/>
      <c r="D159" s="55"/>
      <c r="E159" s="166" t="s">
        <v>337</v>
      </c>
      <c r="F159" s="132">
        <v>500</v>
      </c>
      <c r="G159" s="35">
        <v>500</v>
      </c>
      <c r="H159" s="29">
        <v>500</v>
      </c>
      <c r="I159" s="40">
        <f t="shared" si="186"/>
        <v>2.0719745959338737E-3</v>
      </c>
      <c r="J159" s="25">
        <f t="shared" si="187"/>
        <v>0</v>
      </c>
      <c r="K159" s="143">
        <f t="shared" si="177"/>
        <v>1</v>
      </c>
      <c r="L159" s="180"/>
      <c r="M159" s="41"/>
      <c r="N159" s="41"/>
      <c r="O159" s="89"/>
      <c r="P159" s="25">
        <f t="shared" si="191"/>
        <v>0</v>
      </c>
      <c r="Q159" s="133" t="str">
        <f t="shared" si="168"/>
        <v/>
      </c>
      <c r="R159" s="195">
        <f t="shared" si="195"/>
        <v>500</v>
      </c>
      <c r="S159" s="25">
        <f t="shared" si="196"/>
        <v>500</v>
      </c>
      <c r="T159" s="25">
        <f t="shared" si="197"/>
        <v>500</v>
      </c>
      <c r="U159" s="25">
        <f t="shared" si="90"/>
        <v>500</v>
      </c>
      <c r="V159" s="25">
        <f t="shared" si="185"/>
        <v>0</v>
      </c>
      <c r="W159" s="143">
        <f t="shared" si="125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81.75" customHeight="1" x14ac:dyDescent="0.3">
      <c r="A160" s="142"/>
      <c r="B160" s="55"/>
      <c r="C160" s="55"/>
      <c r="D160" s="55"/>
      <c r="E160" s="166" t="s">
        <v>338</v>
      </c>
      <c r="F160" s="132">
        <v>700</v>
      </c>
      <c r="G160" s="35">
        <v>700</v>
      </c>
      <c r="H160" s="29">
        <v>700</v>
      </c>
      <c r="I160" s="40">
        <f t="shared" si="186"/>
        <v>2.9007644343074235E-3</v>
      </c>
      <c r="J160" s="25">
        <f t="shared" si="187"/>
        <v>0</v>
      </c>
      <c r="K160" s="143">
        <f t="shared" si="177"/>
        <v>1</v>
      </c>
      <c r="L160" s="180"/>
      <c r="M160" s="41"/>
      <c r="N160" s="41"/>
      <c r="O160" s="89"/>
      <c r="P160" s="25">
        <f t="shared" si="191"/>
        <v>0</v>
      </c>
      <c r="Q160" s="133" t="str">
        <f t="shared" si="168"/>
        <v/>
      </c>
      <c r="R160" s="195">
        <f t="shared" si="195"/>
        <v>700</v>
      </c>
      <c r="S160" s="25">
        <f t="shared" si="196"/>
        <v>700</v>
      </c>
      <c r="T160" s="25">
        <f t="shared" si="197"/>
        <v>700</v>
      </c>
      <c r="U160" s="25">
        <f t="shared" si="90"/>
        <v>700</v>
      </c>
      <c r="V160" s="25">
        <f t="shared" si="185"/>
        <v>0</v>
      </c>
      <c r="W160" s="143">
        <f t="shared" si="125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77" customFormat="1" ht="76.5" customHeight="1" x14ac:dyDescent="0.3">
      <c r="A161" s="142"/>
      <c r="B161" s="55"/>
      <c r="C161" s="55"/>
      <c r="D161" s="55"/>
      <c r="E161" s="166" t="s">
        <v>339</v>
      </c>
      <c r="F161" s="132">
        <v>1500</v>
      </c>
      <c r="G161" s="35">
        <v>1500</v>
      </c>
      <c r="H161" s="29">
        <v>1500</v>
      </c>
      <c r="I161" s="40">
        <f t="shared" si="186"/>
        <v>6.2159237878016216E-3</v>
      </c>
      <c r="J161" s="25">
        <f t="shared" si="187"/>
        <v>0</v>
      </c>
      <c r="K161" s="143">
        <f t="shared" si="177"/>
        <v>1</v>
      </c>
      <c r="L161" s="226"/>
      <c r="M161" s="25"/>
      <c r="N161" s="25"/>
      <c r="O161" s="107"/>
      <c r="P161" s="25">
        <f t="shared" si="191"/>
        <v>0</v>
      </c>
      <c r="Q161" s="133" t="str">
        <f t="shared" si="168"/>
        <v/>
      </c>
      <c r="R161" s="195">
        <f t="shared" si="195"/>
        <v>1500</v>
      </c>
      <c r="S161" s="25">
        <f t="shared" si="196"/>
        <v>1500</v>
      </c>
      <c r="T161" s="25">
        <f t="shared" si="197"/>
        <v>1500</v>
      </c>
      <c r="U161" s="25">
        <f t="shared" si="90"/>
        <v>1500</v>
      </c>
      <c r="V161" s="25">
        <f t="shared" si="185"/>
        <v>0</v>
      </c>
      <c r="W161" s="143">
        <f t="shared" si="125"/>
        <v>1</v>
      </c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</row>
    <row r="162" spans="1:196" s="77" customFormat="1" ht="123.75" hidden="1" customHeight="1" x14ac:dyDescent="0.3">
      <c r="A162" s="142"/>
      <c r="B162" s="55"/>
      <c r="C162" s="55"/>
      <c r="D162" s="55"/>
      <c r="E162" s="166"/>
      <c r="F162" s="132"/>
      <c r="G162" s="35"/>
      <c r="H162" s="29"/>
      <c r="I162" s="40"/>
      <c r="J162" s="25"/>
      <c r="K162" s="141"/>
      <c r="L162" s="226"/>
      <c r="M162" s="177"/>
      <c r="N162" s="177"/>
      <c r="O162" s="107"/>
      <c r="P162" s="25">
        <f t="shared" si="191"/>
        <v>0</v>
      </c>
      <c r="Q162" s="133" t="str">
        <f t="shared" si="168"/>
        <v/>
      </c>
      <c r="R162" s="195">
        <f t="shared" si="195"/>
        <v>0</v>
      </c>
      <c r="S162" s="25">
        <f t="shared" si="196"/>
        <v>0</v>
      </c>
      <c r="T162" s="25">
        <f t="shared" si="197"/>
        <v>0</v>
      </c>
      <c r="U162" s="25">
        <f t="shared" si="90"/>
        <v>0</v>
      </c>
      <c r="V162" s="25">
        <f t="shared" si="185"/>
        <v>0</v>
      </c>
      <c r="W162" s="143" t="str">
        <f t="shared" si="125"/>
        <v/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51" customFormat="1" ht="58.5" customHeight="1" x14ac:dyDescent="0.3">
      <c r="A163" s="138">
        <v>15</v>
      </c>
      <c r="B163" s="48"/>
      <c r="C163" s="48" t="s">
        <v>242</v>
      </c>
      <c r="D163" s="48" t="s">
        <v>50</v>
      </c>
      <c r="E163" s="225" t="s">
        <v>248</v>
      </c>
      <c r="F163" s="32">
        <f>F164+F165+F166+F167+F169+F170</f>
        <v>5758.6</v>
      </c>
      <c r="G163" s="32">
        <f t="shared" ref="G163:H163" si="198">G164+G165+G166+G167+G169+G170</f>
        <v>5758.6</v>
      </c>
      <c r="H163" s="32">
        <f t="shared" si="198"/>
        <v>5758.6</v>
      </c>
      <c r="I163" s="21">
        <f t="shared" ref="I163:I175" si="199">H163/$H$11</f>
        <v>2.3863345816289613E-2</v>
      </c>
      <c r="J163" s="12">
        <f t="shared" si="187"/>
        <v>0</v>
      </c>
      <c r="K163" s="149">
        <f t="shared" si="177"/>
        <v>1</v>
      </c>
      <c r="L163" s="32">
        <f t="shared" ref="L163" si="200">L164+L165+L166+L167+L169+L170</f>
        <v>4143.5999999999995</v>
      </c>
      <c r="M163" s="32">
        <f t="shared" ref="M163" si="201">M164+M165+M166+M167+M169+M170</f>
        <v>4143.5999999999995</v>
      </c>
      <c r="N163" s="32">
        <f t="shared" ref="N163" si="202">N164+N165+N166+N167+N169+N170</f>
        <v>4143.5999999999995</v>
      </c>
      <c r="O163" s="32">
        <f t="shared" ref="O163" si="203">O164+O165+O166+O167+O169+O170</f>
        <v>4143.5999999999995</v>
      </c>
      <c r="P163" s="12">
        <f>O163-N163</f>
        <v>0</v>
      </c>
      <c r="Q163" s="189">
        <f t="shared" si="168"/>
        <v>1</v>
      </c>
      <c r="R163" s="187">
        <f t="shared" si="88"/>
        <v>9902.2000000000007</v>
      </c>
      <c r="S163" s="187">
        <f>SUM(G163,M163)</f>
        <v>9902.2000000000007</v>
      </c>
      <c r="T163" s="12">
        <f t="shared" si="90"/>
        <v>9902.2000000000007</v>
      </c>
      <c r="U163" s="12">
        <f t="shared" si="90"/>
        <v>9902.2000000000007</v>
      </c>
      <c r="V163" s="12">
        <f t="shared" si="185"/>
        <v>0</v>
      </c>
      <c r="W163" s="149">
        <f t="shared" si="125"/>
        <v>1</v>
      </c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</row>
    <row r="164" spans="1:196" s="77" customFormat="1" ht="81" customHeight="1" x14ac:dyDescent="0.3">
      <c r="A164" s="142"/>
      <c r="B164" s="55"/>
      <c r="C164" s="55"/>
      <c r="D164" s="55"/>
      <c r="E164" s="166" t="s">
        <v>340</v>
      </c>
      <c r="F164" s="28">
        <v>1200</v>
      </c>
      <c r="G164" s="29">
        <v>1200</v>
      </c>
      <c r="H164" s="29">
        <v>1200</v>
      </c>
      <c r="I164" s="38">
        <f t="shared" si="199"/>
        <v>4.9727390302412968E-3</v>
      </c>
      <c r="J164" s="25">
        <f t="shared" si="187"/>
        <v>0</v>
      </c>
      <c r="K164" s="143">
        <f t="shared" ref="K164" si="204">IFERROR(100%*(H164/G164),"")</f>
        <v>1</v>
      </c>
      <c r="L164" s="177"/>
      <c r="M164" s="25"/>
      <c r="N164" s="25"/>
      <c r="O164" s="29"/>
      <c r="P164" s="25">
        <f>O164-N164</f>
        <v>0</v>
      </c>
      <c r="Q164" s="133" t="str">
        <f t="shared" ref="Q164" si="205">IFERROR(100%*(O164/N164),"")</f>
        <v/>
      </c>
      <c r="R164" s="195">
        <f t="shared" ref="R164" si="206">SUM(F164,L164)</f>
        <v>1200</v>
      </c>
      <c r="S164" s="25">
        <f t="shared" ref="S164" si="207">SUM(F164,M164)</f>
        <v>1200</v>
      </c>
      <c r="T164" s="25">
        <f t="shared" ref="T164" si="208">SUM(G164,N164)</f>
        <v>1200</v>
      </c>
      <c r="U164" s="25">
        <f t="shared" ref="U164" si="209">SUM(H164,O164)</f>
        <v>1200</v>
      </c>
      <c r="V164" s="25">
        <f t="shared" si="185"/>
        <v>0</v>
      </c>
      <c r="W164" s="143">
        <f t="shared" ref="W164" si="210">IFERROR(100%*(U164/T164),"")</f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77" customFormat="1" ht="84" customHeight="1" x14ac:dyDescent="0.3">
      <c r="A165" s="138"/>
      <c r="B165" s="48"/>
      <c r="C165" s="48"/>
      <c r="D165" s="48"/>
      <c r="E165" s="266" t="s">
        <v>341</v>
      </c>
      <c r="F165" s="28">
        <v>1000</v>
      </c>
      <c r="G165" s="29">
        <v>1000</v>
      </c>
      <c r="H165" s="29">
        <v>1000</v>
      </c>
      <c r="I165" s="38">
        <f>H165/$H$11</f>
        <v>4.1439491918677475E-3</v>
      </c>
      <c r="J165" s="25">
        <f>H165-G165</f>
        <v>0</v>
      </c>
      <c r="K165" s="143">
        <f>IFERROR(100%*(H165/G165),"")</f>
        <v>1</v>
      </c>
      <c r="L165" s="131">
        <v>622.20000000000005</v>
      </c>
      <c r="M165" s="25">
        <v>622.20000000000005</v>
      </c>
      <c r="N165" s="25">
        <v>622.20000000000005</v>
      </c>
      <c r="O165" s="29">
        <v>622.20000000000005</v>
      </c>
      <c r="P165" s="25">
        <f>O165-N165</f>
        <v>0</v>
      </c>
      <c r="Q165" s="133">
        <f t="shared" si="168"/>
        <v>1</v>
      </c>
      <c r="R165" s="195">
        <f>SUM(F165,L165)</f>
        <v>1622.2</v>
      </c>
      <c r="S165" s="25">
        <f>SUM(F165,M165)</f>
        <v>1622.2</v>
      </c>
      <c r="T165" s="25">
        <f>SUM(G165,N165)</f>
        <v>1622.2</v>
      </c>
      <c r="U165" s="25">
        <f>SUM(H165,O165)</f>
        <v>1622.2</v>
      </c>
      <c r="V165" s="25">
        <f>U165-T165</f>
        <v>0</v>
      </c>
      <c r="W165" s="150">
        <f>IFERROR(100%*(U165/T165),"")</f>
        <v>1</v>
      </c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</row>
    <row r="166" spans="1:196" s="77" customFormat="1" ht="74.25" customHeight="1" x14ac:dyDescent="0.3">
      <c r="A166" s="142"/>
      <c r="B166" s="55"/>
      <c r="C166" s="55"/>
      <c r="D166" s="55"/>
      <c r="E166" s="166" t="s">
        <v>342</v>
      </c>
      <c r="F166" s="28">
        <v>1100</v>
      </c>
      <c r="G166" s="29">
        <v>1100</v>
      </c>
      <c r="H166" s="29">
        <v>1100</v>
      </c>
      <c r="I166" s="38">
        <f t="shared" si="199"/>
        <v>4.5583441110545221E-3</v>
      </c>
      <c r="J166" s="25">
        <f t="shared" si="187"/>
        <v>0</v>
      </c>
      <c r="K166" s="143">
        <f t="shared" si="177"/>
        <v>1</v>
      </c>
      <c r="L166" s="177"/>
      <c r="M166" s="25"/>
      <c r="N166" s="25"/>
      <c r="O166" s="29"/>
      <c r="P166" s="25">
        <f>O166-N166</f>
        <v>0</v>
      </c>
      <c r="Q166" s="133" t="str">
        <f t="shared" si="168"/>
        <v/>
      </c>
      <c r="R166" s="195">
        <f t="shared" si="88"/>
        <v>1100</v>
      </c>
      <c r="S166" s="25">
        <f t="shared" si="89"/>
        <v>1100</v>
      </c>
      <c r="T166" s="25">
        <f t="shared" si="90"/>
        <v>1100</v>
      </c>
      <c r="U166" s="25">
        <f t="shared" si="90"/>
        <v>1100</v>
      </c>
      <c r="V166" s="25">
        <f t="shared" si="91"/>
        <v>0</v>
      </c>
      <c r="W166" s="143">
        <f t="shared" si="125"/>
        <v>1</v>
      </c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</row>
    <row r="167" spans="1:196" s="246" customFormat="1" ht="66.75" customHeight="1" x14ac:dyDescent="0.3">
      <c r="A167" s="247"/>
      <c r="B167" s="248"/>
      <c r="C167" s="248"/>
      <c r="D167" s="248"/>
      <c r="E167" s="264" t="s">
        <v>348</v>
      </c>
      <c r="F167" s="132">
        <v>1718</v>
      </c>
      <c r="G167" s="35">
        <v>1718</v>
      </c>
      <c r="H167" s="249">
        <v>1718</v>
      </c>
      <c r="I167" s="240">
        <f t="shared" si="199"/>
        <v>7.1193047116287905E-3</v>
      </c>
      <c r="J167" s="241">
        <f t="shared" si="187"/>
        <v>0</v>
      </c>
      <c r="K167" s="143">
        <f t="shared" si="177"/>
        <v>1</v>
      </c>
      <c r="L167" s="249">
        <v>3282</v>
      </c>
      <c r="M167" s="35">
        <v>3282</v>
      </c>
      <c r="N167" s="35">
        <v>3282</v>
      </c>
      <c r="O167" s="35">
        <v>3282</v>
      </c>
      <c r="P167" s="35"/>
      <c r="Q167" s="133">
        <f t="shared" si="168"/>
        <v>1</v>
      </c>
      <c r="R167" s="243">
        <f t="shared" si="88"/>
        <v>5000</v>
      </c>
      <c r="S167" s="241">
        <f t="shared" si="89"/>
        <v>5000</v>
      </c>
      <c r="T167" s="241">
        <f t="shared" si="90"/>
        <v>5000</v>
      </c>
      <c r="U167" s="241">
        <f t="shared" si="90"/>
        <v>5000</v>
      </c>
      <c r="V167" s="241">
        <f t="shared" si="91"/>
        <v>0</v>
      </c>
      <c r="W167" s="242">
        <f t="shared" si="125"/>
        <v>1</v>
      </c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</row>
    <row r="168" spans="1:196" s="246" customFormat="1" ht="26.25" customHeight="1" x14ac:dyDescent="0.3">
      <c r="A168" s="247"/>
      <c r="B168" s="248"/>
      <c r="C168" s="248"/>
      <c r="D168" s="248"/>
      <c r="E168" s="264" t="s">
        <v>349</v>
      </c>
      <c r="F168" s="132">
        <v>587</v>
      </c>
      <c r="G168" s="35">
        <v>587</v>
      </c>
      <c r="H168" s="249">
        <v>587</v>
      </c>
      <c r="I168" s="240">
        <f t="shared" si="199"/>
        <v>2.432498175626368E-3</v>
      </c>
      <c r="J168" s="241">
        <f t="shared" si="187"/>
        <v>0</v>
      </c>
      <c r="K168" s="143">
        <f t="shared" si="177"/>
        <v>1</v>
      </c>
      <c r="L168" s="249">
        <v>2208.4</v>
      </c>
      <c r="M168" s="35">
        <v>2208.4</v>
      </c>
      <c r="N168" s="35">
        <v>2208.4</v>
      </c>
      <c r="O168" s="35">
        <v>2208.4</v>
      </c>
      <c r="P168" s="35"/>
      <c r="Q168" s="133"/>
      <c r="R168" s="243">
        <f t="shared" ref="R168" si="211">SUM(F168,L168)</f>
        <v>2795.4</v>
      </c>
      <c r="S168" s="241">
        <f t="shared" ref="S168" si="212">SUM(F168,M168)</f>
        <v>2795.4</v>
      </c>
      <c r="T168" s="241">
        <f t="shared" ref="T168" si="213">SUM(G168,N168)</f>
        <v>2795.4</v>
      </c>
      <c r="U168" s="241">
        <f t="shared" ref="U168" si="214">SUM(H168,O168)</f>
        <v>2795.4</v>
      </c>
      <c r="V168" s="241">
        <f t="shared" ref="V168" si="215">U168-T168</f>
        <v>0</v>
      </c>
      <c r="W168" s="242">
        <f t="shared" ref="W168" si="216">IFERROR(100%*(U168/T168),"")</f>
        <v>1</v>
      </c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</row>
    <row r="169" spans="1:196" s="77" customFormat="1" ht="71.25" customHeight="1" x14ac:dyDescent="0.3">
      <c r="A169" s="138"/>
      <c r="B169" s="48"/>
      <c r="C169" s="48"/>
      <c r="D169" s="48"/>
      <c r="E169" s="265" t="s">
        <v>343</v>
      </c>
      <c r="F169" s="28">
        <v>151</v>
      </c>
      <c r="G169" s="29">
        <v>151</v>
      </c>
      <c r="H169" s="29">
        <v>151</v>
      </c>
      <c r="I169" s="38">
        <f t="shared" si="199"/>
        <v>6.2573632797202985E-4</v>
      </c>
      <c r="J169" s="25">
        <f t="shared" si="187"/>
        <v>0</v>
      </c>
      <c r="K169" s="143">
        <f t="shared" si="177"/>
        <v>1</v>
      </c>
      <c r="L169" s="177">
        <v>99</v>
      </c>
      <c r="M169" s="25">
        <v>99</v>
      </c>
      <c r="N169" s="25">
        <v>99</v>
      </c>
      <c r="O169" s="29">
        <v>99</v>
      </c>
      <c r="P169" s="25">
        <f t="shared" ref="P169" si="217">O169-N169</f>
        <v>0</v>
      </c>
      <c r="Q169" s="133">
        <f t="shared" si="168"/>
        <v>1</v>
      </c>
      <c r="R169" s="195">
        <f t="shared" ref="R169:R171" si="218">SUM(F169,L169)</f>
        <v>250</v>
      </c>
      <c r="S169" s="25">
        <f t="shared" si="89"/>
        <v>250</v>
      </c>
      <c r="T169" s="25">
        <f t="shared" si="89"/>
        <v>250</v>
      </c>
      <c r="U169" s="25">
        <f t="shared" si="89"/>
        <v>250</v>
      </c>
      <c r="V169" s="25">
        <f t="shared" ref="V169:V171" si="219">U169-T169</f>
        <v>0</v>
      </c>
      <c r="W169" s="143">
        <f t="shared" si="125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77" customFormat="1" ht="65.25" customHeight="1" x14ac:dyDescent="0.3">
      <c r="A170" s="138"/>
      <c r="B170" s="48"/>
      <c r="C170" s="48"/>
      <c r="D170" s="48"/>
      <c r="E170" s="166" t="s">
        <v>347</v>
      </c>
      <c r="F170" s="28">
        <v>589.6</v>
      </c>
      <c r="G170" s="29">
        <v>589.6</v>
      </c>
      <c r="H170" s="29">
        <v>589.6</v>
      </c>
      <c r="I170" s="38">
        <f t="shared" si="199"/>
        <v>2.4432724435252242E-3</v>
      </c>
      <c r="J170" s="131">
        <f t="shared" si="187"/>
        <v>0</v>
      </c>
      <c r="K170" s="143">
        <f t="shared" si="177"/>
        <v>1</v>
      </c>
      <c r="L170" s="177">
        <v>140.4</v>
      </c>
      <c r="M170" s="25">
        <v>140.4</v>
      </c>
      <c r="N170" s="25">
        <v>140.4</v>
      </c>
      <c r="O170" s="29">
        <v>140.4</v>
      </c>
      <c r="P170" s="25">
        <f t="shared" ref="P170:P171" si="220">O170-N170</f>
        <v>0</v>
      </c>
      <c r="Q170" s="133">
        <f t="shared" ref="Q170:Q171" si="221">IFERROR(100%*(O170/N170),"")</f>
        <v>1</v>
      </c>
      <c r="R170" s="24">
        <f t="shared" si="218"/>
        <v>730</v>
      </c>
      <c r="S170" s="25">
        <f t="shared" si="89"/>
        <v>730</v>
      </c>
      <c r="T170" s="25">
        <f t="shared" si="89"/>
        <v>730</v>
      </c>
      <c r="U170" s="25">
        <f t="shared" si="89"/>
        <v>730</v>
      </c>
      <c r="V170" s="131">
        <f t="shared" si="219"/>
        <v>0</v>
      </c>
      <c r="W170" s="143">
        <f t="shared" si="125"/>
        <v>1</v>
      </c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</row>
    <row r="171" spans="1:196" s="77" customFormat="1" ht="36" hidden="1" customHeight="1" x14ac:dyDescent="0.3">
      <c r="A171" s="138"/>
      <c r="B171" s="48"/>
      <c r="C171" s="48"/>
      <c r="D171" s="48"/>
      <c r="F171" s="28"/>
      <c r="G171" s="29"/>
      <c r="H171" s="29"/>
      <c r="I171" s="38">
        <f t="shared" si="199"/>
        <v>0</v>
      </c>
      <c r="J171" s="131">
        <f t="shared" si="187"/>
        <v>0</v>
      </c>
      <c r="K171" s="143" t="str">
        <f t="shared" si="177"/>
        <v/>
      </c>
      <c r="L171" s="177"/>
      <c r="M171" s="25"/>
      <c r="N171" s="25"/>
      <c r="O171" s="29"/>
      <c r="P171" s="25">
        <f t="shared" si="220"/>
        <v>0</v>
      </c>
      <c r="Q171" s="133" t="str">
        <f t="shared" si="221"/>
        <v/>
      </c>
      <c r="R171" s="24">
        <f t="shared" si="218"/>
        <v>0</v>
      </c>
      <c r="S171" s="25">
        <f>SUM(F171,M171)</f>
        <v>0</v>
      </c>
      <c r="T171" s="25">
        <f t="shared" si="89"/>
        <v>0</v>
      </c>
      <c r="U171" s="25">
        <f t="shared" si="89"/>
        <v>0</v>
      </c>
      <c r="V171" s="131">
        <f t="shared" si="219"/>
        <v>0</v>
      </c>
      <c r="W171" s="143" t="str">
        <f t="shared" si="125"/>
        <v/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1" customFormat="1" ht="25.5" customHeight="1" x14ac:dyDescent="0.3">
      <c r="A172" s="295" t="s">
        <v>5</v>
      </c>
      <c r="B172" s="296"/>
      <c r="C172" s="296"/>
      <c r="D172" s="296"/>
      <c r="E172" s="297"/>
      <c r="F172" s="18">
        <f>SUM(F56,F14,F43,F76,F81,F87,F88,F89,F90,F91,F104,F140,F151:F152,F163)</f>
        <v>933425.1</v>
      </c>
      <c r="G172" s="18">
        <f>SUM(G56,G14,G43,G76,G81,G87,G88,G89,G90,G91,G104,G140,G151:G152,G163)</f>
        <v>313644.59999999998</v>
      </c>
      <c r="H172" s="18">
        <f>SUM(H56,H14,H43,H76,H81,H87,H88,H89,H90,H91,H104,H140,H151:H152,H163)</f>
        <v>241315.70000000004</v>
      </c>
      <c r="I172" s="21">
        <f t="shared" si="199"/>
        <v>1</v>
      </c>
      <c r="J172" s="18">
        <f>SUM(J56,J14,J43,J76,J81,J87,J88,J89,J90,J91,J104,J140,J151:J152,J163)</f>
        <v>-72328.899999999994</v>
      </c>
      <c r="K172" s="139">
        <f t="shared" si="177"/>
        <v>0.76939217190412357</v>
      </c>
      <c r="L172" s="18">
        <f>SUM(L56,L14,L43,L76,L81,L87,L88,L89,L90,L91,L104,L140,L151:L152,L163)</f>
        <v>13158.2</v>
      </c>
      <c r="M172" s="130">
        <f>SUM(M56,M14,M43,M76,M81,M87,M88,M89,M90,M91,M104,M140,M151:M152,M163)</f>
        <v>18833.699999999997</v>
      </c>
      <c r="N172" s="12">
        <f>SUM(N56,N14,N43,N76,N81,N87,N88,N89,N90,N91,N104,N140,N151:N152,N163)</f>
        <v>13892.8</v>
      </c>
      <c r="O172" s="12">
        <f>SUM(O56,O14,O43,O76,O81,O87,O88,O89,O90,O91,O104,O140,O151:O152,O163)</f>
        <v>10079</v>
      </c>
      <c r="P172" s="12">
        <f>SUM(P56,P14,P43,P76,P81,P87,P88,P89,P91,P104,P140,P151:P152,P163,P167)</f>
        <v>-3813.8</v>
      </c>
      <c r="Q172" s="189">
        <f t="shared" si="168"/>
        <v>0.72548370378901306</v>
      </c>
      <c r="R172" s="18">
        <f>SUM(R56,R14,R43,R76,R81,R87,R88,R89,R90,R91,R104,R140,R151:R152,R163)</f>
        <v>946583.3</v>
      </c>
      <c r="S172" s="12">
        <f>SUM(S56,S14,S43,S76,S81,S87,S88,S89,S90,S91,S104,S140,S151:S152,S163)</f>
        <v>952258.79999999993</v>
      </c>
      <c r="T172" s="12">
        <f t="shared" ref="T172:V172" si="222">SUM(T56,T14,T43,T76,T81,T87,T88,T89,T90,T91,T104,T140,T151:T152,T163)</f>
        <v>327537.40000000002</v>
      </c>
      <c r="U172" s="12">
        <f t="shared" si="222"/>
        <v>251394.70000000004</v>
      </c>
      <c r="V172" s="12">
        <f t="shared" si="222"/>
        <v>-76142.7</v>
      </c>
      <c r="W172" s="139">
        <f t="shared" si="125"/>
        <v>0.76752975385406375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</row>
    <row r="173" spans="1:196" s="94" customFormat="1" ht="75.599999999999994" hidden="1" customHeight="1" x14ac:dyDescent="0.3">
      <c r="A173" s="138">
        <v>15</v>
      </c>
      <c r="B173" s="90">
        <v>250909</v>
      </c>
      <c r="C173" s="90">
        <v>8821</v>
      </c>
      <c r="D173" s="90">
        <v>1060</v>
      </c>
      <c r="E173" s="172" t="s">
        <v>284</v>
      </c>
      <c r="F173" s="26"/>
      <c r="G173" s="33"/>
      <c r="H173" s="33"/>
      <c r="I173" s="21">
        <f t="shared" si="199"/>
        <v>0</v>
      </c>
      <c r="J173" s="25">
        <f t="shared" si="187"/>
        <v>0</v>
      </c>
      <c r="K173" s="139" t="str">
        <f t="shared" si="177"/>
        <v/>
      </c>
      <c r="L173" s="176"/>
      <c r="M173" s="13"/>
      <c r="N173" s="13"/>
      <c r="O173" s="27"/>
      <c r="P173" s="13">
        <f>O173-N173</f>
        <v>0</v>
      </c>
      <c r="Q173" s="189" t="str">
        <f t="shared" si="168"/>
        <v/>
      </c>
      <c r="R173" s="194">
        <f>SUM(F173,L173)</f>
        <v>0</v>
      </c>
      <c r="S173" s="13">
        <f t="shared" si="89"/>
        <v>0</v>
      </c>
      <c r="T173" s="13">
        <f t="shared" ref="T173" si="223">SUM(G173,N173)</f>
        <v>0</v>
      </c>
      <c r="U173" s="13">
        <f t="shared" ref="U173" si="224">SUM(H173,O173)</f>
        <v>0</v>
      </c>
      <c r="V173" s="13">
        <f>U173-T173</f>
        <v>0</v>
      </c>
      <c r="W173" s="139" t="str">
        <f t="shared" si="125"/>
        <v/>
      </c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</row>
    <row r="174" spans="1:196" s="94" customFormat="1" ht="54.75" customHeight="1" x14ac:dyDescent="0.3">
      <c r="A174" s="138">
        <v>16</v>
      </c>
      <c r="B174" s="90">
        <v>250909</v>
      </c>
      <c r="C174" s="90">
        <v>8822</v>
      </c>
      <c r="D174" s="90">
        <v>1060</v>
      </c>
      <c r="E174" s="173" t="s">
        <v>327</v>
      </c>
      <c r="F174" s="32"/>
      <c r="G174" s="33"/>
      <c r="H174" s="33"/>
      <c r="I174" s="21">
        <f t="shared" si="199"/>
        <v>0</v>
      </c>
      <c r="J174" s="25">
        <f t="shared" si="187"/>
        <v>0</v>
      </c>
      <c r="K174" s="139" t="str">
        <f t="shared" si="177"/>
        <v/>
      </c>
      <c r="L174" s="176"/>
      <c r="M174" s="13"/>
      <c r="N174" s="13"/>
      <c r="O174" s="27">
        <v>-21.4</v>
      </c>
      <c r="P174" s="13">
        <f>O174-N174</f>
        <v>-21.4</v>
      </c>
      <c r="Q174" s="189" t="str">
        <f t="shared" si="168"/>
        <v/>
      </c>
      <c r="R174" s="194">
        <f>SUM(F174,L174)</f>
        <v>0</v>
      </c>
      <c r="S174" s="13" t="s">
        <v>181</v>
      </c>
      <c r="T174" s="13">
        <f t="shared" ref="T174:U175" si="225">SUM(G174,N174)</f>
        <v>0</v>
      </c>
      <c r="U174" s="13">
        <f t="shared" si="225"/>
        <v>-21.4</v>
      </c>
      <c r="V174" s="13">
        <f>U174-T174</f>
        <v>-21.4</v>
      </c>
      <c r="W174" s="139" t="str">
        <f t="shared" si="125"/>
        <v/>
      </c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</row>
    <row r="175" spans="1:196" s="98" customFormat="1" ht="36" customHeight="1" x14ac:dyDescent="0.3">
      <c r="A175" s="151"/>
      <c r="B175" s="152"/>
      <c r="C175" s="152"/>
      <c r="D175" s="152"/>
      <c r="E175" s="174" t="s">
        <v>33</v>
      </c>
      <c r="F175" s="229">
        <f>SUM(F172:F174)</f>
        <v>933425.1</v>
      </c>
      <c r="G175" s="153">
        <f>SUM(G172:G174)</f>
        <v>313644.59999999998</v>
      </c>
      <c r="H175" s="153">
        <f>SUM(H172:H174)</f>
        <v>241315.70000000004</v>
      </c>
      <c r="I175" s="154">
        <f t="shared" si="199"/>
        <v>1</v>
      </c>
      <c r="J175" s="155">
        <f t="shared" si="187"/>
        <v>-72328.899999999936</v>
      </c>
      <c r="K175" s="156">
        <f t="shared" si="177"/>
        <v>0.76939217190412357</v>
      </c>
      <c r="L175" s="230">
        <f>SUM(L172:L174)</f>
        <v>13158.2</v>
      </c>
      <c r="M175" s="153">
        <f>SUM(M172:M174)</f>
        <v>18833.699999999997</v>
      </c>
      <c r="N175" s="231">
        <f>SUM(N172:N174)</f>
        <v>13892.8</v>
      </c>
      <c r="O175" s="153">
        <f>SUM(O172:O174)</f>
        <v>10057.6</v>
      </c>
      <c r="P175" s="153">
        <f>SUM(P172:P174)</f>
        <v>-3835.2000000000003</v>
      </c>
      <c r="Q175" s="192">
        <f t="shared" si="168"/>
        <v>0.72394333755614426</v>
      </c>
      <c r="R175" s="232">
        <f>SUM(F175,L175)</f>
        <v>946583.29999999993</v>
      </c>
      <c r="S175" s="155">
        <f>SUM(F175,M175)</f>
        <v>952258.79999999993</v>
      </c>
      <c r="T175" s="155">
        <f>SUM(G175,N175)</f>
        <v>327537.39999999997</v>
      </c>
      <c r="U175" s="155">
        <f t="shared" si="225"/>
        <v>251373.30000000005</v>
      </c>
      <c r="V175" s="155">
        <f>U175-T175</f>
        <v>-76164.099999999919</v>
      </c>
      <c r="W175" s="156">
        <f t="shared" si="125"/>
        <v>0.76746441780389074</v>
      </c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</row>
    <row r="176" spans="1:196" ht="86.25" customHeight="1" x14ac:dyDescent="0.4">
      <c r="E176" s="294" t="s">
        <v>353</v>
      </c>
      <c r="F176" s="294"/>
      <c r="G176" s="100"/>
      <c r="H176" s="260"/>
      <c r="I176" s="101"/>
      <c r="J176" s="101"/>
      <c r="K176" s="261"/>
      <c r="L176" s="101"/>
      <c r="M176" s="262" t="s">
        <v>354</v>
      </c>
      <c r="N176" s="263"/>
      <c r="O176" s="102"/>
      <c r="P176" s="102"/>
      <c r="Q176" s="10"/>
      <c r="U176" s="10"/>
      <c r="V176" s="10"/>
      <c r="W176" s="10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x14ac:dyDescent="0.2">
      <c r="B177" s="3"/>
      <c r="C177" s="3"/>
      <c r="D177" s="3"/>
      <c r="E177" s="3"/>
      <c r="F177" s="103"/>
      <c r="G177" s="103"/>
      <c r="H177" s="10"/>
      <c r="I177" s="10"/>
      <c r="J177" s="10"/>
      <c r="K177" s="104"/>
      <c r="L177" s="10"/>
      <c r="M177" s="10"/>
      <c r="N177" s="10"/>
      <c r="O177" s="10"/>
      <c r="P177" s="102"/>
      <c r="Q177" s="10"/>
      <c r="R177" s="10"/>
      <c r="S177" s="10"/>
      <c r="T177" s="10"/>
      <c r="U177" s="10"/>
      <c r="V177" s="10"/>
      <c r="W177" s="10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03"/>
      <c r="G178" s="103"/>
      <c r="H178" s="10"/>
      <c r="I178" s="10"/>
      <c r="J178" s="10"/>
      <c r="K178" s="104"/>
      <c r="L178" s="10"/>
      <c r="M178" s="10"/>
      <c r="N178" s="10"/>
      <c r="O178" s="10"/>
      <c r="P178" s="102"/>
      <c r="Q178" s="10"/>
      <c r="R178" s="10"/>
      <c r="S178" s="10"/>
      <c r="T178" s="10"/>
      <c r="U178" s="10"/>
      <c r="V178" s="10"/>
      <c r="W178" s="10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03"/>
      <c r="G179" s="103"/>
      <c r="H179" s="10"/>
      <c r="I179" s="10"/>
      <c r="J179" s="10"/>
      <c r="K179" s="104"/>
      <c r="L179" s="10"/>
      <c r="M179" s="10"/>
      <c r="N179" s="10"/>
      <c r="O179" s="10"/>
      <c r="P179" s="102"/>
      <c r="Q179" s="10"/>
      <c r="R179" s="10"/>
      <c r="S179" s="10"/>
      <c r="T179" s="10"/>
      <c r="U179" s="10"/>
      <c r="V179" s="10"/>
      <c r="W179" s="10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03"/>
      <c r="G180" s="103"/>
      <c r="H180" s="10"/>
      <c r="I180" s="10"/>
      <c r="J180" s="10"/>
      <c r="K180" s="104"/>
      <c r="L180" s="10"/>
      <c r="M180" s="10"/>
      <c r="N180" s="10"/>
      <c r="O180" s="10"/>
      <c r="P180" s="102"/>
      <c r="Q180" s="10"/>
      <c r="R180" s="10"/>
      <c r="S180" s="10"/>
      <c r="T180" s="10"/>
      <c r="U180" s="10"/>
      <c r="V180" s="10"/>
      <c r="W180" s="10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03"/>
      <c r="G181" s="103"/>
      <c r="H181" s="10"/>
      <c r="I181" s="10"/>
      <c r="J181" s="10"/>
      <c r="K181" s="104"/>
      <c r="L181" s="10"/>
      <c r="M181" s="10"/>
      <c r="N181" s="10"/>
      <c r="O181" s="10"/>
      <c r="P181" s="102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03"/>
      <c r="G182" s="103"/>
      <c r="H182" s="10"/>
      <c r="I182" s="10"/>
      <c r="J182" s="10"/>
      <c r="K182" s="104"/>
      <c r="L182" s="10"/>
      <c r="M182" s="10"/>
      <c r="N182" s="10"/>
      <c r="O182" s="10"/>
      <c r="P182" s="102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03"/>
      <c r="G183" s="103"/>
      <c r="H183" s="10"/>
      <c r="I183" s="10"/>
      <c r="J183" s="10"/>
      <c r="K183" s="104"/>
      <c r="L183" s="10"/>
      <c r="M183" s="10"/>
      <c r="N183" s="10"/>
      <c r="O183" s="10"/>
      <c r="P183" s="102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03"/>
      <c r="G184" s="103"/>
      <c r="H184" s="10"/>
      <c r="I184" s="10"/>
      <c r="J184" s="10"/>
      <c r="K184" s="104"/>
      <c r="L184" s="10"/>
      <c r="M184" s="10"/>
      <c r="N184" s="10"/>
      <c r="O184" s="10"/>
      <c r="P184" s="102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03"/>
      <c r="G185" s="103"/>
      <c r="H185" s="10"/>
      <c r="I185" s="10"/>
      <c r="J185" s="10"/>
      <c r="K185" s="104"/>
      <c r="L185" s="10"/>
      <c r="M185" s="10"/>
      <c r="N185" s="10"/>
      <c r="O185" s="10"/>
      <c r="P185" s="102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03"/>
      <c r="G186" s="103"/>
      <c r="H186" s="10"/>
      <c r="I186" s="10"/>
      <c r="J186" s="10"/>
      <c r="K186" s="104"/>
      <c r="L186" s="10"/>
      <c r="M186" s="10"/>
      <c r="N186" s="10"/>
      <c r="O186" s="10"/>
      <c r="P186" s="102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03"/>
      <c r="G187" s="103"/>
      <c r="H187" s="10"/>
      <c r="I187" s="10"/>
      <c r="J187" s="10"/>
      <c r="K187" s="104"/>
      <c r="L187" s="10"/>
      <c r="M187" s="10"/>
      <c r="N187" s="10"/>
      <c r="O187" s="10"/>
      <c r="P187" s="102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03"/>
      <c r="G188" s="103"/>
      <c r="H188" s="10"/>
      <c r="I188" s="10"/>
      <c r="J188" s="10"/>
      <c r="K188" s="104"/>
      <c r="L188" s="10"/>
      <c r="M188" s="10"/>
      <c r="N188" s="10"/>
      <c r="O188" s="10"/>
      <c r="P188" s="102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03"/>
      <c r="G189" s="103"/>
      <c r="H189" s="10"/>
      <c r="I189" s="10"/>
      <c r="J189" s="10"/>
      <c r="K189" s="104"/>
      <c r="L189" s="10"/>
      <c r="M189" s="10"/>
      <c r="N189" s="10"/>
      <c r="O189" s="10"/>
      <c r="P189" s="102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03"/>
      <c r="G190" s="103"/>
      <c r="H190" s="10"/>
      <c r="I190" s="10"/>
      <c r="J190" s="10"/>
      <c r="K190" s="104"/>
      <c r="L190" s="10"/>
      <c r="M190" s="10"/>
      <c r="N190" s="10"/>
      <c r="O190" s="10"/>
      <c r="P190" s="102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03"/>
      <c r="G191" s="103"/>
      <c r="H191" s="10"/>
      <c r="I191" s="10"/>
      <c r="J191" s="10"/>
      <c r="K191" s="104"/>
      <c r="L191" s="10"/>
      <c r="M191" s="10"/>
      <c r="N191" s="10"/>
      <c r="O191" s="10"/>
      <c r="P191" s="102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03"/>
      <c r="G192" s="103"/>
      <c r="H192" s="10"/>
      <c r="I192" s="10"/>
      <c r="J192" s="10"/>
      <c r="K192" s="104"/>
      <c r="L192" s="10"/>
      <c r="M192" s="10"/>
      <c r="N192" s="10"/>
      <c r="O192" s="10"/>
      <c r="P192" s="102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3"/>
      <c r="G193" s="103"/>
      <c r="H193" s="10"/>
      <c r="I193" s="10"/>
      <c r="J193" s="10"/>
      <c r="K193" s="104"/>
      <c r="L193" s="10"/>
      <c r="M193" s="10"/>
      <c r="N193" s="10"/>
      <c r="O193" s="10"/>
      <c r="P193" s="102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3"/>
      <c r="G194" s="103"/>
      <c r="H194" s="10"/>
      <c r="I194" s="10"/>
      <c r="J194" s="10"/>
      <c r="K194" s="104"/>
      <c r="L194" s="10"/>
      <c r="M194" s="10"/>
      <c r="N194" s="10"/>
      <c r="O194" s="10"/>
      <c r="P194" s="102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3"/>
      <c r="G195" s="103"/>
      <c r="H195" s="10"/>
      <c r="I195" s="10"/>
      <c r="J195" s="10"/>
      <c r="K195" s="104"/>
      <c r="L195" s="10"/>
      <c r="M195" s="10"/>
      <c r="N195" s="10"/>
      <c r="O195" s="10"/>
      <c r="P195" s="102"/>
      <c r="Q195" s="10"/>
      <c r="R195" s="10"/>
      <c r="S195" s="10"/>
      <c r="T195" s="10"/>
      <c r="U195" s="10"/>
      <c r="V195" s="10"/>
      <c r="W195" s="10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3"/>
      <c r="G196" s="103"/>
      <c r="H196" s="10"/>
      <c r="I196" s="10"/>
      <c r="J196" s="10"/>
      <c r="K196" s="104"/>
      <c r="L196" s="10"/>
      <c r="M196" s="10"/>
      <c r="N196" s="10"/>
      <c r="O196" s="10"/>
      <c r="P196" s="102"/>
      <c r="Q196" s="10"/>
      <c r="R196" s="10"/>
      <c r="S196" s="10"/>
      <c r="T196" s="10"/>
      <c r="U196" s="10"/>
      <c r="V196" s="10"/>
      <c r="W196" s="10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3"/>
      <c r="G197" s="103"/>
      <c r="H197" s="10"/>
      <c r="I197" s="10"/>
      <c r="J197" s="10"/>
      <c r="K197" s="104"/>
      <c r="L197" s="10"/>
      <c r="M197" s="10"/>
      <c r="N197" s="10"/>
      <c r="O197" s="10"/>
      <c r="P197" s="102"/>
      <c r="Q197" s="10"/>
      <c r="R197" s="10"/>
      <c r="S197" s="10"/>
      <c r="T197" s="10"/>
      <c r="U197" s="10"/>
      <c r="V197" s="10"/>
      <c r="W197" s="10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3"/>
      <c r="G198" s="103"/>
      <c r="H198" s="10"/>
      <c r="I198" s="10"/>
      <c r="J198" s="10"/>
      <c r="K198" s="104"/>
      <c r="L198" s="10"/>
      <c r="M198" s="10"/>
      <c r="N198" s="10"/>
      <c r="O198" s="10"/>
      <c r="P198" s="102"/>
      <c r="Q198" s="10"/>
      <c r="R198" s="10"/>
      <c r="S198" s="10"/>
      <c r="T198" s="10"/>
      <c r="U198" s="10"/>
      <c r="V198" s="10"/>
      <c r="W198" s="1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3"/>
      <c r="G199" s="103"/>
      <c r="H199" s="10"/>
      <c r="I199" s="10"/>
      <c r="J199" s="10"/>
      <c r="K199" s="104"/>
      <c r="L199" s="10"/>
      <c r="M199" s="10"/>
      <c r="N199" s="10"/>
      <c r="O199" s="10"/>
      <c r="P199" s="102"/>
      <c r="Q199" s="10"/>
      <c r="R199" s="10"/>
      <c r="S199" s="10"/>
      <c r="T199" s="10"/>
      <c r="U199" s="10"/>
      <c r="V199" s="10"/>
      <c r="W199" s="1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3"/>
      <c r="G200" s="103"/>
      <c r="H200" s="10"/>
      <c r="I200" s="10"/>
      <c r="J200" s="10"/>
      <c r="K200" s="104"/>
      <c r="L200" s="10"/>
      <c r="M200" s="10"/>
      <c r="N200" s="10"/>
      <c r="O200" s="10"/>
      <c r="P200" s="102"/>
      <c r="Q200" s="10"/>
      <c r="R200" s="10"/>
      <c r="S200" s="10"/>
      <c r="T200" s="10"/>
      <c r="U200" s="10"/>
      <c r="V200" s="10"/>
      <c r="W200" s="1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3"/>
      <c r="G201" s="103"/>
      <c r="H201" s="10"/>
      <c r="I201" s="10"/>
      <c r="J201" s="10"/>
      <c r="K201" s="104"/>
      <c r="L201" s="10"/>
      <c r="M201" s="10"/>
      <c r="N201" s="10"/>
      <c r="O201" s="10"/>
      <c r="P201" s="102"/>
      <c r="Q201" s="10"/>
      <c r="R201" s="10"/>
      <c r="S201" s="10"/>
      <c r="T201" s="10"/>
      <c r="U201" s="10"/>
      <c r="V201" s="10"/>
      <c r="W201" s="10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3"/>
      <c r="G202" s="103"/>
      <c r="H202" s="10"/>
      <c r="I202" s="10"/>
      <c r="J202" s="10"/>
      <c r="K202" s="104"/>
      <c r="L202" s="10"/>
      <c r="M202" s="10"/>
      <c r="N202" s="10"/>
      <c r="O202" s="10"/>
      <c r="P202" s="102"/>
      <c r="Q202" s="10"/>
      <c r="R202" s="10"/>
      <c r="S202" s="10"/>
      <c r="T202" s="10"/>
      <c r="U202" s="10"/>
      <c r="V202" s="10"/>
      <c r="W202" s="10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3"/>
      <c r="G203" s="103"/>
      <c r="H203" s="10"/>
      <c r="I203" s="10"/>
      <c r="J203" s="10"/>
      <c r="K203" s="104"/>
      <c r="L203" s="10"/>
      <c r="M203" s="10"/>
      <c r="N203" s="10"/>
      <c r="O203" s="10"/>
      <c r="P203" s="102"/>
      <c r="Q203" s="10"/>
      <c r="R203" s="10"/>
      <c r="S203" s="10"/>
      <c r="T203" s="10"/>
      <c r="U203" s="10"/>
      <c r="V203" s="10"/>
      <c r="W203" s="1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3"/>
      <c r="G204" s="103"/>
      <c r="H204" s="10"/>
      <c r="I204" s="10"/>
      <c r="J204" s="10"/>
      <c r="K204" s="104"/>
      <c r="L204" s="10"/>
      <c r="M204" s="10"/>
      <c r="N204" s="10"/>
      <c r="O204" s="10"/>
      <c r="P204" s="102"/>
      <c r="Q204" s="10"/>
      <c r="R204" s="10"/>
      <c r="S204" s="10"/>
      <c r="T204" s="10"/>
      <c r="U204" s="10"/>
      <c r="V204" s="10"/>
      <c r="W204" s="1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3"/>
      <c r="G205" s="103"/>
      <c r="H205" s="10"/>
      <c r="I205" s="10"/>
      <c r="J205" s="10"/>
      <c r="K205" s="104"/>
      <c r="L205" s="10"/>
      <c r="M205" s="10"/>
      <c r="N205" s="10"/>
      <c r="O205" s="10"/>
      <c r="P205" s="102"/>
      <c r="Q205" s="10"/>
      <c r="R205" s="10"/>
      <c r="S205" s="10"/>
      <c r="T205" s="10"/>
      <c r="U205" s="10"/>
      <c r="V205" s="10"/>
      <c r="W205" s="1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3"/>
      <c r="G206" s="103"/>
      <c r="H206" s="10"/>
      <c r="I206" s="10"/>
      <c r="J206" s="10"/>
      <c r="K206" s="104"/>
      <c r="L206" s="10"/>
      <c r="M206" s="10"/>
      <c r="N206" s="10"/>
      <c r="O206" s="10"/>
      <c r="P206" s="102"/>
      <c r="Q206" s="10"/>
      <c r="R206" s="10"/>
      <c r="S206" s="10"/>
      <c r="T206" s="10"/>
      <c r="U206" s="10"/>
      <c r="V206" s="10"/>
      <c r="W206" s="1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3"/>
      <c r="G207" s="103"/>
      <c r="H207" s="10"/>
      <c r="I207" s="10"/>
      <c r="J207" s="10"/>
      <c r="K207" s="104"/>
      <c r="L207" s="10"/>
      <c r="M207" s="10"/>
      <c r="N207" s="10"/>
      <c r="O207" s="10"/>
      <c r="P207" s="102"/>
      <c r="Q207" s="10"/>
      <c r="R207" s="10"/>
      <c r="S207" s="10"/>
      <c r="T207" s="10"/>
      <c r="U207" s="10"/>
      <c r="V207" s="10"/>
      <c r="W207" s="1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3"/>
      <c r="G208" s="103"/>
      <c r="H208" s="10"/>
      <c r="I208" s="10"/>
      <c r="J208" s="10"/>
      <c r="K208" s="104"/>
      <c r="L208" s="10"/>
      <c r="M208" s="10"/>
      <c r="N208" s="10"/>
      <c r="O208" s="10"/>
      <c r="P208" s="102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3"/>
      <c r="G209" s="103"/>
      <c r="H209" s="10"/>
      <c r="I209" s="10"/>
      <c r="J209" s="10"/>
      <c r="K209" s="104"/>
      <c r="L209" s="10"/>
      <c r="M209" s="10"/>
      <c r="N209" s="10"/>
      <c r="O209" s="10"/>
      <c r="P209" s="102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3"/>
      <c r="G210" s="103"/>
      <c r="H210" s="10"/>
      <c r="I210" s="10"/>
      <c r="J210" s="10"/>
      <c r="K210" s="104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3"/>
      <c r="G211" s="103"/>
      <c r="H211" s="10"/>
      <c r="I211" s="10"/>
      <c r="J211" s="10"/>
      <c r="K211" s="104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3"/>
      <c r="G212" s="103"/>
      <c r="H212" s="10"/>
      <c r="I212" s="10"/>
      <c r="J212" s="10"/>
      <c r="K212" s="104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3"/>
      <c r="G213" s="103"/>
      <c r="H213" s="10"/>
      <c r="I213" s="10"/>
      <c r="J213" s="10"/>
      <c r="K213" s="104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3"/>
      <c r="G214" s="103"/>
      <c r="H214" s="10"/>
      <c r="I214" s="10"/>
      <c r="J214" s="10"/>
      <c r="K214" s="104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4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4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4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4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4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4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4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4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4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4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4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4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4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4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4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4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4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4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4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4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4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4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4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4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4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4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4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4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4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4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4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4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4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4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4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4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4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4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4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4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4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4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4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4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4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4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4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4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4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4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4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4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4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4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4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4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4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4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4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4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4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4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4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4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4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4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4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4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4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4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4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4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4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4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4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4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4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4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4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4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4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4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4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4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4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4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4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4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4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4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4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4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4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4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4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4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4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4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4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4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4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4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4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4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4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4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</sheetData>
  <mergeCells count="35">
    <mergeCell ref="E176:F176"/>
    <mergeCell ref="S8:S9"/>
    <mergeCell ref="T8:T9"/>
    <mergeCell ref="U8:U9"/>
    <mergeCell ref="V8:V9"/>
    <mergeCell ref="A172:E172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  <mergeCell ref="A5:V5"/>
    <mergeCell ref="A7:A9"/>
    <mergeCell ref="B7:B9"/>
    <mergeCell ref="C7:C9"/>
    <mergeCell ref="D7:D9"/>
    <mergeCell ref="E7:E9"/>
    <mergeCell ref="F7:K7"/>
    <mergeCell ref="L7:Q7"/>
    <mergeCell ref="R7:W7"/>
    <mergeCell ref="F8:F9"/>
    <mergeCell ref="W8:W9"/>
    <mergeCell ref="Q8:Q9"/>
    <mergeCell ref="R8:R9"/>
    <mergeCell ref="D1:G1"/>
    <mergeCell ref="S1:W1"/>
    <mergeCell ref="D2:G2"/>
    <mergeCell ref="R2:W2"/>
    <mergeCell ref="D4:G4"/>
    <mergeCell ref="R4:W4"/>
  </mergeCells>
  <pageMargins left="0.6692913385826772" right="0.51181102362204722" top="0.55118110236220474" bottom="0.47244094488188981" header="0" footer="0"/>
  <pageSetup paperSize="9" scale="41" fitToHeight="8" orientation="landscape" r:id="rId1"/>
  <headerFooter differentFirst="1" alignWithMargins="0">
    <oddHeader>&amp;L]&amp;C&amp;P&amp;RПродовження додатку 2</oddHeader>
  </headerFooter>
  <rowBreaks count="3" manualBreakCount="3">
    <brk id="61" max="22" man="1"/>
    <brk id="137" max="22" man="1"/>
    <brk id="16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2023-05-17T06:37:04Z</cp:lastPrinted>
  <dcterms:created xsi:type="dcterms:W3CDTF">2004-10-20T06:45:28Z</dcterms:created>
  <dcterms:modified xsi:type="dcterms:W3CDTF">2023-05-26T12:07:19Z</dcterms:modified>
</cp:coreProperties>
</file>